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comments3.xml" ContentType="application/vnd.openxmlformats-officedocument.spreadsheetml.comments+xml"/>
  <Override PartName="/xl/threadedComments/threadedComment2.xml" ContentType="application/vnd.ms-excel.threadedcomments+xml"/>
  <Override PartName="/xl/documenttasks/documenttask2.xml" ContentType="application/vnd.ms-excel.documenttasks+xml"/>
  <Override PartName="/xl/comments4.xml" ContentType="application/vnd.openxmlformats-officedocument.spreadsheetml.comments+xml"/>
  <Override PartName="/xl/threadedComments/threadedComment3.xml" ContentType="application/vnd.ms-excel.threadedcomments+xml"/>
  <Override PartName="/xl/documenttasks/documenttask3.xml" ContentType="application/vnd.ms-excel.documenttasks+xml"/>
  <Override PartName="/xl/drawings/drawing6.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threadedComments/threadedComment4.xml" ContentType="application/vnd.ms-excel.threadedcomments+xml"/>
  <Override PartName="/xl/documenttasks/documenttask4.xml" ContentType="application/vnd.ms-excel.documenttasks+xml"/>
  <Override PartName="/xl/drawings/drawing7.xml" ContentType="application/vnd.openxmlformats-officedocument.drawing+xml"/>
  <Override PartName="/xl/comments7.xml" ContentType="application/vnd.openxmlformats-officedocument.spreadsheetml.comments+xml"/>
  <Override PartName="/xl/threadedComments/threadedComment5.xml" ContentType="application/vnd.ms-excel.threadedcomments+xml"/>
  <Override PartName="/xl/documenttasks/documenttask5.xml" ContentType="application/vnd.ms-excel.documenttasks+xml"/>
  <Override PartName="/xl/persons/person.xml" ContentType="application/vnd.ms-excel.person+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always" codeName="ThisWorkbook" defaultThemeVersion="166925"/>
  <mc:AlternateContent xmlns:mc="http://schemas.openxmlformats.org/markup-compatibility/2006">
    <mc:Choice Requires="x15">
      <x15ac:absPath xmlns:x15ac="http://schemas.microsoft.com/office/spreadsheetml/2010/11/ac" url="https://ihda-my.sharepoint.com/personal/evinson_ihda_org/Documents/Hdrive/Pending projects/Preservation Folder/Post launch/"/>
    </mc:Choice>
  </mc:AlternateContent>
  <xr:revisionPtr revIDLastSave="62" documentId="8_{934EE380-9B7C-4ECB-AAB9-ED707F8AA38F}" xr6:coauthVersionLast="47" xr6:coauthVersionMax="47" xr10:uidLastSave="{0715C8EA-BBE1-4E3B-ADDC-B4955D896E0F}"/>
  <workbookProtection workbookAlgorithmName="SHA-512" workbookHashValue="oTl/pWhmRDFAcNbSs5RfcNrLAA1vEio2KjUp2i+n9oEzFWfxqjh9jbzkragNica1JeRM0TpgLRXke8Dqkxjzqg==" workbookSaltValue="SW16WojTWoz+re4I3CI3Hg==" workbookSpinCount="100000" lockStructure="1"/>
  <bookViews>
    <workbookView xWindow="-110" yWindow="-110" windowWidth="19420" windowHeight="11500" tabRatio="906" xr2:uid="{51112F1A-6D4A-4659-B466-B4FCAA672616}"/>
  </bookViews>
  <sheets>
    <sheet name="Instructions" sheetId="1" r:id="rId1"/>
    <sheet name="Unacceptable Practices Cert" sheetId="4" r:id="rId2"/>
    <sheet name="Application" sheetId="33" r:id="rId3"/>
    <sheet name="Release Authorization-1" sheetId="9" r:id="rId4"/>
    <sheet name="Release Authorization-2" sheetId="53" r:id="rId5"/>
    <sheet name="Release Authorization-3" sheetId="54" r:id="rId6"/>
    <sheet name="Fee Payment Form" sheetId="12" r:id="rId7"/>
    <sheet name="Community Based Form" sheetId="37" r:id="rId8"/>
    <sheet name="AM Capacity Building Form" sheetId="35" r:id="rId9"/>
    <sheet name="Program Evaluation Form" sheetId="36" r:id="rId10"/>
    <sheet name="Ownership Chart - Sample" sheetId="32" r:id="rId11"/>
    <sheet name="Hide forms to =&gt;" sheetId="21" state="hidden" r:id="rId12"/>
    <sheet name="Evaluation Sheets=&gt;" sheetId="27" state="hidden" r:id="rId13"/>
    <sheet name="Evaluator Instructions" sheetId="39" state="hidden" r:id="rId14"/>
    <sheet name="Evaluation Checklist" sheetId="11" state="hidden" r:id="rId15"/>
    <sheet name="Evaluator Initial Review Form" sheetId="55" state="hidden" r:id="rId16"/>
    <sheet name="Evaluator Review Form" sheetId="56" state="hidden" r:id="rId17"/>
    <sheet name="Procedure" sheetId="42" state="hidden" r:id="rId18"/>
    <sheet name="Project Summary-update" sheetId="59" state="hidden" r:id="rId19"/>
    <sheet name="Dropdown List Data" sheetId="57" state="hidden" r:id="rId20"/>
    <sheet name="DMS Addresses and Units" sheetId="58" state="hidden" r:id="rId21"/>
    <sheet name="Data Sheets" sheetId="28" state="hidden" r:id="rId22"/>
    <sheet name="Data List -- lock" sheetId="16" state="hidden" r:id="rId23"/>
    <sheet name="Final_ARI_2025" sheetId="24" state="hidden" r:id="rId24"/>
    <sheet name="Notes" sheetId="29" state="hidden" r:id="rId25"/>
    <sheet name="Sheet7" sheetId="7" state="hidden" r:id="rId26"/>
  </sheets>
  <externalReferences>
    <externalReference r:id="rId27"/>
    <externalReference r:id="rId28"/>
    <externalReference r:id="rId29"/>
    <externalReference r:id="rId30"/>
    <externalReference r:id="rId31"/>
  </externalReferences>
  <definedNames>
    <definedName name="_xlnm._FilterDatabase" localSheetId="22" hidden="1">'Data List -- lock'!$A$1:$N$30</definedName>
    <definedName name="_xlnm._FilterDatabase" localSheetId="23" hidden="1">Final_ARI_2025!$A$3:$C$3268</definedName>
    <definedName name="_xlnm._FilterDatabase" localSheetId="1" hidden="1">'Unacceptable Practices Cert'!$A$6:$M$7</definedName>
    <definedName name="Administrative_expenses_paid">'[1]Cash Flow Worksheet - Direct'!$DK$36</definedName>
    <definedName name="AMI">[2]Sheet2!$A$1:$A$5</definedName>
    <definedName name="EC_Expenses1">'[1]Cash Flow Worksheet - Direct'!$DK$66</definedName>
    <definedName name="EC_Expenses2">'[1]Cash Flow Worksheet - Direct'!$DK$67</definedName>
    <definedName name="EC_Expenses3">'[1]Cash Flow Worksheet - Direct'!$DK$68</definedName>
    <definedName name="Entity">[1]General!$B$7</definedName>
    <definedName name="Interest_paid_capital_recovery">'[1]Cash Flow Worksheet - Direct'!$DK$55</definedName>
    <definedName name="Interest_paid_first_mortgage">'[1]Cash Flow Worksheet - Direct'!$DK$51</definedName>
    <definedName name="Interest_paid_second_mortgage">'[1]Cash Flow Worksheet - Direct'!$DK$52</definedName>
    <definedName name="Interest_receipts">'[1]Cash Flow Worksheet - Direct'!$DK$13</definedName>
    <definedName name="Management_fees_paid">'[1]Cash Flow Worksheet - Direct'!$DK$37</definedName>
    <definedName name="MIP_paid">'[1]Cash Flow Worksheet - Direct'!$DK$56</definedName>
    <definedName name="Misc_financial_expenses_paid">'[1]Cash Flow Worksheet - Direct'!$DK$57</definedName>
    <definedName name="Misc_taxes_insurance_paid">'[1]Cash Flow Worksheet - Direct'!$DK$43</definedName>
    <definedName name="OneYear">[1]General!$M$9</definedName>
    <definedName name="Operating_paid">'[1]Cash Flow Worksheet - Direct'!$DK$40</definedName>
    <definedName name="Other_operating_receipts">'[1]Cash Flow Worksheet - Direct'!$DK$15</definedName>
    <definedName name="_xlnm.Print_Area" localSheetId="8">'AM Capacity Building Form'!$A$1:$J$43</definedName>
    <definedName name="_xlnm.Print_Area" localSheetId="2">Application!$B$3:$M$371</definedName>
    <definedName name="_xlnm.Print_Area" localSheetId="7">'Community Based Form'!$A$1:$N$95</definedName>
    <definedName name="_xlnm.Print_Area" localSheetId="15">'Evaluator Initial Review Form'!$A$11:$R$45</definedName>
    <definedName name="_xlnm.Print_Area" localSheetId="16">'Evaluator Review Form'!$A$9:$AG$96</definedName>
    <definedName name="_xlnm.Print_Area" localSheetId="6">'Fee Payment Form'!$A$1:$J$44</definedName>
    <definedName name="_xlnm.Print_Area" localSheetId="0">Instructions!$B$1:$Q$37</definedName>
    <definedName name="_xlnm.Print_Area" localSheetId="10">'Ownership Chart - Sample'!$B$1:$T$65</definedName>
    <definedName name="_xlnm.Print_Area" localSheetId="9">'Program Evaluation Form'!$A$1:$J$36</definedName>
    <definedName name="_xlnm.Print_Area" localSheetId="18">'Project Summary-update'!$A$1:$L$114</definedName>
    <definedName name="_xlnm.Print_Area" localSheetId="3">'Release Authorization-1'!$A$1:$N$32</definedName>
    <definedName name="_xlnm.Print_Area" localSheetId="4">'Release Authorization-2'!$A$1:$N$32</definedName>
    <definedName name="_xlnm.Print_Area" localSheetId="5">'Release Authorization-3'!$A$1:$N$32</definedName>
    <definedName name="_xlnm.Print_Area" localSheetId="1">'Unacceptable Practices Cert'!$A$1:$M$23</definedName>
    <definedName name="_xlnm.Print_Titles" localSheetId="2">Application!$1:$2</definedName>
    <definedName name="_xlnm.Print_Titles" localSheetId="15">'Evaluator Initial Review Form'!$1:$10</definedName>
    <definedName name="_xlnm.Print_Titles" localSheetId="16">'Evaluator Review Form'!$1:$8</definedName>
    <definedName name="Property_insurance_paid">'[1]Cash Flow Worksheet - Direct'!$DK$42</definedName>
    <definedName name="Real_estate_taxes_paid">'[1]Cash Flow Worksheet - Direct'!$DK$41</definedName>
    <definedName name="Rental_receipts">'[1]Cash Flow Worksheet - Direct'!$DK$12</definedName>
    <definedName name="Unitsize">[3]Sheet7!$C$7:$C$13</definedName>
    <definedName name="Utilities_paid">'[1]Cash Flow Worksheet - Direct'!$DK$38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59" l="1"/>
  <c r="K104" i="59"/>
  <c r="K102" i="59"/>
  <c r="K100" i="59"/>
  <c r="K97" i="59"/>
  <c r="K94" i="59"/>
  <c r="K95" i="59"/>
  <c r="K93" i="59"/>
  <c r="K91" i="59"/>
  <c r="K89" i="59"/>
  <c r="K90" i="59"/>
  <c r="K88" i="59"/>
  <c r="E68" i="59"/>
  <c r="H19" i="59"/>
  <c r="C27" i="59"/>
  <c r="C21" i="59"/>
  <c r="B13" i="59"/>
  <c r="B12" i="59"/>
  <c r="B11" i="59"/>
  <c r="B10" i="59"/>
  <c r="B9" i="59"/>
  <c r="B8" i="59"/>
  <c r="B6" i="59"/>
  <c r="B5" i="59"/>
  <c r="B4" i="59"/>
  <c r="B3" i="59"/>
  <c r="E2" i="55"/>
  <c r="K96" i="56"/>
  <c r="J98" i="59" l="1"/>
  <c r="J93" i="59"/>
  <c r="J82" i="59"/>
  <c r="I88" i="59"/>
  <c r="I89" i="59"/>
  <c r="I90" i="59"/>
  <c r="I91" i="59"/>
  <c r="I93" i="59"/>
  <c r="I94" i="59"/>
  <c r="I95" i="59"/>
  <c r="I97" i="59"/>
  <c r="I98" i="59"/>
  <c r="I100" i="59"/>
  <c r="I99" i="59" s="1"/>
  <c r="E67" i="59"/>
  <c r="B68" i="59"/>
  <c r="B67" i="59"/>
  <c r="A105" i="59"/>
  <c r="I104" i="59"/>
  <c r="I103" i="59" s="1"/>
  <c r="H104" i="59"/>
  <c r="A104" i="59"/>
  <c r="K103" i="59"/>
  <c r="A103" i="59"/>
  <c r="I102" i="59"/>
  <c r="H102" i="59"/>
  <c r="A102" i="59"/>
  <c r="K101" i="59"/>
  <c r="I101" i="59"/>
  <c r="A101" i="59"/>
  <c r="H100" i="59"/>
  <c r="A100" i="59"/>
  <c r="K99" i="59"/>
  <c r="A99" i="59"/>
  <c r="H98" i="59"/>
  <c r="H97" i="59"/>
  <c r="A97" i="59"/>
  <c r="A96" i="59"/>
  <c r="H95" i="59"/>
  <c r="A95" i="59"/>
  <c r="K92" i="59"/>
  <c r="H94" i="59"/>
  <c r="A94" i="59"/>
  <c r="H93" i="59"/>
  <c r="A93" i="59"/>
  <c r="A92" i="59"/>
  <c r="H91" i="59"/>
  <c r="A91" i="59"/>
  <c r="H90" i="59"/>
  <c r="A90" i="59"/>
  <c r="H89" i="59"/>
  <c r="A89" i="59"/>
  <c r="H88" i="59"/>
  <c r="A88" i="59"/>
  <c r="K87" i="59"/>
  <c r="A87" i="59"/>
  <c r="A86" i="59"/>
  <c r="I81" i="59"/>
  <c r="C81" i="59"/>
  <c r="I77" i="59"/>
  <c r="G77" i="59"/>
  <c r="C77" i="59"/>
  <c r="I64" i="59"/>
  <c r="H64" i="59"/>
  <c r="G64" i="59"/>
  <c r="F64" i="59"/>
  <c r="E64" i="59"/>
  <c r="D64" i="59"/>
  <c r="C64" i="59"/>
  <c r="J63" i="59"/>
  <c r="J62" i="59"/>
  <c r="J61" i="59"/>
  <c r="J60" i="59"/>
  <c r="J59" i="59"/>
  <c r="J64" i="59" s="1"/>
  <c r="D44" i="59"/>
  <c r="E7" i="56"/>
  <c r="E6" i="56"/>
  <c r="Q2" i="56"/>
  <c r="D39" i="56" s="1"/>
  <c r="C871" i="58"/>
  <c r="A871" i="58"/>
  <c r="I87" i="59" l="1"/>
  <c r="I92" i="59"/>
  <c r="I96" i="59"/>
  <c r="I105" i="59"/>
  <c r="L84" i="56" l="1"/>
  <c r="L89" i="56"/>
  <c r="E5" i="55"/>
  <c r="K94" i="56"/>
  <c r="K92" i="56"/>
  <c r="K90" i="56"/>
  <c r="J89" i="56"/>
  <c r="K83" i="56"/>
  <c r="K78" i="56"/>
  <c r="J48" i="56"/>
  <c r="O32" i="56"/>
  <c r="N32" i="56"/>
  <c r="B31" i="56"/>
  <c r="B30" i="56"/>
  <c r="B29" i="56"/>
  <c r="M29" i="56" s="1"/>
  <c r="B28" i="56"/>
  <c r="B27" i="56"/>
  <c r="M27" i="56" s="1"/>
  <c r="B26" i="56"/>
  <c r="M26" i="56" s="1"/>
  <c r="B25" i="56"/>
  <c r="M25" i="56" s="1"/>
  <c r="B24" i="56"/>
  <c r="B23" i="56"/>
  <c r="M23" i="56" s="1"/>
  <c r="B22" i="56"/>
  <c r="M22" i="56" s="1"/>
  <c r="B21" i="56"/>
  <c r="M21" i="56" s="1"/>
  <c r="B20" i="56"/>
  <c r="M20" i="56" s="1"/>
  <c r="B19" i="56"/>
  <c r="M19" i="56" s="1"/>
  <c r="B18" i="56"/>
  <c r="B17" i="56"/>
  <c r="M17" i="56" s="1"/>
  <c r="B16" i="56"/>
  <c r="M16" i="56" s="1"/>
  <c r="B15" i="56"/>
  <c r="M15" i="56" s="1"/>
  <c r="B14" i="56"/>
  <c r="B13" i="56"/>
  <c r="C36" i="55"/>
  <c r="C35" i="55"/>
  <c r="N28" i="55"/>
  <c r="N27" i="55"/>
  <c r="M27" i="55"/>
  <c r="O26" i="55"/>
  <c r="N25" i="55"/>
  <c r="M25" i="55"/>
  <c r="N24" i="55"/>
  <c r="M24" i="55"/>
  <c r="N23" i="55"/>
  <c r="M23" i="55"/>
  <c r="N22" i="55"/>
  <c r="N21" i="55"/>
  <c r="M21" i="55"/>
  <c r="N20" i="55"/>
  <c r="M20" i="55"/>
  <c r="N19" i="55"/>
  <c r="M19" i="55"/>
  <c r="N18" i="55"/>
  <c r="M18" i="55"/>
  <c r="N17" i="55"/>
  <c r="M17" i="55"/>
  <c r="O16" i="55"/>
  <c r="N15" i="55"/>
  <c r="M15" i="55"/>
  <c r="N14" i="55"/>
  <c r="M14" i="55"/>
  <c r="N13" i="55"/>
  <c r="M13" i="55"/>
  <c r="N12" i="55"/>
  <c r="N11" i="55"/>
  <c r="O29" i="55" l="1"/>
  <c r="G34" i="55" s="1"/>
  <c r="N29" i="55"/>
  <c r="E2" i="56"/>
  <c r="D37" i="56" s="1"/>
  <c r="E4" i="55"/>
  <c r="E3" i="55"/>
  <c r="B31" i="55" l="1"/>
  <c r="G30" i="55"/>
  <c r="B38" i="55" s="1"/>
  <c r="E5" i="56"/>
  <c r="E3" i="56"/>
  <c r="D38" i="56" s="1"/>
  <c r="E4" i="56"/>
  <c r="B42" i="55" l="1"/>
  <c r="F8" i="54"/>
  <c r="F7" i="54"/>
  <c r="F8" i="53"/>
  <c r="F7" i="53"/>
  <c r="F4" i="33"/>
  <c r="G18" i="36"/>
  <c r="G18" i="35"/>
  <c r="C18" i="36"/>
  <c r="C18" i="35"/>
  <c r="E17" i="36"/>
  <c r="E17" i="35"/>
  <c r="G16" i="36"/>
  <c r="G16" i="35"/>
  <c r="C16" i="36"/>
  <c r="C16" i="35"/>
  <c r="E15" i="36"/>
  <c r="E15" i="35"/>
  <c r="E13" i="36"/>
  <c r="E13" i="35"/>
  <c r="E16" i="33"/>
  <c r="C19" i="59" s="1"/>
  <c r="F34" i="33"/>
  <c r="F223" i="33" a="1"/>
  <c r="F223" i="33" s="1"/>
  <c r="M228" i="33"/>
  <c r="B47" i="59" s="1"/>
  <c r="M227" i="33"/>
  <c r="B46" i="59" s="1"/>
  <c r="M226" i="33"/>
  <c r="B45" i="59" s="1"/>
  <c r="M225" i="33"/>
  <c r="B44" i="59" s="1"/>
  <c r="E233" i="33"/>
  <c r="B50" i="59" s="1"/>
  <c r="E222" i="33"/>
  <c r="B93" i="33"/>
  <c r="B48" i="59" l="1"/>
  <c r="B49" i="59" s="1"/>
  <c r="B52" i="59" s="1"/>
  <c r="F9" i="53"/>
  <c r="F9" i="54"/>
  <c r="E14" i="36"/>
  <c r="E14" i="35"/>
  <c r="F224" i="33" a="1"/>
  <c r="F224" i="33" s="1"/>
  <c r="B91" i="33"/>
  <c r="B92" i="33"/>
  <c r="B94" i="33"/>
  <c r="B95" i="33"/>
  <c r="B96" i="33"/>
  <c r="B97" i="33"/>
  <c r="B98" i="33"/>
  <c r="B99" i="33"/>
  <c r="B100" i="33"/>
  <c r="B101" i="33"/>
  <c r="B102" i="33"/>
  <c r="B103" i="33"/>
  <c r="B104" i="33"/>
  <c r="B109" i="33"/>
  <c r="B110" i="33"/>
  <c r="B111" i="33"/>
  <c r="B112" i="33"/>
  <c r="B113" i="33"/>
  <c r="B114" i="33"/>
  <c r="B115" i="33"/>
  <c r="B120" i="33"/>
  <c r="B121" i="33"/>
  <c r="B122" i="33"/>
  <c r="B123" i="33"/>
  <c r="B124" i="33"/>
  <c r="B125" i="33"/>
  <c r="B126" i="33"/>
  <c r="B127" i="33"/>
  <c r="B128" i="33"/>
  <c r="B129" i="33"/>
  <c r="B130" i="33"/>
  <c r="B131" i="33"/>
  <c r="B132" i="33"/>
  <c r="B137" i="33"/>
  <c r="B138" i="33"/>
  <c r="B142" i="33"/>
  <c r="B141" i="33"/>
  <c r="B143" i="33"/>
  <c r="B144" i="33"/>
  <c r="B145" i="33"/>
  <c r="B146" i="33"/>
  <c r="B147" i="33"/>
  <c r="B148" i="33"/>
  <c r="B149" i="33"/>
  <c r="B150" i="33"/>
  <c r="B151" i="33"/>
  <c r="B152" i="33"/>
  <c r="B153" i="33"/>
  <c r="B154" i="33"/>
  <c r="B155" i="33"/>
  <c r="B156" i="33"/>
  <c r="B221" i="33"/>
  <c r="B220" i="33" l="1"/>
  <c r="B219" i="33"/>
  <c r="B218" i="33"/>
  <c r="B217" i="33"/>
  <c r="B216" i="33"/>
  <c r="B211" i="33"/>
  <c r="B210" i="33"/>
  <c r="B209" i="33"/>
  <c r="B208" i="33"/>
  <c r="B207" i="33"/>
  <c r="B206" i="33"/>
  <c r="B201" i="33"/>
  <c r="B200" i="33"/>
  <c r="B199" i="33"/>
  <c r="B198" i="33"/>
  <c r="B197" i="33"/>
  <c r="B192" i="33"/>
  <c r="B191" i="33"/>
  <c r="B190" i="33"/>
  <c r="B189" i="33"/>
  <c r="B188" i="33"/>
  <c r="B187" i="33"/>
  <c r="B186" i="33"/>
  <c r="B161" i="33"/>
  <c r="B162" i="33"/>
  <c r="B163" i="33"/>
  <c r="B164" i="33"/>
  <c r="B165" i="33"/>
  <c r="B166" i="33"/>
  <c r="B167" i="33"/>
  <c r="B168" i="33"/>
  <c r="B181" i="33"/>
  <c r="B180" i="33"/>
  <c r="B179" i="33"/>
  <c r="B178" i="33"/>
  <c r="B177" i="33"/>
  <c r="B176" i="33"/>
  <c r="B175" i="33"/>
  <c r="B174" i="33"/>
  <c r="B173" i="33"/>
  <c r="O141" i="33" l="1"/>
  <c r="B222" i="33"/>
  <c r="E212" i="33"/>
  <c r="B212" i="33"/>
  <c r="E202" i="33"/>
  <c r="B202" i="33"/>
  <c r="E193" i="33"/>
  <c r="B193" i="33"/>
  <c r="D186" i="33"/>
  <c r="E182" i="33"/>
  <c r="B182" i="33"/>
  <c r="E169" i="33"/>
  <c r="B169" i="33"/>
  <c r="E157" i="33"/>
  <c r="B157" i="33"/>
  <c r="D149" i="33"/>
  <c r="D148" i="33"/>
  <c r="D147" i="33"/>
  <c r="D146" i="33"/>
  <c r="D145" i="33"/>
  <c r="D144" i="33"/>
  <c r="D143" i="33"/>
  <c r="D142" i="33"/>
  <c r="D141" i="33"/>
  <c r="D140" i="33"/>
  <c r="D139" i="33"/>
  <c r="D138" i="33"/>
  <c r="D137" i="33"/>
  <c r="E133" i="33"/>
  <c r="B133" i="33"/>
  <c r="D127" i="33"/>
  <c r="D126" i="33"/>
  <c r="D125" i="33"/>
  <c r="D124" i="33"/>
  <c r="D123" i="33"/>
  <c r="D122" i="33"/>
  <c r="D121" i="33"/>
  <c r="D120" i="33"/>
  <c r="E116" i="33"/>
  <c r="B116" i="33"/>
  <c r="E105" i="33"/>
  <c r="E225" i="33" l="1"/>
  <c r="K63" i="33" l="1"/>
  <c r="K89" i="56" s="1"/>
  <c r="N89" i="56" l="1"/>
  <c r="N96" i="56" s="1"/>
  <c r="M89" i="56"/>
  <c r="E21" i="12"/>
  <c r="F9" i="9"/>
  <c r="F8" i="9"/>
  <c r="F7" i="9"/>
  <c r="F269" i="33"/>
  <c r="B48" i="33"/>
  <c r="G24" i="33"/>
  <c r="G22" i="33"/>
  <c r="A18" i="4"/>
  <c r="M96" i="56" l="1"/>
  <c r="K98" i="59"/>
  <c r="K96" i="59" s="1"/>
  <c r="K105" i="59" s="1"/>
  <c r="H26" i="37"/>
  <c r="D26" i="37"/>
  <c r="E25" i="37"/>
  <c r="H24" i="37"/>
  <c r="D24" i="37"/>
  <c r="E23" i="37"/>
  <c r="E22" i="37"/>
  <c r="E19" i="37"/>
  <c r="E20" i="37"/>
  <c r="E21" i="37"/>
  <c r="D23" i="12" l="1" a="1"/>
  <c r="D23" i="12" s="1"/>
  <c r="H22" i="12"/>
  <c r="D22" i="12"/>
  <c r="H20" i="12"/>
  <c r="D20" i="12"/>
  <c r="E19" i="12"/>
  <c r="E18" i="12"/>
  <c r="E17" i="12"/>
  <c r="E371" i="33"/>
  <c r="L363" i="33"/>
  <c r="M363" i="33" s="1"/>
  <c r="K363" i="33"/>
  <c r="L362" i="33"/>
  <c r="M362" i="33" s="1"/>
  <c r="K362" i="33"/>
  <c r="L361" i="33"/>
  <c r="M361" i="33" s="1"/>
  <c r="K361" i="33"/>
  <c r="L360" i="33"/>
  <c r="M360" i="33" s="1"/>
  <c r="K360" i="33"/>
  <c r="L359" i="33"/>
  <c r="M359" i="33" s="1"/>
  <c r="K359" i="33"/>
  <c r="L358" i="33"/>
  <c r="K358" i="33"/>
  <c r="L357" i="33"/>
  <c r="K357" i="33"/>
  <c r="F355" i="33"/>
  <c r="F346" i="33"/>
  <c r="F338" i="33"/>
  <c r="F332" i="33"/>
  <c r="F322" i="33"/>
  <c r="F313" i="33"/>
  <c r="I300" i="33"/>
  <c r="I298" i="33"/>
  <c r="M291" i="33"/>
  <c r="M282" i="33"/>
  <c r="M283" i="33" s="1"/>
  <c r="G274" i="33"/>
  <c r="H274" i="33" s="1"/>
  <c r="G273" i="33"/>
  <c r="H273" i="33" s="1"/>
  <c r="I255" i="33"/>
  <c r="N142" i="33"/>
  <c r="N141" i="33"/>
  <c r="P141" i="33" s="1"/>
  <c r="J78" i="33"/>
  <c r="I78" i="33"/>
  <c r="H78" i="33"/>
  <c r="G78" i="33"/>
  <c r="F78" i="33"/>
  <c r="E78" i="33"/>
  <c r="D78" i="33"/>
  <c r="K77" i="33"/>
  <c r="K76" i="33"/>
  <c r="K75" i="33"/>
  <c r="K74" i="33"/>
  <c r="K73" i="33"/>
  <c r="L70" i="33"/>
  <c r="M69" i="33"/>
  <c r="C68" i="33"/>
  <c r="M67" i="33"/>
  <c r="C66" i="33"/>
  <c r="M65" i="33"/>
  <c r="C64" i="33"/>
  <c r="M63" i="33"/>
  <c r="M62" i="33"/>
  <c r="C61" i="33"/>
  <c r="M60" i="33"/>
  <c r="M59" i="33"/>
  <c r="M58" i="33"/>
  <c r="C57" i="33"/>
  <c r="M56" i="33"/>
  <c r="M55" i="33"/>
  <c r="M54" i="33"/>
  <c r="M53" i="33"/>
  <c r="C52" i="33"/>
  <c r="C51" i="33" s="1"/>
  <c r="M43" i="33"/>
  <c r="I18" i="33"/>
  <c r="B7" i="59" s="1"/>
  <c r="M10" i="33"/>
  <c r="M5" i="33"/>
  <c r="N18" i="4"/>
  <c r="N16" i="4"/>
  <c r="J104" i="59" l="1"/>
  <c r="J103" i="59" s="1"/>
  <c r="L95" i="56"/>
  <c r="J102" i="59"/>
  <c r="J101" i="59" s="1"/>
  <c r="L93" i="56"/>
  <c r="J100" i="59"/>
  <c r="J99" i="59" s="1"/>
  <c r="L91" i="56"/>
  <c r="J97" i="59"/>
  <c r="J96" i="59" s="1"/>
  <c r="L88" i="56"/>
  <c r="J95" i="59"/>
  <c r="L86" i="56"/>
  <c r="J94" i="59"/>
  <c r="J92" i="59" s="1"/>
  <c r="L85" i="56"/>
  <c r="J91" i="59"/>
  <c r="L82" i="56"/>
  <c r="J90" i="59"/>
  <c r="L81" i="56"/>
  <c r="J89" i="59"/>
  <c r="L80" i="56"/>
  <c r="J88" i="59"/>
  <c r="L79" i="56"/>
  <c r="H26" i="59"/>
  <c r="D85" i="59" s="1"/>
  <c r="L364" i="33"/>
  <c r="F231" i="33"/>
  <c r="M229" i="33"/>
  <c r="D80" i="33"/>
  <c r="K78" i="33"/>
  <c r="M70" i="33"/>
  <c r="M274" i="33"/>
  <c r="M275" i="33" s="1"/>
  <c r="M293" i="33" s="1"/>
  <c r="F356" i="33"/>
  <c r="F361" i="33"/>
  <c r="L96" i="56" l="1"/>
  <c r="J87" i="59"/>
  <c r="G320" i="33"/>
  <c r="H67" i="59"/>
  <c r="J105" i="59"/>
  <c r="G329" i="33"/>
  <c r="G350" i="33"/>
  <c r="G308" i="33"/>
  <c r="G321" i="33"/>
  <c r="G310" i="33"/>
  <c r="G326" i="33"/>
  <c r="G297" i="33"/>
  <c r="G337" i="33"/>
  <c r="G330" i="33"/>
  <c r="G349" i="33"/>
  <c r="G348" i="33"/>
  <c r="G305" i="33"/>
  <c r="G331" i="33"/>
  <c r="G315" i="33"/>
  <c r="G316" i="33"/>
  <c r="G332" i="33"/>
  <c r="G325" i="33"/>
  <c r="G313" i="33"/>
  <c r="G309" i="33"/>
  <c r="G336" i="33"/>
  <c r="G338" i="33"/>
  <c r="G355" i="33"/>
  <c r="G324" i="33"/>
  <c r="G317" i="33"/>
  <c r="G346" i="33"/>
  <c r="G334" i="33"/>
  <c r="G351" i="33"/>
  <c r="G304" i="33"/>
  <c r="G335" i="33"/>
  <c r="G341" i="33"/>
  <c r="G352" i="33"/>
  <c r="G319" i="33"/>
  <c r="G318" i="33"/>
  <c r="G345" i="33"/>
  <c r="D82" i="33"/>
  <c r="B83" i="33" s="1"/>
  <c r="G322" i="33"/>
  <c r="G312" i="33"/>
  <c r="G306" i="33"/>
  <c r="G342" i="33"/>
  <c r="G343" i="33"/>
  <c r="G354" i="33"/>
  <c r="G311" i="33"/>
  <c r="G344" i="33"/>
  <c r="G328" i="33"/>
  <c r="G307" i="33"/>
  <c r="G353" i="33"/>
  <c r="G327" i="33"/>
  <c r="M230" i="33"/>
  <c r="F233" i="33"/>
  <c r="H233" i="33" s="1"/>
  <c r="E227" i="33"/>
  <c r="F230" i="33"/>
  <c r="F232" i="33"/>
  <c r="D81" i="33"/>
  <c r="H328" i="33"/>
  <c r="H311" i="33"/>
  <c r="H354" i="33"/>
  <c r="H336" i="33"/>
  <c r="H319" i="33"/>
  <c r="H345" i="33"/>
  <c r="H327" i="33"/>
  <c r="H310" i="33"/>
  <c r="H353" i="33"/>
  <c r="H335" i="33"/>
  <c r="H318" i="33"/>
  <c r="H352" i="33"/>
  <c r="H334" i="33"/>
  <c r="H317" i="33"/>
  <c r="H316" i="33"/>
  <c r="F359" i="33"/>
  <c r="H344" i="33"/>
  <c r="H326" i="33"/>
  <c r="H309" i="33"/>
  <c r="H343" i="33"/>
  <c r="H325" i="33"/>
  <c r="H308" i="33"/>
  <c r="H315" i="33"/>
  <c r="H351" i="33"/>
  <c r="H342" i="33"/>
  <c r="H324" i="33"/>
  <c r="H307" i="33"/>
  <c r="H350" i="33"/>
  <c r="H341" i="33"/>
  <c r="H331" i="33"/>
  <c r="H306" i="33"/>
  <c r="H349" i="33"/>
  <c r="H338" i="33"/>
  <c r="H330" i="33"/>
  <c r="H305" i="33"/>
  <c r="H348" i="33"/>
  <c r="H321" i="33"/>
  <c r="H329" i="33"/>
  <c r="H312" i="33"/>
  <c r="H304" i="33"/>
  <c r="H337" i="33"/>
  <c r="H320" i="33"/>
  <c r="H313" i="33"/>
  <c r="H346" i="33"/>
  <c r="H322" i="33"/>
  <c r="H355" i="33"/>
  <c r="H332" i="33"/>
  <c r="H356" i="33"/>
  <c r="G356" i="33"/>
  <c r="E235" i="33" l="1"/>
  <c r="M235" i="33" s="1"/>
  <c r="F237" i="33" s="1"/>
  <c r="F363" i="33"/>
  <c r="M358" i="33"/>
  <c r="M364" i="33"/>
  <c r="M357" i="33"/>
  <c r="H235" i="33" l="1"/>
  <c r="L236" i="33"/>
  <c r="F238" i="33"/>
  <c r="N8" i="4" l="1"/>
  <c r="N9" i="4"/>
  <c r="N10" i="4"/>
  <c r="N11" i="4"/>
  <c r="N12" i="4"/>
  <c r="N13" i="4"/>
  <c r="N14" i="4"/>
  <c r="N15" i="4"/>
  <c r="N7" i="4"/>
  <c r="N17" i="4" l="1"/>
  <c r="A17"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Katherine Kimmel</author>
  </authors>
  <commentList>
    <comment ref="E230" authorId="0" shapeId="0" xr:uid="{DC73ADB4-82FB-4DC6-89B0-845F62A4835A}">
      <text>
        <r>
          <rPr>
            <b/>
            <sz val="9"/>
            <color indexed="81"/>
            <rFont val="Tahoma"/>
            <family val="2"/>
          </rPr>
          <t>Percentage based on Total Improvements amount</t>
        </r>
      </text>
    </comment>
    <comment ref="E231" authorId="0" shapeId="0" xr:uid="{40BAF777-99A5-4F3B-9DD1-113DBE00B126}">
      <text>
        <r>
          <rPr>
            <b/>
            <sz val="9"/>
            <color indexed="81"/>
            <rFont val="Tahoma"/>
            <family val="2"/>
          </rPr>
          <t>Percentage based on Total Improvements amount</t>
        </r>
      </text>
    </comment>
    <comment ref="E232" authorId="0" shapeId="0" xr:uid="{C656B9BA-CD45-4498-989F-B5D517CC089E}">
      <text>
        <r>
          <rPr>
            <b/>
            <sz val="9"/>
            <color indexed="81"/>
            <rFont val="Tahoma"/>
            <family val="2"/>
          </rPr>
          <t>Percentage based on Total Improvements amount</t>
        </r>
      </text>
    </comment>
    <comment ref="F247" authorId="0" shapeId="0" xr:uid="{BABA1243-9DCB-4CB3-AE93-16354C25AC4A}">
      <text>
        <r>
          <rPr>
            <b/>
            <sz val="9"/>
            <color indexed="81"/>
            <rFont val="Tahoma"/>
            <family val="2"/>
          </rPr>
          <t>Enter total years of amortization term</t>
        </r>
      </text>
    </comment>
    <comment ref="F256" authorId="0" shapeId="0" xr:uid="{EB5C79CE-2EAD-4C87-97CB-7563C8B616FC}">
      <text>
        <r>
          <rPr>
            <b/>
            <sz val="9"/>
            <color indexed="81"/>
            <rFont val="Tahoma"/>
            <family val="2"/>
          </rPr>
          <t>Enter total years of amortization term</t>
        </r>
      </text>
    </comment>
    <comment ref="B303" authorId="0" shapeId="0" xr:uid="{48FB1C27-D784-4602-9B4F-F98AD29FCCE0}">
      <text>
        <r>
          <rPr>
            <b/>
            <sz val="9"/>
            <color indexed="81"/>
            <rFont val="Tahoma"/>
            <family val="2"/>
          </rPr>
          <t>Enter annual expenses from most recent operating year</t>
        </r>
      </text>
    </comment>
    <comment ref="B314" authorId="0" shapeId="0" xr:uid="{6C4B8C0C-6C43-4145-B9B8-72F537EABB10}">
      <text>
        <r>
          <rPr>
            <b/>
            <sz val="9"/>
            <color indexed="81"/>
            <rFont val="Tahoma"/>
            <family val="2"/>
          </rPr>
          <t>Enter annual expenses from most recent operating year</t>
        </r>
      </text>
    </comment>
    <comment ref="B323" authorId="0" shapeId="0" xr:uid="{DC5EB52B-CB03-4B61-B801-A15620CFE3EE}">
      <text>
        <r>
          <rPr>
            <b/>
            <sz val="9"/>
            <color indexed="81"/>
            <rFont val="Tahoma"/>
            <family val="2"/>
          </rPr>
          <t>Enter annual expenses from most recent operating year</t>
        </r>
      </text>
    </comment>
    <comment ref="B333" authorId="0" shapeId="0" xr:uid="{0973D49E-A899-41EF-82E2-2708F4CD2B25}">
      <text>
        <r>
          <rPr>
            <b/>
            <sz val="9"/>
            <color indexed="81"/>
            <rFont val="Tahoma"/>
            <family val="2"/>
          </rPr>
          <t>Enter annual expenses from most recent operating year</t>
        </r>
      </text>
    </comment>
    <comment ref="B339" authorId="0" shapeId="0" xr:uid="{C1B8D911-656C-42F7-BBFE-DFF9B7BEC063}">
      <text>
        <r>
          <rPr>
            <b/>
            <sz val="9"/>
            <color indexed="81"/>
            <rFont val="Tahoma"/>
            <family val="2"/>
          </rPr>
          <t>Enter annual expenses from most recent operating year</t>
        </r>
      </text>
    </comment>
    <comment ref="B347" authorId="0" shapeId="0" xr:uid="{D5FCE3B6-A967-454B-8508-7BFD322D3464}">
      <text>
        <r>
          <rPr>
            <b/>
            <sz val="9"/>
            <color indexed="81"/>
            <rFont val="Tahoma"/>
            <family val="2"/>
          </rPr>
          <t>Enter current annual deposits into each reserve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tc={0DA0218E-4A67-4346-9443-81F54B7BF494}</author>
  </authors>
  <commentList>
    <comment ref="D11" authorId="0" shapeId="0" xr:uid="{0DA0218E-4A67-4346-9443-81F54B7BF494}">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@Evin Vinson - Notes regarding workbook access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tc={02E7E6AE-3702-403C-B368-2B0329DB33D2}</author>
    <author>tc={842D43ED-4417-4389-880A-73519858B2E5}</author>
  </authors>
  <commentList>
    <comment ref="B20" authorId="0" shapeId="0" xr:uid="{02E7E6AE-3702-403C-B368-2B0329DB33D2}">
      <text>
        <t xml:space="preserve">[Threaded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@Evin Vinson please include this in the tracker.
Reply:
    Here is the link for the demonstration - Current - Preservation 2.0 Tracker Sample.xlsx </t>
      </text>
    </comment>
    <comment ref="J30" authorId="1" shapeId="0" xr:uid="{842D43ED-4417-4389-880A-73519858B2E5}">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@Evin Vinson - Good morning.  This item will be moved to the back of the workbook for population.  As such I will probably remove this from the instructions.  
Reply:
    @Elizabeth Nerney – We add Step 4 to the application to make sure that the owner check on their compliance status.  Is this the correct direction that we should provide  or should this step say something different?
Reply:
    @Lisa Thompson Compliance Connection is not a real time reporting mechanism, so it will be of limited benefit them. It’s a good place to start, though, so at least they know what they should be checking.. 
Reply:
    @Elizabeth Nerney – Thanks, for your help.  I added verbiage to encourage them to reach to AM if they are in doubt regarding their compliance status.  Thanks again and have  a great day.  Lisa</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tc={BE93BD53-9B91-44B1-AF69-6C089116DB93}</author>
  </authors>
  <commentList>
    <comment ref="A1" authorId="0" shapeId="0" xr:uid="{BE93BD53-9B91-44B1-AF69-6C089116DB93}">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@Evin Vinson – Please use this form to update.  I found an error that I corrected.  
Reply:
    Thanks.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Nelson Jimenez</author>
    <author>Lisa Thompson</author>
  </authors>
  <commentList>
    <comment ref="A20" authorId="0" shapeId="0" xr:uid="{3A41FE80-A31C-4AE8-8307-103314C9869F}">
      <text>
        <r>
          <rPr>
            <b/>
            <sz val="9"/>
            <color indexed="81"/>
            <rFont val="Tahoma"/>
            <family val="2"/>
          </rPr>
          <t>Nelson Jimenez:</t>
        </r>
        <r>
          <rPr>
            <sz val="9"/>
            <color indexed="81"/>
            <rFont val="Tahoma"/>
            <family val="2"/>
          </rPr>
          <t xml:space="preserve">
If outstanding include year(s) range and how much is outstanding</t>
        </r>
      </text>
    </comment>
    <comment ref="H21" authorId="1" shapeId="0" xr:uid="{FE294A84-DA45-4A33-8633-B5859F2456C0}">
      <text>
        <r>
          <rPr>
            <b/>
            <sz val="9"/>
            <color indexed="81"/>
            <rFont val="Tahoma"/>
            <family val="2"/>
          </rPr>
          <t>Lisa Thompson:</t>
        </r>
        <r>
          <rPr>
            <sz val="9"/>
            <color indexed="81"/>
            <rFont val="Tahoma"/>
            <family val="2"/>
          </rPr>
          <t xml:space="preserve">
We will need to define format</t>
        </r>
      </text>
    </comment>
    <comment ref="A24" authorId="0" shapeId="0" xr:uid="{57AD6905-BECE-4ADB-A8A8-1C9CCAB3CEC2}">
      <text>
        <r>
          <rPr>
            <b/>
            <sz val="9"/>
            <color indexed="81"/>
            <rFont val="Tahoma"/>
            <family val="2"/>
          </rPr>
          <t>Nelson Jimenez:</t>
        </r>
        <r>
          <rPr>
            <sz val="9"/>
            <color indexed="81"/>
            <rFont val="Tahoma"/>
            <family val="2"/>
          </rPr>
          <t xml:space="preserve">
Include year of last inspection with final status, and next inspection year</t>
        </r>
      </text>
    </comment>
    <comment ref="A27" authorId="0" shapeId="0" xr:uid="{AE8104A6-630E-4C8E-B038-03DF75EBCC16}">
      <text>
        <r>
          <rPr>
            <b/>
            <sz val="9"/>
            <color indexed="81"/>
            <rFont val="Tahoma"/>
            <family val="2"/>
          </rPr>
          <t>Nelson Jimenez:</t>
        </r>
        <r>
          <rPr>
            <sz val="9"/>
            <color indexed="81"/>
            <rFont val="Tahoma"/>
            <family val="2"/>
          </rPr>
          <t xml:space="preserve">
Please enter effective date after occupancy</t>
        </r>
      </text>
    </comment>
    <comment ref="A32" authorId="1" shapeId="0" xr:uid="{F3D91873-F655-4D82-94E0-154199FEAA82}">
      <text>
        <r>
          <rPr>
            <b/>
            <sz val="9"/>
            <color indexed="81"/>
            <rFont val="Tahoma"/>
            <family val="2"/>
          </rPr>
          <t>Project Description Summary: (Source- Application and Original Project Summary)</t>
        </r>
        <r>
          <rPr>
            <sz val="9"/>
            <color indexed="81"/>
            <rFont val="Tahoma"/>
            <family val="2"/>
          </rPr>
          <t xml:space="preserve">
1. Provide a basic description of the project including name location, configuration, who is served and how the project was financed. 
2. When was this project approved by the IHDA Board?
3. What did IHDA approved
4. List or describe any changes that have occurred since the original approval
5. Note the compliance status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tc={5F80B785-5858-4AA7-8A47-4BC4CC6391F1}</author>
    <author>tc={A2A113E7-27AE-4D8B-8FB1-836B0745A245}</author>
  </authors>
  <commentList>
    <comment ref="A1" authorId="0" shapeId="0" xr:uid="{5F80B785-5858-4AA7-8A47-4BC4CC6391F1}">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@Evin Vinson please hid and lock or just lock list from others changing it</t>
      </text>
    </comment>
    <comment ref="P1" authorId="1" shapeId="0" xr:uid="{A2A113E7-27AE-4D8B-8FB1-836B0745A245}">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@Evin Vinson  – Please remember to add the set-aside list</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tc={41DADEFD-06BC-42A2-B022-CDF49A758172}</author>
    <author>tc={7D978323-C875-4FA8-9BDE-5526BD5379F7}</author>
  </authors>
  <commentList>
    <comment ref="G2" authorId="0" shapeId="0" xr:uid="{41DADEFD-06BC-42A2-B022-CDF49A758172}">
      <text>
        <t>[Threaded comment]
Your version of Excel allows you to read this threaded comment; however, any edits to it will get removed if the file is opened in a newer version of Excel. Learn more: https://go.microsoft.com/fwlink/?linkid=870924
Comment:
    Note to self --Compare this list of unacceptable practices with the spreadsheet</t>
      </text>
    </comment>
    <comment ref="A30" authorId="1" shapeId="0" xr:uid="{7D978323-C875-4FA8-9BDE-5526BD5379F7}">
      <text>
        <t xml:space="preserve">[Threaded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@Evin Vinson – good afternoon.  I need to create an issues log do you have a suggestion?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<sst xmlns="http://schemas.openxmlformats.org/spreadsheetml/2006/main" count="17735" uniqueCount="5754">
  <si>
    <t>IHDA Preservation Limited Rehabilitation Program 2.0 (Preservation 2.0)</t>
  </si>
  <si>
    <r>
      <t>Instructions</t>
    </r>
    <r>
      <rPr>
        <sz val="12"/>
        <color rgb="FF07519F"/>
        <rFont val="Calibri"/>
        <family val="2"/>
      </rPr>
      <t xml:space="preserve"> </t>
    </r>
  </si>
  <si>
    <r>
      <t xml:space="preserve">Step 1: Review the </t>
    </r>
    <r>
      <rPr>
        <b/>
        <i/>
        <sz val="12"/>
        <color rgb="FF07519F"/>
        <rFont val="Calibri"/>
        <family val="2"/>
      </rPr>
      <t>Request for Applications</t>
    </r>
    <r>
      <rPr>
        <b/>
        <sz val="12"/>
        <color rgb="FF07519F"/>
        <rFont val="Calibri"/>
        <family val="2"/>
      </rPr>
      <t xml:space="preserve"> for program parameters (Preservation 2.0 RFA). </t>
    </r>
  </si>
  <si>
    <r>
      <t xml:space="preserve">Any questions should be directed to </t>
    </r>
    <r>
      <rPr>
        <sz val="12"/>
        <color rgb="FF07519F"/>
        <rFont val="Calibri"/>
        <family val="2"/>
      </rPr>
      <t>preservationprogramlimitedrehab@ihda.org</t>
    </r>
    <r>
      <rPr>
        <sz val="12"/>
        <rFont val="Calibri"/>
        <family val="2"/>
      </rPr>
      <t xml:space="preserve">. </t>
    </r>
  </si>
  <si>
    <r>
      <t xml:space="preserve">Step 2: Review and complete the </t>
    </r>
    <r>
      <rPr>
        <b/>
        <i/>
        <sz val="12"/>
        <color rgb="FF07519F"/>
        <rFont val="Calibri"/>
        <family val="2"/>
      </rPr>
      <t>Unacceptable Practices Certification</t>
    </r>
    <r>
      <rPr>
        <b/>
        <sz val="12"/>
        <color rgb="FF07519F"/>
        <rFont val="Calibri"/>
        <family val="2"/>
      </rPr>
      <t xml:space="preserve">. </t>
    </r>
  </si>
  <si>
    <r>
      <t>If you answer "</t>
    </r>
    <r>
      <rPr>
        <b/>
        <sz val="12"/>
        <rFont val="Calibri"/>
        <family val="2"/>
      </rPr>
      <t>Yes</t>
    </r>
    <r>
      <rPr>
        <sz val="12"/>
        <rFont val="Calibri"/>
        <family val="2"/>
      </rPr>
      <t xml:space="preserve">" to any question, </t>
    </r>
    <r>
      <rPr>
        <b/>
        <u/>
        <sz val="12"/>
        <color rgb="FFFF0000"/>
        <rFont val="Calibri"/>
        <family val="2"/>
      </rPr>
      <t>do not proceed with the application</t>
    </r>
    <r>
      <rPr>
        <sz val="12"/>
        <rFont val="Calibri"/>
        <family val="2"/>
      </rPr>
      <t>. If you answer "</t>
    </r>
    <r>
      <rPr>
        <b/>
        <sz val="12"/>
        <rFont val="Calibri"/>
        <family val="2"/>
      </rPr>
      <t>No</t>
    </r>
    <r>
      <rPr>
        <sz val="12"/>
        <rFont val="Calibri"/>
        <family val="2"/>
      </rPr>
      <t xml:space="preserve">" to all questions, </t>
    </r>
    <r>
      <rPr>
        <b/>
        <u/>
        <sz val="12"/>
        <color rgb="FF00B050"/>
        <rFont val="Calibri"/>
        <family val="2"/>
      </rPr>
      <t>you may proceed with the application</t>
    </r>
    <r>
      <rPr>
        <u/>
        <sz val="12"/>
        <color theme="9" tint="-0.249977111117893"/>
        <rFont val="Calibri"/>
        <family val="2"/>
      </rPr>
      <t xml:space="preserve"> </t>
    </r>
    <r>
      <rPr>
        <sz val="12"/>
        <rFont val="Calibri"/>
        <family val="2"/>
      </rPr>
      <t xml:space="preserve">and include this completed worksheet. </t>
    </r>
  </si>
  <si>
    <r>
      <t xml:space="preserve">Step 3: Share the </t>
    </r>
    <r>
      <rPr>
        <b/>
        <i/>
        <sz val="12"/>
        <color rgb="FF07519F"/>
        <rFont val="Calibri"/>
        <family val="2"/>
      </rPr>
      <t>Release Authorization</t>
    </r>
    <r>
      <rPr>
        <b/>
        <sz val="12"/>
        <color rgb="FF07519F"/>
        <rFont val="Calibri"/>
        <family val="2"/>
      </rPr>
      <t xml:space="preserve"> with any agencies that previously provided funding to the subject property. </t>
    </r>
  </si>
  <si>
    <t xml:space="preserve">In order for your application to be considered, any applicable releases must be submitted with your application submission. The document must be uploaded into the IHDA Connect portal. </t>
  </si>
  <si>
    <t>Step 4: Confirm that development is in full compliance with the IHDA compliance requirements</t>
  </si>
  <si>
    <r>
      <t>Please visit IHDA Compliance Connection (</t>
    </r>
    <r>
      <rPr>
        <u/>
        <sz val="12"/>
        <rFont val="Calibri"/>
        <family val="2"/>
      </rPr>
      <t>https://www.ihda.org/annual-compliance/</t>
    </r>
    <r>
      <rPr>
        <sz val="12"/>
        <rFont val="Calibri"/>
        <family val="2"/>
      </rPr>
      <t xml:space="preserve">) for more information.  The owner must confirm the development's current compliance status prior to submitting an application for the Preservation 2.0 program.  If you are unsure regarding your compliance status please feel free to contact  your designated Asset Management representative for more information.  </t>
    </r>
  </si>
  <si>
    <r>
      <t xml:space="preserve">Step 5: Complete the </t>
    </r>
    <r>
      <rPr>
        <b/>
        <i/>
        <sz val="12"/>
        <color rgb="FF07519F"/>
        <rFont val="Calibri"/>
        <family val="2"/>
      </rPr>
      <t>Application Workbook and facilitate the completion of the PNA Supporting Documentation Workbook (this document to be completed by PNA provider).</t>
    </r>
  </si>
  <si>
    <r>
      <t>Only</t>
    </r>
    <r>
      <rPr>
        <b/>
        <u/>
        <sz val="12"/>
        <rFont val="Calibri"/>
        <family val="2"/>
      </rPr>
      <t xml:space="preserve"> </t>
    </r>
    <r>
      <rPr>
        <b/>
        <u/>
        <sz val="12"/>
        <color rgb="FFFFC000"/>
        <rFont val="Calibri"/>
        <family val="2"/>
      </rPr>
      <t>"YELLOW</t>
    </r>
    <r>
      <rPr>
        <b/>
        <u/>
        <sz val="12"/>
        <rFont val="Calibri"/>
        <family val="2"/>
      </rPr>
      <t>"</t>
    </r>
    <r>
      <rPr>
        <sz val="12"/>
        <rFont val="Calibri"/>
        <family val="2"/>
      </rPr>
      <t xml:space="preserve"> shaded fields are for user input. Do not modify any other application components. </t>
    </r>
  </si>
  <si>
    <r>
      <t xml:space="preserve">Step 6: Submit the </t>
    </r>
    <r>
      <rPr>
        <b/>
        <i/>
        <sz val="12"/>
        <color rgb="FF07519F"/>
        <rFont val="Calibri"/>
        <family val="2"/>
      </rPr>
      <t>Application</t>
    </r>
    <r>
      <rPr>
        <b/>
        <sz val="12"/>
        <color rgb="FF07519F"/>
        <rFont val="Calibri"/>
        <family val="2"/>
      </rPr>
      <t xml:space="preserve"> (along with fee and other required and supporting documents).</t>
    </r>
  </si>
  <si>
    <r>
      <t xml:space="preserve">This application workbook should be saved and uploaded as both Excel and PDF formats to </t>
    </r>
    <r>
      <rPr>
        <b/>
        <u/>
        <sz val="12"/>
        <rFont val="Calibri"/>
        <family val="2"/>
      </rPr>
      <t>IHDA Connect</t>
    </r>
    <r>
      <rPr>
        <sz val="12"/>
        <rFont val="Calibri"/>
        <family val="2"/>
      </rPr>
      <t xml:space="preserve">.  </t>
    </r>
  </si>
  <si>
    <t xml:space="preserve">The PDF version should include the owner(s) electronic signatures. </t>
  </si>
  <si>
    <t xml:space="preserve">A check for the application fee ($250.00, non-profit sponsor/$500.00, other applicants)should be submitted separately but simultaneously via postal mail to: </t>
  </si>
  <si>
    <t>ATTN: IHDA Preservation 2.0, Illinois Housing Development Authority, 26411 Network Place, Chicago, IL 60673-1264</t>
  </si>
  <si>
    <t xml:space="preserve">Please upload the following supplemental documentation into IHDA Connect with your submission: </t>
  </si>
  <si>
    <t>Application workbook (Excel format)</t>
  </si>
  <si>
    <t>Completed and signed Unacceptable Practice Certification Form (PDF)</t>
  </si>
  <si>
    <t>Completed and signed Preservation 2.0 Application (PDF)</t>
  </si>
  <si>
    <t>Completed and signed Release Authorization Form (three forms included for your use, if required) (PDF)</t>
  </si>
  <si>
    <t>Completed Fee Payment Form with a copy of the check the owner remitted to IHDA (PDF)</t>
  </si>
  <si>
    <t>Completed and signed Community Based Form to confirm applicant is a Community Based Not-For-Profit Development Organization, if applicable.  (PDF)</t>
  </si>
  <si>
    <t>Completed and signed Asset Management Capacity Building Form (PDF)</t>
  </si>
  <si>
    <t>Completed and signed Program Evaluation Form (PDF)</t>
  </si>
  <si>
    <t>Completed Ownership Structure Chart  (PDF)</t>
  </si>
  <si>
    <t>Exterior of Photo of development (jpeg, png., etc.)</t>
  </si>
  <si>
    <t>A copy of the development PNA completed within the last 12 months.  The report must be completed by a certified third-party provider and meets the ASTM E2018-15 Standard Guideline for Property Condition Assessment: Baseline Property Condition Assessment Process.  (PDF)</t>
  </si>
  <si>
    <t>PNA supporting documents completed by PNA provider which includes the PNA Summary Page and the PNA 10-year Assessment form. (Excel format)</t>
  </si>
  <si>
    <r>
      <t>Proposal or Contract from selected vendor or General Contractor</t>
    </r>
    <r>
      <rPr>
        <u/>
        <sz val="12"/>
        <color rgb="FF000000"/>
        <rFont val="Calibri"/>
        <family val="2"/>
      </rPr>
      <t xml:space="preserve"> (per RFA, if more than two trades are involved in the scope of work, a general contractor must be engaged. The owner cannot act as the general contractor for this project)</t>
    </r>
    <r>
      <rPr>
        <sz val="12"/>
        <color rgb="FF000000"/>
        <rFont val="Calibri"/>
        <family val="2"/>
      </rPr>
      <t>.</t>
    </r>
  </si>
  <si>
    <t>Executed copies of current restricted income and/or use agreements with the latest expiration date.</t>
  </si>
  <si>
    <t>All Regulatory and Restricted Use Agreements should be submitted including rental assistance documents like HAP Contract, CLIHTF Agreement, etc.</t>
  </si>
  <si>
    <t>Copy of building code violation(s), if applicable.</t>
  </si>
  <si>
    <t>Monthly financial statements for the most recent 12 months which should include the property balance sheet, income statement, rent roll, accounts payable (aging/listing), and accounts receivable (aging).</t>
  </si>
  <si>
    <t>Most recent Real Estate Tax Bill and Tax Abatement documentation, if applicable.</t>
  </si>
  <si>
    <t>Unacceptable Practices Certification</t>
  </si>
  <si>
    <r>
      <t xml:space="preserve">Review each of the below statements and indicate a response. If you enter </t>
    </r>
    <r>
      <rPr>
        <b/>
        <i/>
        <u/>
        <sz val="12"/>
        <color theme="1"/>
        <rFont val="Calibri"/>
        <family val="2"/>
      </rPr>
      <t>Yes</t>
    </r>
    <r>
      <rPr>
        <i/>
        <sz val="12"/>
        <color theme="1"/>
        <rFont val="Calibri"/>
        <family val="2"/>
      </rPr>
      <t xml:space="preserve"> in any response fields, please stop and do not complete an application as you are ineligible. </t>
    </r>
  </si>
  <si>
    <t>Development:</t>
  </si>
  <si>
    <t>Response (Yes or No)</t>
  </si>
  <si>
    <t>Unacceptable Practice</t>
  </si>
  <si>
    <t>No</t>
  </si>
  <si>
    <t>An Applicant is affiliated with existing projects which have been cited for material and/or continuing, but curable, noncompliance.</t>
  </si>
  <si>
    <t>An Applicant (including any affiliates) has experienced any events of foreclosure or failed to perform under the terms of a workout agreement over the past three (3) years. </t>
  </si>
  <si>
    <t>An Applicant (including any affiliates) has declared bankruptcy over the past three (3) years. </t>
  </si>
  <si>
    <t>An Applicant (including any affiliates) has a mortgage default or arrearage of three months or more within the last three (3) years.</t>
  </si>
  <si>
    <r>
      <t>An Applicant (including any affiliates) has failed to pay any fee or expense due to the Authority, including outstanding compliance monitoring fees, in the past three (3) years. </t>
    </r>
    <r>
      <rPr>
        <b/>
        <u/>
        <sz val="12"/>
        <color rgb="FF000000"/>
        <rFont val="Calibri"/>
        <family val="2"/>
      </rPr>
      <t xml:space="preserve">Applicant must submit letter from monitoring agency stating that said development is in compliance.  </t>
    </r>
  </si>
  <si>
    <t>An Applicant (including any affiliates) has failed to resolve a public filing of any liens, judgements, or other claims that exist against property owned by Applicants (including any affiliates).</t>
  </si>
  <si>
    <t>An Applicant (including any affiliates) has been identified as having materially misrepresented facts on any request for Authority resources. </t>
  </si>
  <si>
    <t>An Applicant (including any affiliates) has been debarred or received a limited denial of participation in the past three (3) years by any federal or state agency.</t>
  </si>
  <si>
    <t xml:space="preserve">An Applicant (including any affiliates) has been found to be in violation of fair housing, housing accessibility, or nondiscrimination laws or has been found to discriminate against Section 8 voucher/certificate holders or recipients of any state/local tenant or project-based rental assistance. </t>
  </si>
  <si>
    <t>Did the development received a prior Capital Bill Preservation Program Limited Rehabilitation Grant (CBPP: LR Grant) Award?</t>
  </si>
  <si>
    <t>Owner Name:</t>
  </si>
  <si>
    <t>Owner Position:</t>
  </si>
  <si>
    <t xml:space="preserve">Owner Signature: </t>
  </si>
  <si>
    <t>Date &amp; Time:</t>
  </si>
  <si>
    <t>Application</t>
  </si>
  <si>
    <t>Section 1</t>
  </si>
  <si>
    <t>Project Description</t>
  </si>
  <si>
    <t>Funding Request Amount</t>
  </si>
  <si>
    <t>Request Narrative (Why do you need the preservation funds and how do you hope to use them):</t>
  </si>
  <si>
    <t>Characters Remaining</t>
  </si>
  <si>
    <t xml:space="preserve">Anticipated Benefit to the Development: </t>
  </si>
  <si>
    <t>Development Name:</t>
  </si>
  <si>
    <t>PID Number (if IHDA financed):</t>
  </si>
  <si>
    <t>IHDA Loan Number:</t>
  </si>
  <si>
    <t>Tax Credit Number:</t>
  </si>
  <si>
    <t>Development Receive CBPP: LR Grant Award? (Yes or No)</t>
  </si>
  <si>
    <t>Street Address:</t>
  </si>
  <si>
    <t>Federal Tax Credits:</t>
  </si>
  <si>
    <t xml:space="preserve">Yes /No </t>
  </si>
  <si>
    <t>City:</t>
  </si>
  <si>
    <t>Geographic Set-Aside:</t>
  </si>
  <si>
    <t>Year Placed in Service:</t>
  </si>
  <si>
    <t>County:</t>
  </si>
  <si>
    <t>Zip Code:</t>
  </si>
  <si>
    <t>Year of Initial Lease-up:</t>
  </si>
  <si>
    <t>Scattered Site:</t>
  </si>
  <si>
    <t>Yes/No</t>
  </si>
  <si>
    <t>Yes</t>
  </si>
  <si>
    <t>Census Tract Number (GEOID):</t>
  </si>
  <si>
    <t>Year Building(s) Constructed:</t>
  </si>
  <si>
    <t>PNA Building Type:</t>
  </si>
  <si>
    <t xml:space="preserve">Current Occupancy %:  </t>
  </si>
  <si>
    <t>Year Last Rehabbed:</t>
  </si>
  <si>
    <t xml:space="preserve">Tenant Population:  </t>
  </si>
  <si>
    <t xml:space="preserve">Family </t>
  </si>
  <si>
    <t>Is development registered as a Historic or Landmark property with State or Local Agency?</t>
  </si>
  <si>
    <t>I don't know</t>
  </si>
  <si>
    <t>Owner Contact:</t>
  </si>
  <si>
    <t>Phone:</t>
  </si>
  <si>
    <t>Address:</t>
  </si>
  <si>
    <t>Email:</t>
  </si>
  <si>
    <t>State:</t>
  </si>
  <si>
    <t xml:space="preserve">List other agency providing compliance oversight for latest expiring use restriction </t>
  </si>
  <si>
    <t>Owner / Name of Ownership Entity:</t>
  </si>
  <si>
    <t>Sponsor/ Related Entity:</t>
  </si>
  <si>
    <t>Is Owner A For-Profit or Not-For-Profit Organization?</t>
  </si>
  <si>
    <t>Agency:</t>
  </si>
  <si>
    <t>Owner a Community Based Not-For-Profit? 
(Yes or No)</t>
  </si>
  <si>
    <t>Contact:</t>
  </si>
  <si>
    <t>Majority Member:</t>
  </si>
  <si>
    <t>Position:</t>
  </si>
  <si>
    <t>Minority Member:</t>
  </si>
  <si>
    <t>Syndicator/Investor:</t>
  </si>
  <si>
    <t>General Partner:</t>
  </si>
  <si>
    <t>Limited Partner:</t>
  </si>
  <si>
    <t>Expiration Date of Use Restriction:</t>
  </si>
  <si>
    <t>Non-Profit Entity (if any):</t>
  </si>
  <si>
    <t>Property Manager:</t>
  </si>
  <si>
    <t xml:space="preserve">Original Development Description: </t>
  </si>
  <si>
    <t>Eligible Developments: According to Section 1 of the RFA, a development must meet at least two of the specified conditions listed below. Select all applicable conditions, ensuring that you choose at least two.</t>
  </si>
  <si>
    <t>Existing physical needs that, if not repaired, threaten the sustainability of the development (Select all that apply in this group)</t>
  </si>
  <si>
    <t>Max Point Available</t>
  </si>
  <si>
    <t>Initial Score</t>
  </si>
  <si>
    <t>PNA identified Critical Repairs (Immediate)</t>
  </si>
  <si>
    <t>PNA identified Life/Safety Repairs (Immediate)</t>
  </si>
  <si>
    <t>Code Violations Citation Referenced in PNA (Short Term)</t>
  </si>
  <si>
    <t>PNA identified Long-Term Capital Repairs</t>
  </si>
  <si>
    <t>Direct financial risk to IHDA</t>
  </si>
  <si>
    <t>1st Position Lien (such as Risk Share/ FAF/ Bonds)</t>
  </si>
  <si>
    <t>IHDA Debt - All other IHDA loans (e.g. HTF, HOME, etc.)</t>
  </si>
  <si>
    <t>IHDA Grants - All IHDA Grants, Section 811, etc.</t>
  </si>
  <si>
    <t>Loss of affordability due to expiration of use restrictions or loan maturity</t>
  </si>
  <si>
    <t>If EUA &lt; 10 years until expiration/or Reg Agreement &lt; 5 years until expiration</t>
  </si>
  <si>
    <t xml:space="preserve">Affordability Risk Index (ARI) - score of 4 or 5 (meaning that the development needs help to compete in an appreciating market)  </t>
  </si>
  <si>
    <t xml:space="preserve">The ARI score for your development is: </t>
  </si>
  <si>
    <t>Community Based Not-For-Profit (Y or N)</t>
  </si>
  <si>
    <r>
      <t xml:space="preserve">Community Based, Not-For-Profit Housing Organization (check box if </t>
    </r>
    <r>
      <rPr>
        <b/>
        <u/>
        <sz val="10"/>
        <color theme="1"/>
        <rFont val="Calibri"/>
        <family val="2"/>
      </rPr>
      <t>Yes</t>
    </r>
    <r>
      <rPr>
        <sz val="10"/>
        <color theme="1"/>
        <rFont val="Calibri"/>
        <family val="2"/>
      </rPr>
      <t>)</t>
    </r>
  </si>
  <si>
    <t>Loss of marketability</t>
  </si>
  <si>
    <t>Security Challenges/Physical obsolescence/chronic physical issues (identified in narrative, financials, PNA)</t>
  </si>
  <si>
    <t>Inability to sustain operations with existing financing and income/rent restrictions</t>
  </si>
  <si>
    <t>Inability to sustain operations with rent restrictions going forward (identified in narrative, financials, PNA)</t>
  </si>
  <si>
    <t xml:space="preserve">TOTAL </t>
  </si>
  <si>
    <t>E Low(30%)</t>
  </si>
  <si>
    <t>V Low (50%)</t>
  </si>
  <si>
    <t>Low (60%)</t>
  </si>
  <si>
    <t>Low (80%)</t>
  </si>
  <si>
    <t>Other (Below 60%)</t>
  </si>
  <si>
    <t>Other (Above 60%)</t>
  </si>
  <si>
    <t>Market</t>
  </si>
  <si>
    <t>Total</t>
  </si>
  <si>
    <t>0 Bedroom (Studio)</t>
  </si>
  <si>
    <t>1-bedroom</t>
  </si>
  <si>
    <t>2-Bedroom</t>
  </si>
  <si>
    <t>3-Bedroom</t>
  </si>
  <si>
    <r>
      <t>4</t>
    </r>
    <r>
      <rPr>
        <vertAlign val="superscript"/>
        <sz val="10"/>
        <color theme="1"/>
        <rFont val="Calibri"/>
        <family val="2"/>
      </rPr>
      <t>+</t>
    </r>
    <r>
      <rPr>
        <sz val="10"/>
        <color theme="1"/>
        <rFont val="Calibri"/>
        <family val="2"/>
      </rPr>
      <t>Bedroom</t>
    </r>
  </si>
  <si>
    <t>Total Units</t>
  </si>
  <si>
    <t xml:space="preserve">Total Affordable Units  </t>
  </si>
  <si>
    <t xml:space="preserve"># of Accessible Units:  </t>
  </si>
  <si>
    <t>Affordable Unit %:</t>
  </si>
  <si>
    <t xml:space="preserve"># of Adaptable Units:  </t>
  </si>
  <si>
    <t>Affordable Units ≤ 60%:</t>
  </si>
  <si>
    <t xml:space="preserve"># of Hearing/Vision Impaired Units:  </t>
  </si>
  <si>
    <t>Section 2</t>
  </si>
  <si>
    <t xml:space="preserve">Physical Needs Assessment </t>
  </si>
  <si>
    <t>Cost Estimator Name/Position:</t>
  </si>
  <si>
    <t>Estimated Construction Period:</t>
  </si>
  <si>
    <t>Weeks</t>
  </si>
  <si>
    <t>Months</t>
  </si>
  <si>
    <t>Amount</t>
  </si>
  <si>
    <t>Category</t>
  </si>
  <si>
    <t>Brief Description</t>
  </si>
  <si>
    <t>Site Development / Improvements</t>
  </si>
  <si>
    <t>Subtotal: Site Development</t>
  </si>
  <si>
    <t>Building Structure / Frame/ Envelope</t>
  </si>
  <si>
    <t>Building Exterior</t>
  </si>
  <si>
    <t>Building Interior (Common Area and Unit)</t>
  </si>
  <si>
    <t>Lath &amp; Plaster</t>
  </si>
  <si>
    <t>Drywall</t>
  </si>
  <si>
    <t xml:space="preserve">This will be hidden to trigger </t>
  </si>
  <si>
    <t>language.</t>
  </si>
  <si>
    <t>Mechanical Systems</t>
  </si>
  <si>
    <t>Electrical Systems</t>
  </si>
  <si>
    <t>Plumbing Systems</t>
  </si>
  <si>
    <t>Conveyance Systems</t>
  </si>
  <si>
    <t>Life Safety / Fire Protection</t>
  </si>
  <si>
    <t>Amenities and Others</t>
  </si>
  <si>
    <t>Cost</t>
  </si>
  <si>
    <t>Total Improvements</t>
  </si>
  <si>
    <t>Immediate/Critical Repairs</t>
  </si>
  <si>
    <t>Code Violations</t>
  </si>
  <si>
    <t>Construction Contingency 10%</t>
  </si>
  <si>
    <t>Life/Safety</t>
  </si>
  <si>
    <t>Long Term Repairs</t>
  </si>
  <si>
    <t>General Conditions</t>
  </si>
  <si>
    <t>(max 6%)</t>
  </si>
  <si>
    <t>Contractor Overhead</t>
  </si>
  <si>
    <t>(max 2%)</t>
  </si>
  <si>
    <t>Contractor Profit</t>
  </si>
  <si>
    <t>Physical Needs Assessment Cost</t>
  </si>
  <si>
    <t>Total GC Fees</t>
  </si>
  <si>
    <t>Construction Total</t>
  </si>
  <si>
    <t>Per unit</t>
  </si>
  <si>
    <t>Total Request</t>
  </si>
  <si>
    <t>Type of project to be completed using the Preservation 2.0 funds (Select as many that apply):</t>
  </si>
  <si>
    <t>Exterior Repairs - including tuckpointing, roof, windows and screens, /chimney, etc.</t>
  </si>
  <si>
    <t>Site Improvements - Lot resurfacing, Sidewalks, Driveway, Retaining Walls, Fencing, etc.</t>
  </si>
  <si>
    <t>Major Mechanicals - Elevators, HVAC, Plumbing, Pumps and Boilers, etc.</t>
  </si>
  <si>
    <t>Structural Improvement - Stairs, porches, balconies, decking, etc.</t>
  </si>
  <si>
    <t>Interior Repairs and Remodeling - Bathroom, Kitchen, Flooring, Painting, etc.</t>
  </si>
  <si>
    <t>Security Equipment, Fire Safety Improvements, Emergency Equipment - Sprinkler, Emergency Lighting, CO and Smoke Detectors</t>
  </si>
  <si>
    <t>Other:</t>
  </si>
  <si>
    <t xml:space="preserve">Section 3 </t>
  </si>
  <si>
    <t>Existing Financing</t>
  </si>
  <si>
    <r>
      <t xml:space="preserve">Permanent Financing: List </t>
    </r>
    <r>
      <rPr>
        <b/>
        <u/>
        <sz val="10"/>
        <color theme="1"/>
        <rFont val="Calibri"/>
        <family val="2"/>
      </rPr>
      <t>ALL</t>
    </r>
    <r>
      <rPr>
        <b/>
        <sz val="10"/>
        <color theme="1"/>
        <rFont val="Calibri"/>
        <family val="2"/>
      </rPr>
      <t xml:space="preserve"> financing.  Please be sure to include all non-IHDA debt. </t>
    </r>
  </si>
  <si>
    <t xml:space="preserve"> Source: Lender/ Program</t>
  </si>
  <si>
    <t xml:space="preserve"> Structure</t>
  </si>
  <si>
    <t>Amort (yrs)</t>
  </si>
  <si>
    <t>Interest Rate</t>
  </si>
  <si>
    <t>Term (yrs)</t>
  </si>
  <si>
    <t>Debt Service</t>
  </si>
  <si>
    <t>Current Balance</t>
  </si>
  <si>
    <t>Mat Date</t>
  </si>
  <si>
    <t>Status</t>
  </si>
  <si>
    <t>Total Annual Debt Service</t>
  </si>
  <si>
    <t>Other (LIHTC, Grants, etc.)</t>
  </si>
  <si>
    <t xml:space="preserve">Rental Subsidy Source: </t>
  </si>
  <si>
    <t xml:space="preserve">Value: </t>
  </si>
  <si>
    <t>Expiration:</t>
  </si>
  <si>
    <t>Financial Reporting Year:</t>
  </si>
  <si>
    <t>(Data in Section 4 and 5 should reflect the most recent financials or audit)</t>
  </si>
  <si>
    <t>Section 4</t>
  </si>
  <si>
    <t>Income</t>
  </si>
  <si>
    <t>Rent/Income Schedule:</t>
  </si>
  <si>
    <t>Annual</t>
  </si>
  <si>
    <t>Apartment rentals</t>
  </si>
  <si>
    <t>Rent subsidy</t>
  </si>
  <si>
    <t xml:space="preserve">(Source of Rental Subsidy) - </t>
  </si>
  <si>
    <t>Less: Vacancy loss</t>
  </si>
  <si>
    <t>Less: Rental concessions</t>
  </si>
  <si>
    <t>Commercial Income:</t>
  </si>
  <si>
    <t>SF</t>
  </si>
  <si>
    <t>Avg SF Charge</t>
  </si>
  <si>
    <t xml:space="preserve">a. Office </t>
  </si>
  <si>
    <t>b. Retail</t>
  </si>
  <si>
    <t>Total Commercial Income</t>
  </si>
  <si>
    <t>Total Rental Revenue</t>
  </si>
  <si>
    <t>Assisted Living:</t>
  </si>
  <si>
    <t>Assisted living services - tenant</t>
  </si>
  <si>
    <t>Assisted living services - Medicaid</t>
  </si>
  <si>
    <t>Meal program revenue</t>
  </si>
  <si>
    <t>Service revenue</t>
  </si>
  <si>
    <t>Total Assisted Living Revenue</t>
  </si>
  <si>
    <t>Other interest</t>
  </si>
  <si>
    <t>Reserve interest</t>
  </si>
  <si>
    <t>Sundry</t>
  </si>
  <si>
    <t>Laundry Income</t>
  </si>
  <si>
    <t>Vending Machines</t>
  </si>
  <si>
    <t>Other revenue</t>
  </si>
  <si>
    <t>Total Other Revenue</t>
  </si>
  <si>
    <t>Annual Operating Income</t>
  </si>
  <si>
    <t>Section 5</t>
  </si>
  <si>
    <t>Expenses</t>
  </si>
  <si>
    <t>Tax Year:</t>
  </si>
  <si>
    <t>Property Tax Exempt? (Yes or No)</t>
  </si>
  <si>
    <t>Current Real Estate Tax Calculation</t>
  </si>
  <si>
    <t>Tax Total</t>
  </si>
  <si>
    <t>Per Unit</t>
  </si>
  <si>
    <t>Tax Abatement (if applicable)</t>
  </si>
  <si>
    <t>Current Annual Real Estate Taxes:</t>
  </si>
  <si>
    <t>Abatement Period (Yrs):</t>
  </si>
  <si>
    <t>Permanent Index Number(s):</t>
  </si>
  <si>
    <t>Administrative</t>
  </si>
  <si>
    <t>% of EGI</t>
  </si>
  <si>
    <t>Management Fee:</t>
  </si>
  <si>
    <t>Administrative Salaries:</t>
  </si>
  <si>
    <t>Office Expense:</t>
  </si>
  <si>
    <t>Legal:</t>
  </si>
  <si>
    <t>Accounting:</t>
  </si>
  <si>
    <t>Telephone:</t>
  </si>
  <si>
    <t>Monitoring Fee:</t>
  </si>
  <si>
    <t>Marketing:</t>
  </si>
  <si>
    <t>Subtotal: Administrative</t>
  </si>
  <si>
    <t>Operating</t>
  </si>
  <si>
    <t>Operating Expense Salaries:</t>
  </si>
  <si>
    <t>Janitorial Supplies:</t>
  </si>
  <si>
    <t>Exterminating:</t>
  </si>
  <si>
    <t>Rubbish Removal:</t>
  </si>
  <si>
    <t>Security Expense:</t>
  </si>
  <si>
    <t>Snow Removal:</t>
  </si>
  <si>
    <t>Subtotal: Operating</t>
  </si>
  <si>
    <t>Maintenance</t>
  </si>
  <si>
    <t>Maintenance Salaries:</t>
  </si>
  <si>
    <t>Grounds and Pool Maintenance:</t>
  </si>
  <si>
    <t>Elevator:</t>
  </si>
  <si>
    <t>HVAC:</t>
  </si>
  <si>
    <t>Plumbing and Electrical Maintenance:</t>
  </si>
  <si>
    <t>Painting/Decorating, Carpeting:</t>
  </si>
  <si>
    <t>Miscellaneous:</t>
  </si>
  <si>
    <t>Subtotal: Maintenance</t>
  </si>
  <si>
    <t>Utilities</t>
  </si>
  <si>
    <t>Electricity:</t>
  </si>
  <si>
    <t>Gas:</t>
  </si>
  <si>
    <t>Oil:</t>
  </si>
  <si>
    <t>Water &amp; Sewer:</t>
  </si>
  <si>
    <t>Subtotal: Utilities</t>
  </si>
  <si>
    <t>Taxes/Insurance</t>
  </si>
  <si>
    <t xml:space="preserve">Property Tax Exempt </t>
  </si>
  <si>
    <t>Yes or No</t>
  </si>
  <si>
    <t>Real Estate Taxes:</t>
  </si>
  <si>
    <t>Other Taxes:</t>
  </si>
  <si>
    <t>Property Insurance:</t>
  </si>
  <si>
    <t>MIP:</t>
  </si>
  <si>
    <t>Subtotal: Taxes/Insurance</t>
  </si>
  <si>
    <t>Reserves</t>
  </si>
  <si>
    <t xml:space="preserve">Escrow Balances </t>
  </si>
  <si>
    <t>Insurance:</t>
  </si>
  <si>
    <t>Replacement:</t>
  </si>
  <si>
    <t>RE Tax:</t>
  </si>
  <si>
    <t>General Operating:</t>
  </si>
  <si>
    <t>FF&amp;E:</t>
  </si>
  <si>
    <t>Debt Service:</t>
  </si>
  <si>
    <t>FFE:</t>
  </si>
  <si>
    <t>Medicaid Payment Delay: (SLF)</t>
  </si>
  <si>
    <t xml:space="preserve">Other: </t>
  </si>
  <si>
    <t>Medicaid Payment Delay (SLF):</t>
  </si>
  <si>
    <t>Subtotal: Reserves</t>
  </si>
  <si>
    <t>Total Annual Operating Expenses</t>
  </si>
  <si>
    <t>Annual Debt Service</t>
  </si>
  <si>
    <t>DCR</t>
  </si>
  <si>
    <t>Net Operating Income before Debt Service</t>
  </si>
  <si>
    <t>Total Debt Service</t>
  </si>
  <si>
    <t>Cash Flow</t>
  </si>
  <si>
    <t>Section 6</t>
  </si>
  <si>
    <t>Certification</t>
  </si>
  <si>
    <t xml:space="preserve">I hereby certify that the enclosed information and supplemental documentation submitted in accordance with this application is complete, accurate, and timely and that I will conform to all parameters of the Preservation Program. </t>
  </si>
  <si>
    <t>Date &amp; Time</t>
  </si>
  <si>
    <t>Release Authorization</t>
  </si>
  <si>
    <t>Please provide this worksheet form to any non-IHDA agency which has provided you with financing for the subject development for them to complete.  Please upload the completed and signed form to IHDA Connect.</t>
  </si>
  <si>
    <t>Owner</t>
  </si>
  <si>
    <t xml:space="preserve">Development </t>
  </si>
  <si>
    <t>Address</t>
  </si>
  <si>
    <t>Development PID (IHDA Reference Number)</t>
  </si>
  <si>
    <t>Agency</t>
  </si>
  <si>
    <t xml:space="preserve">Contact Name, Position </t>
  </si>
  <si>
    <t>Email Address</t>
  </si>
  <si>
    <t xml:space="preserve">Phone Number </t>
  </si>
  <si>
    <t xml:space="preserve">Amount of Funds Provided </t>
  </si>
  <si>
    <t xml:space="preserve">Year Funds Provided </t>
  </si>
  <si>
    <t xml:space="preserve">Funding Source/Program for Provided Funds </t>
  </si>
  <si>
    <t xml:space="preserve">Has the property/units had significant or ongoing issues related to the physical condition of the property/units in the past 3 years? </t>
  </si>
  <si>
    <t xml:space="preserve">Has the property/units had significant or ongoing issues related to fair housing and equal opportunity in the past 3 years? </t>
  </si>
  <si>
    <t>Has the property/units had significant or ongoing issues related to income eligibility and/or recertification in the past 3 years?</t>
  </si>
  <si>
    <t>Has the property/units had significant or ongoing issues related to appropriate rents in the past 3 years?</t>
  </si>
  <si>
    <t>Has the property/units had significant or ongoing issues related to tenant selection and leasing practices in the past 3 years?</t>
  </si>
  <si>
    <t xml:space="preserve">Has the property had significant or ongoing issues related to general non-compliance with agency rules in the past 3 years? </t>
  </si>
  <si>
    <t>Organization/ Agency</t>
  </si>
  <si>
    <t>Respondent's Name:</t>
  </si>
  <si>
    <t>Respondent's  Position:</t>
  </si>
  <si>
    <t xml:space="preserve">Signature: </t>
  </si>
  <si>
    <t>IHDA Preservation Limited Rehabilitation Program 2.0 (Preservation 2.0)
Application Fee</t>
  </si>
  <si>
    <t xml:space="preserve">Thank you for submitting your application for the IHDA Preservation Limited Rehabilitation Program 2.0 Program.  Please use this form to submit your application fee.  </t>
  </si>
  <si>
    <t>IHDA PID # (N/A of applicable)</t>
  </si>
  <si>
    <t>Profit or Non-Profit Organization:</t>
  </si>
  <si>
    <t>City/Town (Dev):</t>
  </si>
  <si>
    <t>Contact Person:</t>
  </si>
  <si>
    <t>Phone Number:</t>
  </si>
  <si>
    <t>Amount to Remit:</t>
  </si>
  <si>
    <r>
      <t xml:space="preserve">Please print this document and </t>
    </r>
    <r>
      <rPr>
        <b/>
        <sz val="12"/>
        <color theme="1"/>
        <rFont val="Calibri"/>
        <family val="2"/>
        <scheme val="minor"/>
      </rPr>
      <t>affix</t>
    </r>
    <r>
      <rPr>
        <sz val="12"/>
        <color theme="1"/>
        <rFont val="Calibri"/>
        <family val="2"/>
        <scheme val="minor"/>
      </rPr>
      <t xml:space="preserve"> your check for your application fee here and follow the direction shown below:
The check for the </t>
    </r>
    <r>
      <rPr>
        <b/>
        <sz val="12"/>
        <color theme="1"/>
        <rFont val="Calibri"/>
        <family val="2"/>
        <scheme val="minor"/>
      </rPr>
      <t>non-refundable</t>
    </r>
    <r>
      <rPr>
        <sz val="12"/>
        <color theme="1"/>
        <rFont val="Calibri"/>
        <family val="2"/>
        <scheme val="minor"/>
      </rPr>
      <t xml:space="preserve"> Application fee ($250.00 non-profit applicants, $500.00 other applicants) should be sent to the following address:  
Illinois Housing Development Authority
26411 Network Place
Chicago, Illinois 60673-1264
Attn: </t>
    </r>
    <r>
      <rPr>
        <b/>
        <i/>
        <u/>
        <sz val="12"/>
        <color theme="1"/>
        <rFont val="Calibri"/>
        <family val="2"/>
        <scheme val="minor"/>
      </rPr>
      <t>IHDA Preservation Program 2.0 – Lockbox 26411</t>
    </r>
  </si>
  <si>
    <r>
      <t xml:space="preserve">Thank you again for your application.  Submit all questions or comments to </t>
    </r>
    <r>
      <rPr>
        <b/>
        <i/>
        <u/>
        <sz val="12"/>
        <color theme="1"/>
        <rFont val="Calibri"/>
        <family val="2"/>
        <scheme val="minor"/>
      </rPr>
      <t>PreservationProgramLimitedRehab@ihda.org</t>
    </r>
    <r>
      <rPr>
        <sz val="12"/>
        <color theme="1"/>
        <rFont val="Calibri"/>
        <family val="2"/>
        <scheme val="minor"/>
      </rPr>
      <t>.</t>
    </r>
  </si>
  <si>
    <t>Community-Based Not-for-Profit - Self-Attestation Form</t>
  </si>
  <si>
    <t>Based on your application response regarding your identification as a Community Based Not-for-Profit</t>
  </si>
  <si>
    <t>Owner:</t>
  </si>
  <si>
    <t>Sponsorship:</t>
  </si>
  <si>
    <t>Definition - Community Based Not-For-Profit Organization (CBNFPO)</t>
  </si>
  <si>
    <r>
      <t xml:space="preserve">A </t>
    </r>
    <r>
      <rPr>
        <b/>
        <u/>
        <sz val="12"/>
        <color theme="1"/>
        <rFont val="Calibri"/>
        <family val="2"/>
        <scheme val="minor"/>
      </rPr>
      <t xml:space="preserve">Community Based Not for Profit Organization </t>
    </r>
    <r>
      <rPr>
        <sz val="12"/>
        <color theme="1"/>
        <rFont val="Calibri"/>
        <family val="2"/>
        <scheme val="minor"/>
      </rPr>
      <t>is a community-based development organization that is a locally rooted, mission-driven nonprofit whose primary purpose is to improve conditions in a specific geographic community—socially, economically, physically, or culturally—and whose governance, programs, and accountability are tied to that community.
Common elements of a Community Bases Not for Profits include:
1. 	Defined Community Focus – such as a specific neighborhood, cluster of neighborhoods, municipality, or region
2. 	Community-Servicing Mission which specifically addresses to affordable housing 
3. 	Local Accountability, which includes board members from the community and/or includes community input embedded in its decision-making processes.
4. 	Long-Term Commitment that indicates ongoing community engagement with a track record of sustained engagement.</t>
    </r>
  </si>
  <si>
    <t>Please review the criteria below and check all that apply. Please provide supporting documentation with application submission.</t>
  </si>
  <si>
    <t>1. Organizational Mission &amp; Purpose</t>
  </si>
  <si>
    <t>Our organization is mission-driven and focused on improving social, economic, physical, or community conditions</t>
  </si>
  <si>
    <t>Our mission statement identifies or clearly aligns with a specific geographic community or population</t>
  </si>
  <si>
    <t>Community development is a primary—not incidental—function of our organization</t>
  </si>
  <si>
    <t>2. Defined Geographic Focus</t>
  </si>
  <si>
    <t>We serve a clearly defined neighborhood, municipality, county, or region</t>
  </si>
  <si>
    <t>Our programs are intentionally designed for this community</t>
  </si>
  <si>
    <t>We can describe and map our service area if requested</t>
  </si>
  <si>
    <t>Community Served:</t>
  </si>
  <si>
    <t>Please describe the community or geographic area served:</t>
  </si>
  <si>
    <t>3. Community-Based Governance &amp; Leadership</t>
  </si>
  <si>
    <t>Our board of directors includes individuals who live in, work in, or represent the community served</t>
  </si>
  <si>
    <t>Community perspectives inform organizational decision-making</t>
  </si>
  <si>
    <t>Leadership reflects accountability to the community</t>
  </si>
  <si>
    <t>4. Community-Serving Programs &amp; Activities</t>
  </si>
  <si>
    <t>We operate programs or initiatives that directly benefit the identified community</t>
  </si>
  <si>
    <t>Our work addresses community-identified needs (e.g., housing, economic development, workforce, youth, health, stabilization)</t>
  </si>
  <si>
    <t>We can provide examples of outcomes or impact</t>
  </si>
  <si>
    <t>5. Community Presence &amp; Engagement</t>
  </si>
  <si>
    <t>We maintain an ongoing presence in or near the community served</t>
  </si>
  <si>
    <t>We actively engage residents, stakeholders, or community partners</t>
  </si>
  <si>
    <t>We can provide evidence of partnerships, community meetings, or resident participation</t>
  </si>
  <si>
    <t>6. Organizational Standing</t>
  </si>
  <si>
    <t>We are a nonprofit or mission-oriented organization in good standing</t>
  </si>
  <si>
    <t>We operate in compliance with applicable laws and regulations</t>
  </si>
  <si>
    <t>We have a demonstrated history of community-based work</t>
  </si>
  <si>
    <t>CBNFPO Attestation - Initial all of the applicable areas of attestation shown below:</t>
  </si>
  <si>
    <t>We attest that the organization is mission-driven and community-rooted.</t>
  </si>
  <si>
    <t>We attest that governance and programs reflect community accountability.</t>
  </si>
  <si>
    <t>We attest that information submitted is accurate and truthful.</t>
  </si>
  <si>
    <t>By submitting this form, the organization affirms that it meets the definition of a Community-Based Development Organization and will provide documentation supporting the above criteria.</t>
  </si>
  <si>
    <t>Preservation 2.0 - Asset Management Capacity Building Participation Form</t>
  </si>
  <si>
    <t xml:space="preserve">The aforementioned applicant understands that as a part of Preservation 2.0 IHDA they are agreeing to participate in the IHDA Asset Management Capacity Building Program which is designed to complement the grant process.    
The Asset Management Specialization Certification Program is a comprehensive, cohort-based learning experience designed to build the Asset Management capacity of the selected grantees. Each cohort will move through a structured series of modules, interactive sessions, and a mentorship component that goes beyond classroom training.  
Participation in the Asset Management Capacity Program is mandatory for all grantees. There are three modules of the program: CHAM Certification, Network/ Team Building Activities, and Asset Management Mentorship Program.  If the awardee is CHAM Certified they can opt-out of the course however must agree to participate in the two other program modules. 
</t>
  </si>
  <si>
    <t>I hereby certify that if awarded a Preservation 2.0 my organization will agree to fully support and participate in the IHDA Asset Management Capacity Building Program:</t>
  </si>
  <si>
    <t>Please be sure to sign and upload this form with your application submission</t>
  </si>
  <si>
    <t>Preservation 2.0 Program Evaluation Consent Form</t>
  </si>
  <si>
    <t xml:space="preserve">The applicant agrees to participate in periodic program evaluations.  Evaluation could take the form of an interview, survey, video tapping session, and/or  site visit.  IHDA staff will notify the selected grantees and schedule time for the evaluation.  
</t>
  </si>
  <si>
    <t>I hereby certify that if awarded a Preservation 2.0 my organization will agree to fully support and participate in the program evalution process:</t>
  </si>
  <si>
    <t>Organizational Ownership Chart</t>
  </si>
  <si>
    <t>Instructions:</t>
  </si>
  <si>
    <t>1.  Please complete the organizational charts on this tab.</t>
  </si>
  <si>
    <t>2.  Include ALL entities within the proposed single purpose entity Owner, adding and deleting boxes as needed.  See example below and change as needed.</t>
  </si>
  <si>
    <t>3.  Indicate ownership percentages for ALL entities in the chart.</t>
  </si>
  <si>
    <t>4.  LLCs must indicate ALL members and identify the managing member.</t>
  </si>
  <si>
    <t>5.  Use the Notes section to provide any additional information not adequately captured here.</t>
  </si>
  <si>
    <t>Notes:</t>
  </si>
  <si>
    <t>Date:</t>
  </si>
  <si>
    <t>Evin when the evaluators get the sheet they should have access to the following:</t>
  </si>
  <si>
    <t>All the application documents --- tabs colored Blue</t>
  </si>
  <si>
    <t>Evaluator's sheets all colored green</t>
  </si>
  <si>
    <t>Do not allow them access to the tabs colored Red</t>
  </si>
  <si>
    <t>When Pres 2.0 application is submitted who get's notified?</t>
  </si>
  <si>
    <t>Receive the application assignment</t>
  </si>
  <si>
    <t>Will we get a link that we can shared?</t>
  </si>
  <si>
    <t xml:space="preserve">Acknowledge </t>
  </si>
  <si>
    <t xml:space="preserve">Go into IHDA Connect to download to Teams or t-drive folder </t>
  </si>
  <si>
    <t>We need to create folder in Teams or t-drive for all applications</t>
  </si>
  <si>
    <t>Complete application inventory to confirm that all required documents have been submitted. (complete Evaluator Inventory Checklist)</t>
  </si>
  <si>
    <t>Identified incomplete applications and notify the Preservation Team with list</t>
  </si>
  <si>
    <t>Update Preservation 2.0 tracker with all their results</t>
  </si>
  <si>
    <t>Continue review of application</t>
  </si>
  <si>
    <t>Identify the applications that require further clarification</t>
  </si>
  <si>
    <t>The balance move forward</t>
  </si>
  <si>
    <t>IHDA Preservation Limited Rehabilitation Program 2.0 (Preservation 2.0)-- Evaluator's Instruction</t>
  </si>
  <si>
    <r>
      <t xml:space="preserve"> Instructions</t>
    </r>
    <r>
      <rPr>
        <sz val="12"/>
        <color rgb="FFEEC81A"/>
        <rFont val="Calibri"/>
        <family val="2"/>
      </rPr>
      <t xml:space="preserve"> </t>
    </r>
  </si>
  <si>
    <t>Step 1: Acknowledge assignment of application</t>
  </si>
  <si>
    <t xml:space="preserve">A. Go into Preservation 2.0 Tracker and log date assignement received.  </t>
  </si>
  <si>
    <t>A. Open Application Workbook and proceed to Evaluator Instruction</t>
  </si>
  <si>
    <t>Step 3: Complete Evaluator Inventory Checklist</t>
  </si>
  <si>
    <t>A. If following your review of this application submission, it is found to be incomplete, please update the Preservation Tracker with this information and notify the Preservation Team of the potential Mandatory Fail.</t>
  </si>
  <si>
    <t>B. The application submission appears to be complete.  Advance to the next step in the evaluation process</t>
  </si>
  <si>
    <t>Step 4: Complete the Asset Management Compliance Inquiry Form and Send Out For A Response</t>
  </si>
  <si>
    <t>A. Determine if further clarification required.  Application complete but some discrepencies that need further clarification.</t>
  </si>
  <si>
    <t>1. Notify applicant of required clarification and work to resolve matter.</t>
  </si>
  <si>
    <t>3. If matter not resolved notify Preservation of open item and mark as potential Mandatory Fail</t>
  </si>
  <si>
    <t>B. If no further clarification required proceed to complete review and prepare for Board consideration</t>
  </si>
  <si>
    <t>C. Complete Scoring Matrix</t>
  </si>
  <si>
    <t>Step 7: Complete Project Summary Sheet</t>
  </si>
  <si>
    <t>Step 8: Prepare Presentation for IHDA Board Consideration</t>
  </si>
  <si>
    <t>Step 9: Compile list of potential Mandatory Fail for consideration</t>
  </si>
  <si>
    <t>Development name:</t>
  </si>
  <si>
    <t>Evaluator:</t>
  </si>
  <si>
    <t>IHDA PID # (N/A of applicable):</t>
  </si>
  <si>
    <t>Date Inventory Started:</t>
  </si>
  <si>
    <t>Date Inventory Completed:</t>
  </si>
  <si>
    <t>Required</t>
  </si>
  <si>
    <t>Completed and signed Unacceptable Practice Certification Form</t>
  </si>
  <si>
    <t>Completed and signed Release Authorization Form</t>
  </si>
  <si>
    <t>Completed Fee Payment Form with a copy of the check the owner remitted to IHDA</t>
  </si>
  <si>
    <t>Completed and signed Community Based Form to confirm applicant is a Community Based Not-For-Profit Development Organization, if applicable</t>
  </si>
  <si>
    <t>If Applicable</t>
  </si>
  <si>
    <t xml:space="preserve">Completed and signed Asset Management Capacity Building Form </t>
  </si>
  <si>
    <t>Completed and signed Program Evaluation Form</t>
  </si>
  <si>
    <t>Completed Ownership Structure Chart</t>
  </si>
  <si>
    <t>Exterior of Photo of development (jpeg, png, etc.)</t>
  </si>
  <si>
    <t>Upload of PNA completed within the last 12 months.  Must be completed by a certified third-party provider and meets the ASTM E2018-15 Standard Guideline for Property Condition Assessment: Baseline Property Condition Assessment Process.</t>
  </si>
  <si>
    <t xml:space="preserve">Proposal or Contract from selected vendor or General Contractor (If more than two trades are involved in the scope of work, a general contractor must be engaged. The owner cannot act as the general contractor). </t>
  </si>
  <si>
    <t>All Regulatory and Restricted Use Agreements should be submitted including rental assistance document like HAP Contract, CLIHTF Agreement, etc.</t>
  </si>
  <si>
    <t>Copy of building code violation, if applicable, that are apart of the scope of work</t>
  </si>
  <si>
    <t>Monthly financial statements for the most recent 12 months with property balance sheet, income statement, rent roll, accounts payable (aging/listing) &amp; receivable (aging).</t>
  </si>
  <si>
    <t>Most recent Real Estate Tax Bill and Tax Abatement documentation if applicable.</t>
  </si>
  <si>
    <t>Applicant submitted all Required documents:</t>
  </si>
  <si>
    <t>Compliance Analyst</t>
  </si>
  <si>
    <t>Physical Inspector</t>
  </si>
  <si>
    <t>*Asset Manager*</t>
  </si>
  <si>
    <t>*Compliance Analyst*</t>
  </si>
  <si>
    <t>* Physical Inspector*</t>
  </si>
  <si>
    <t>*Financial Analyst*</t>
  </si>
  <si>
    <t>Stephanie Warren</t>
  </si>
  <si>
    <t>Johnathan Williams</t>
  </si>
  <si>
    <t>LaShun Reed</t>
  </si>
  <si>
    <t>Charles Walsh</t>
  </si>
  <si>
    <t>Evaluation Checklist</t>
  </si>
  <si>
    <t>Initial Review completed by:</t>
  </si>
  <si>
    <t>Review completed by:</t>
  </si>
  <si>
    <t>The RFA will govern the entire evaluation and review process of all applications received.</t>
  </si>
  <si>
    <t>Using section 1, Paragraph A Eligible Developments of the RFA to review program eligibility; The PDF application version should include the owner(s) signatures.</t>
  </si>
  <si>
    <t>Does the application meet Program eligibility requirements as set forth in the RFA?</t>
  </si>
  <si>
    <t>Yes or No:</t>
  </si>
  <si>
    <t>Has the application been signed?</t>
  </si>
  <si>
    <t xml:space="preserve">Briefly comment on whether the application met eligibility criteria or very briefly note which criteria was not met. </t>
  </si>
  <si>
    <t>Review for completion and results</t>
  </si>
  <si>
    <t xml:space="preserve">Please comment briefly on receipt of release authorization for non-IHDA properties; Comment receipt of information from Compliance on IHDA properties. </t>
  </si>
  <si>
    <t>A check for the application fee ($250.00, non-profit sponsor/$500.00, other applicants) should be submitted to IHDA. Confirm receipt.</t>
  </si>
  <si>
    <t>Review each document:</t>
  </si>
  <si>
    <t>Date rcvd:</t>
  </si>
  <si>
    <t>Physical Needs Assessment from last 12 months from third party (recommendations from Inspection team)</t>
  </si>
  <si>
    <t>Executed full copies of the current restricted income and/or use agreement with the latest expiration date.</t>
  </si>
  <si>
    <t>Any municipal code violations that are part of the scope of work.</t>
  </si>
  <si>
    <t xml:space="preserve">Organizational chart and current articles of incorporation. </t>
  </si>
  <si>
    <t>Most recent Real Estate Tax Bill and Tax Abatement documentation as applicable.</t>
  </si>
  <si>
    <t xml:space="preserve">On any missing documents note the date of email follow up sent: </t>
  </si>
  <si>
    <t xml:space="preserve">Briefly include any notes on missing document. </t>
  </si>
  <si>
    <t>Scoring Matrix</t>
  </si>
  <si>
    <t>Max Points Per Category</t>
  </si>
  <si>
    <t>Initial Developer's Self Score</t>
  </si>
  <si>
    <t>IHDA Evaluator's Score</t>
  </si>
  <si>
    <t>What Document Substantiates Point?</t>
  </si>
  <si>
    <t>Where is this listed in the application</t>
  </si>
  <si>
    <t>Where is this listed in the RFA?</t>
  </si>
  <si>
    <t>Existing physical needs that, if not repaired, threaten the sustainability of the development</t>
  </si>
  <si>
    <t>PNA identifies Critical Repairs (Immediate)</t>
  </si>
  <si>
    <t>The PNA and Owner's Narrative</t>
  </si>
  <si>
    <t>PNA identifies Life/Safety Repairs (Immediate)</t>
  </si>
  <si>
    <t>PNA identifies Code Violations (Short Term)</t>
  </si>
  <si>
    <t>PNA identifies Long Term Capital Repairs</t>
  </si>
  <si>
    <t xml:space="preserve">Direct financial risk to IHDA </t>
  </si>
  <si>
    <t>1st Position Lien (such as Risk Share/FAF/Bonds)</t>
  </si>
  <si>
    <t>Benedict System + Owner's loan agreement</t>
  </si>
  <si>
    <t>IHDA - All Other Loans</t>
  </si>
  <si>
    <t>IHDA - Grants/S811</t>
  </si>
  <si>
    <r>
      <t xml:space="preserve">If EUA </t>
    </r>
    <r>
      <rPr>
        <u/>
        <sz val="12"/>
        <color theme="1"/>
        <rFont val="Calibri"/>
        <family val="2"/>
        <scheme val="minor"/>
      </rPr>
      <t xml:space="preserve">&lt; </t>
    </r>
    <r>
      <rPr>
        <sz val="12"/>
        <color theme="1"/>
        <rFont val="Calibri"/>
        <family val="2"/>
        <scheme val="minor"/>
      </rPr>
      <t>10 years until expiration/or Reg Agreement &lt; 5 years until expiration</t>
    </r>
  </si>
  <si>
    <t>DMS and Reg Agreement/EUA</t>
  </si>
  <si>
    <t>Affordability Risk Index - score of 4 or 5 (Evaluator should confirm applicant's ARI score (https://www.ihda.org/developers/market-research/affordability-risk-index/))</t>
  </si>
  <si>
    <t>Organizational Type</t>
  </si>
  <si>
    <t xml:space="preserve">Community Based, Not-For-Profit </t>
  </si>
  <si>
    <t xml:space="preserve"> Loss of marketability </t>
  </si>
  <si>
    <t xml:space="preserve"> Inability to sustain operations</t>
  </si>
  <si>
    <t>Who</t>
  </si>
  <si>
    <t>Deliverables</t>
  </si>
  <si>
    <t>End</t>
  </si>
  <si>
    <t>Evaluator</t>
  </si>
  <si>
    <t>Inventory Completion</t>
  </si>
  <si>
    <t>Compliance--Request</t>
  </si>
  <si>
    <t>Clarification</t>
  </si>
  <si>
    <t>Physical Inspectors</t>
  </si>
  <si>
    <t>PNA Review</t>
  </si>
  <si>
    <t>Preservation Team</t>
  </si>
  <si>
    <t>Compilation</t>
  </si>
  <si>
    <t>Scoring -- Intial</t>
  </si>
  <si>
    <t>QC Review</t>
  </si>
  <si>
    <t>Project Summary</t>
  </si>
  <si>
    <t>PID</t>
  </si>
  <si>
    <t>X</t>
  </si>
  <si>
    <t>TOTAL</t>
  </si>
  <si>
    <t>ILLINOIS HOUSING DEVELOPMENT AUTHORITY</t>
  </si>
  <si>
    <t>Project Name:</t>
  </si>
  <si>
    <t>Primary Address:</t>
  </si>
  <si>
    <t>Reviewed By:</t>
  </si>
  <si>
    <t>Attorney:</t>
  </si>
  <si>
    <t>Population:</t>
  </si>
  <si>
    <t>Sponsor:</t>
  </si>
  <si>
    <t>Pre-Peer Review Date:</t>
  </si>
  <si>
    <t>Peer Review Date:</t>
  </si>
  <si>
    <t>Loan Committee Date:</t>
  </si>
  <si>
    <t>Board Date:</t>
  </si>
  <si>
    <t>Property Operations &amp; Compliance</t>
  </si>
  <si>
    <t>Other Development Information</t>
  </si>
  <si>
    <t>Project ID:</t>
  </si>
  <si>
    <t>Placed in Service (Last Bldg.):</t>
  </si>
  <si>
    <t>Years to Maturity:</t>
  </si>
  <si>
    <t>Loan Number(s):</t>
  </si>
  <si>
    <t>Compliance Expiration date:</t>
  </si>
  <si>
    <t>Tax Credit Number(s):</t>
  </si>
  <si>
    <t>EUA Expiration date:</t>
  </si>
  <si>
    <t>Compliance:</t>
  </si>
  <si>
    <t>HOME Recapture Expiration Date:</t>
  </si>
  <si>
    <t>Fees:</t>
  </si>
  <si>
    <t>HOME Affordability Expiration Date:</t>
  </si>
  <si>
    <t>Inspection:</t>
  </si>
  <si>
    <t>Loan Maturity Date:</t>
  </si>
  <si>
    <t>8823's:</t>
  </si>
  <si>
    <t>Expiration of Regulatory Agreement</t>
  </si>
  <si>
    <t>Reserves:</t>
  </si>
  <si>
    <t>Geographic Set-Aside</t>
  </si>
  <si>
    <t>Occupancy:</t>
  </si>
  <si>
    <t>Project Description:</t>
  </si>
  <si>
    <t>Request Narrative:</t>
  </si>
  <si>
    <t>Proposed Uses of Grant Funds:</t>
  </si>
  <si>
    <t>Costs</t>
  </si>
  <si>
    <t>Types of projects to be completed with funds</t>
  </si>
  <si>
    <t>Immediate/ Critical Repairs:</t>
  </si>
  <si>
    <t>Code Violations:</t>
  </si>
  <si>
    <t>Life/Safety Repairs:</t>
  </si>
  <si>
    <t>Long Term Repairs:</t>
  </si>
  <si>
    <t>Subtotal</t>
  </si>
  <si>
    <t>Soft Costs</t>
  </si>
  <si>
    <t>TOTAL COSTS:</t>
  </si>
  <si>
    <t>Property Unit Mix:</t>
  </si>
  <si>
    <t>Ext Low 
30% AMI</t>
  </si>
  <si>
    <t>Very Low 
40% AMI</t>
  </si>
  <si>
    <t>Very Low 
50% AMI</t>
  </si>
  <si>
    <t>Low 
60% AMI</t>
  </si>
  <si>
    <t>Low 
80% AMI</t>
  </si>
  <si>
    <t>Manager Unit</t>
  </si>
  <si>
    <t>Studio</t>
  </si>
  <si>
    <t>1 Bedroom</t>
  </si>
  <si>
    <t>2 Bedroom</t>
  </si>
  <si>
    <t>3 Bedroom</t>
  </si>
  <si>
    <t>4+ Bedroom</t>
  </si>
  <si>
    <t>Total units</t>
  </si>
  <si>
    <t>Property Operations:</t>
  </si>
  <si>
    <t>Income (NOI)</t>
  </si>
  <si>
    <t>Per Unit Exp:</t>
  </si>
  <si>
    <t>DCRS</t>
  </si>
  <si>
    <t>Financial Information:</t>
  </si>
  <si>
    <t xml:space="preserve"> </t>
  </si>
  <si>
    <t>For Evaluation Purposes</t>
  </si>
  <si>
    <t>Debt Structure (Current):</t>
  </si>
  <si>
    <t>Lender/Program</t>
  </si>
  <si>
    <t>Structure</t>
  </si>
  <si>
    <t>Amortization (yrs.)</t>
  </si>
  <si>
    <t>Term (yrs.)</t>
  </si>
  <si>
    <t>Rate</t>
  </si>
  <si>
    <t>Debt Service (yr.)</t>
  </si>
  <si>
    <t>Maturity</t>
  </si>
  <si>
    <t>Current
Balance</t>
  </si>
  <si>
    <t>IHDA Loan Rating</t>
  </si>
  <si>
    <t>IHDA Debt
 (Y or N)</t>
  </si>
  <si>
    <t>Type Debt</t>
  </si>
  <si>
    <t>Payment + Balloon</t>
  </si>
  <si>
    <t>All Other Loans</t>
  </si>
  <si>
    <t>Non-IHDA Debt</t>
  </si>
  <si>
    <t>Bonds/ Risk Share</t>
  </si>
  <si>
    <t>Total Debt</t>
  </si>
  <si>
    <t>DSCR</t>
  </si>
  <si>
    <t>GEOGRAPHIC SET-ASIDE</t>
  </si>
  <si>
    <t>Applicant Selections</t>
  </si>
  <si>
    <t>IHDA Score</t>
  </si>
  <si>
    <t>Affordability Risk Index - score of 4 or 5 (meaning that the development needs help to compete in an appreciating market)</t>
  </si>
  <si>
    <t>Recommendation:</t>
  </si>
  <si>
    <t>Expenditure Categories</t>
  </si>
  <si>
    <t>Selection</t>
  </si>
  <si>
    <t>Profit or NFP</t>
  </si>
  <si>
    <t>Landmark Status</t>
  </si>
  <si>
    <t>Population/ Use</t>
  </si>
  <si>
    <t>Building Type</t>
  </si>
  <si>
    <t>Loan Structure</t>
  </si>
  <si>
    <t>Attorney</t>
  </si>
  <si>
    <t>Asset Manager</t>
  </si>
  <si>
    <t>Portfolio Analyst</t>
  </si>
  <si>
    <t>CBDO - Community Based Development Organization</t>
  </si>
  <si>
    <t>IHDA Financial Risk</t>
  </si>
  <si>
    <t>Property County</t>
  </si>
  <si>
    <t>Market Designation</t>
  </si>
  <si>
    <t>Geography</t>
  </si>
  <si>
    <t>Evaluators</t>
  </si>
  <si>
    <t>Tester</t>
  </si>
  <si>
    <t>Issue Type</t>
  </si>
  <si>
    <t>Location of Issue (Sheet)</t>
  </si>
  <si>
    <t>Issue Severity</t>
  </si>
  <si>
    <t>Census Tract</t>
  </si>
  <si>
    <t>Geography Type</t>
  </si>
  <si>
    <t>Total ARI Score</t>
  </si>
  <si>
    <t>Loan Status</t>
  </si>
  <si>
    <t>Development Name</t>
  </si>
  <si>
    <t>County</t>
  </si>
  <si>
    <t>For-Profit Organization</t>
  </si>
  <si>
    <t>Elderly</t>
  </si>
  <si>
    <t>Multifamily Apartment Building</t>
  </si>
  <si>
    <t>Fully Amortized</t>
  </si>
  <si>
    <t>Thomas Jenkins</t>
  </si>
  <si>
    <t>Barbara Hunt</t>
  </si>
  <si>
    <t>Ana Cruz</t>
  </si>
  <si>
    <t>Aaron Butman</t>
  </si>
  <si>
    <t>Edward Marshall</t>
  </si>
  <si>
    <t>AFC Community Development Organization </t>
  </si>
  <si>
    <t>Adams</t>
  </si>
  <si>
    <t>Non-MSA</t>
  </si>
  <si>
    <t>Rural</t>
  </si>
  <si>
    <t>La Tonya James</t>
  </si>
  <si>
    <t>Lisa A Thompson</t>
  </si>
  <si>
    <t>Instructions</t>
  </si>
  <si>
    <t>Barely Noticeable</t>
  </si>
  <si>
    <t>Non Metro</t>
  </si>
  <si>
    <t>Current</t>
  </si>
  <si>
    <t>1015 Howard</t>
  </si>
  <si>
    <t>11656</t>
  </si>
  <si>
    <t>Non-Profit Organization</t>
  </si>
  <si>
    <t>Scattered Site Development</t>
  </si>
  <si>
    <t>Intrest Only</t>
  </si>
  <si>
    <t>Arieh Flemenbaum</t>
  </si>
  <si>
    <t>Desiree Hall</t>
  </si>
  <si>
    <t>Chris Connolly</t>
  </si>
  <si>
    <t>Alex Stankovic</t>
  </si>
  <si>
    <t>Jose Zavala</t>
  </si>
  <si>
    <t>Bickerdike Redevelopment Corporation* </t>
  </si>
  <si>
    <t>Lisa Thompson</t>
  </si>
  <si>
    <t>IHDA Connect</t>
  </si>
  <si>
    <t>Unacceptable Practices Cert</t>
  </si>
  <si>
    <t>Slight Inconvenience</t>
  </si>
  <si>
    <t>Delinquent</t>
  </si>
  <si>
    <t>1201 N. California Family Apartments - 4%</t>
  </si>
  <si>
    <t>11977</t>
  </si>
  <si>
    <t>Alexander</t>
  </si>
  <si>
    <t>Mixed</t>
  </si>
  <si>
    <t>Other</t>
  </si>
  <si>
    <t>Heather Metcalf</t>
  </si>
  <si>
    <t>Courtney Sanders</t>
  </si>
  <si>
    <t>TBD (Charlotte Pickens)</t>
  </si>
  <si>
    <t>Chicago Community Loan Fund</t>
  </si>
  <si>
    <t xml:space="preserve">Grants </t>
  </si>
  <si>
    <t>ALEXANDER</t>
  </si>
  <si>
    <t>Danielle DeCuir</t>
  </si>
  <si>
    <t>Lucas Andersen</t>
  </si>
  <si>
    <t>RFA</t>
  </si>
  <si>
    <t>Major Inconvenience</t>
  </si>
  <si>
    <t>Forbearance</t>
  </si>
  <si>
    <t>1201 N. California Family Apartments - 9%</t>
  </si>
  <si>
    <t>11796</t>
  </si>
  <si>
    <t>Bond</t>
  </si>
  <si>
    <t>SRO</t>
  </si>
  <si>
    <t>Balloon</t>
  </si>
  <si>
    <t>Jacob Fisher</t>
  </si>
  <si>
    <t>Denise Rankin</t>
  </si>
  <si>
    <t>Clara Franco</t>
  </si>
  <si>
    <t>Ken Fuqua</t>
  </si>
  <si>
    <t>Enlace Chicago</t>
  </si>
  <si>
    <t>St Louis, MO-IL MSA (Illinois only)</t>
  </si>
  <si>
    <t>IL MSA</t>
  </si>
  <si>
    <t>Binoy Kottanadan</t>
  </si>
  <si>
    <t>Unable to Continue</t>
  </si>
  <si>
    <t>Paid-Off</t>
  </si>
  <si>
    <t>1212 Larkin</t>
  </si>
  <si>
    <t>11472</t>
  </si>
  <si>
    <t>Boone</t>
  </si>
  <si>
    <t>SLF/Assisted Living</t>
  </si>
  <si>
    <t>Grant</t>
  </si>
  <si>
    <t>Kendra Betts</t>
  </si>
  <si>
    <t>Puneet Monga</t>
  </si>
  <si>
    <t>Far South Community Development Corporation</t>
  </si>
  <si>
    <t>Rockford, IL MSA</t>
  </si>
  <si>
    <t>Huyen Le</t>
  </si>
  <si>
    <t>Fee Payment Form</t>
  </si>
  <si>
    <t>1237 N. California Family Apartments</t>
  </si>
  <si>
    <t>12365</t>
  </si>
  <si>
    <t>Brown</t>
  </si>
  <si>
    <t>Special Needs Population</t>
  </si>
  <si>
    <t>Marie Banks</t>
  </si>
  <si>
    <t>Lolita Avery</t>
  </si>
  <si>
    <t>Greater Auburn-Gresham Development Corporation</t>
  </si>
  <si>
    <t>Bureau</t>
  </si>
  <si>
    <t>AM Capacity Building Form</t>
  </si>
  <si>
    <t>1437-1445 Greenfield Avenue</t>
  </si>
  <si>
    <t>11248</t>
  </si>
  <si>
    <t>Pamala Barbee</t>
  </si>
  <si>
    <t>Sharon Fleming</t>
  </si>
  <si>
    <t>Greater Southwest Development Corporation</t>
  </si>
  <si>
    <t>Evaluator 4</t>
  </si>
  <si>
    <t>Dunni Cosey-Gay</t>
  </si>
  <si>
    <t>Program Evaulation Form</t>
  </si>
  <si>
    <t>146-150 N Central Ave (HJIIP)</t>
  </si>
  <si>
    <t>52524</t>
  </si>
  <si>
    <t>Calhoun</t>
  </si>
  <si>
    <t>Pamela Solomon</t>
  </si>
  <si>
    <t>Interfaith Housing Development Corporation</t>
  </si>
  <si>
    <t>CALHOUN</t>
  </si>
  <si>
    <t>Evaluator 5</t>
  </si>
  <si>
    <t>Nelson Jimenez</t>
  </si>
  <si>
    <t>Ownership Chart - Sample</t>
  </si>
  <si>
    <t>16 South Central</t>
  </si>
  <si>
    <t>30-244</t>
  </si>
  <si>
    <t>Carroll</t>
  </si>
  <si>
    <t>Patricia Williams</t>
  </si>
  <si>
    <t>Steven White</t>
  </si>
  <si>
    <t>Kenwood-Oakland Community Organization (KOCO)</t>
  </si>
  <si>
    <t>Evaluator 6</t>
  </si>
  <si>
    <t>1704 N. Humboldt Building</t>
  </si>
  <si>
    <t>10420</t>
  </si>
  <si>
    <t>Cass</t>
  </si>
  <si>
    <t>Porsche Wilkins</t>
  </si>
  <si>
    <t>Takiesha Champion</t>
  </si>
  <si>
    <t>Near West Side Community Development Corporation (NWSCDC)</t>
  </si>
  <si>
    <t>CARROLL</t>
  </si>
  <si>
    <t>Evaluator 7</t>
  </si>
  <si>
    <t>2421 Supportive Housing Apartments (Milestone Apartments)</t>
  </si>
  <si>
    <t>11646</t>
  </si>
  <si>
    <t>Champaign</t>
  </si>
  <si>
    <t>Sharon Aparicio-Bush</t>
  </si>
  <si>
    <t>Tamara Kyle</t>
  </si>
  <si>
    <t>Palenque LSNA (formerly Logan Square Neighborhood Association)</t>
  </si>
  <si>
    <t>CASS</t>
  </si>
  <si>
    <t>Evaluator 8</t>
  </si>
  <si>
    <t>2611 Sawyer SRO</t>
  </si>
  <si>
    <t>52243</t>
  </si>
  <si>
    <t>Christian</t>
  </si>
  <si>
    <t>Teddy Boone</t>
  </si>
  <si>
    <t>Wanda Bloxton</t>
  </si>
  <si>
    <t>Project HOOD Community Development Corporation</t>
  </si>
  <si>
    <t>Champaign-Urbana, IL MSA</t>
  </si>
  <si>
    <t>Evaluator 9</t>
  </si>
  <si>
    <t>3801 West Thomas</t>
  </si>
  <si>
    <t>0965</t>
  </si>
  <si>
    <t>Clark</t>
  </si>
  <si>
    <t>Southland Development Authority NFP</t>
  </si>
  <si>
    <t>Evaluator 10</t>
  </si>
  <si>
    <t>3936 W. 21st St</t>
  </si>
  <si>
    <t>52523</t>
  </si>
  <si>
    <t>Clay</t>
  </si>
  <si>
    <t>Southwest Organizing Project (SWOP)</t>
  </si>
  <si>
    <t>400 East Apartments</t>
  </si>
  <si>
    <t>12084</t>
  </si>
  <si>
    <t>Clinton</t>
  </si>
  <si>
    <t>Teamwork Englewood</t>
  </si>
  <si>
    <t>400 Lake Shore Drive - Phase I</t>
  </si>
  <si>
    <t>12183</t>
  </si>
  <si>
    <t>Coles</t>
  </si>
  <si>
    <t>World Business Chicago</t>
  </si>
  <si>
    <t>4700 Beacon Apartments</t>
  </si>
  <si>
    <t>301211</t>
  </si>
  <si>
    <t>Cook</t>
  </si>
  <si>
    <t>Claretian Associates* </t>
  </si>
  <si>
    <t>5150 Northwest Highway</t>
  </si>
  <si>
    <t>11418</t>
  </si>
  <si>
    <t>Crawford</t>
  </si>
  <si>
    <t>Here to Stay Community Land Trust </t>
  </si>
  <si>
    <t>51st &amp; King Drive</t>
  </si>
  <si>
    <t>30-1636</t>
  </si>
  <si>
    <t>Cumberland</t>
  </si>
  <si>
    <t>Hispanic Housing Development Corporation</t>
  </si>
  <si>
    <t>Metro Chicago</t>
  </si>
  <si>
    <t>528 Seventh Street</t>
  </si>
  <si>
    <t>704</t>
  </si>
  <si>
    <t>Dekalb</t>
  </si>
  <si>
    <t>Housing Opportunities and Maintenance for the Elderly (HOME)</t>
  </si>
  <si>
    <t>CRAWFORD</t>
  </si>
  <si>
    <t>Other Metro</t>
  </si>
  <si>
    <t>600 South Wabash SRO</t>
  </si>
  <si>
    <t>40653</t>
  </si>
  <si>
    <t>Dewitt</t>
  </si>
  <si>
    <t>DeKalb</t>
  </si>
  <si>
    <t>Elgin Metro</t>
  </si>
  <si>
    <t>6000 S. Talman Ave.</t>
  </si>
  <si>
    <t>12356</t>
  </si>
  <si>
    <t>Douglas</t>
  </si>
  <si>
    <t>Latin United Community Housing Association* </t>
  </si>
  <si>
    <t>DeWitt</t>
  </si>
  <si>
    <t>Bloomington, IL MSA</t>
  </si>
  <si>
    <t>6001 W. Lawrence</t>
  </si>
  <si>
    <t>11837</t>
  </si>
  <si>
    <t>DuPage</t>
  </si>
  <si>
    <t>Sarah’s Circle* </t>
  </si>
  <si>
    <t>6027-29 South Michigan Apartments</t>
  </si>
  <si>
    <t>30-961</t>
  </si>
  <si>
    <t>Edgar</t>
  </si>
  <si>
    <t>The Renaissance Collaborative, Inc.  </t>
  </si>
  <si>
    <t>6214 North Winthrop AKA Lake Lane Apartments</t>
  </si>
  <si>
    <t>657</t>
  </si>
  <si>
    <t>Edwards</t>
  </si>
  <si>
    <t>The Resurrection Project*</t>
  </si>
  <si>
    <t>6301 S Western Avenue</t>
  </si>
  <si>
    <t>12309</t>
  </si>
  <si>
    <t>Effingham</t>
  </si>
  <si>
    <t>Voice of the People in Uptown, Inc.* </t>
  </si>
  <si>
    <t>641 North 5th Street</t>
  </si>
  <si>
    <t>0853</t>
  </si>
  <si>
    <t>Fayette</t>
  </si>
  <si>
    <t>Miraculous Insights</t>
  </si>
  <si>
    <t>65th Infantry Regiment Veterans Housing</t>
  </si>
  <si>
    <t>11151</t>
  </si>
  <si>
    <t>Ford</t>
  </si>
  <si>
    <t>Franklin</t>
  </si>
  <si>
    <t>65th Street Apartments</t>
  </si>
  <si>
    <t>2270</t>
  </si>
  <si>
    <t>Fulton</t>
  </si>
  <si>
    <t>6900 Crandon</t>
  </si>
  <si>
    <t>12035</t>
  </si>
  <si>
    <t>Greene</t>
  </si>
  <si>
    <t>719 North Sixth St.</t>
  </si>
  <si>
    <t>0720</t>
  </si>
  <si>
    <t>Gallatin</t>
  </si>
  <si>
    <t>Grundy</t>
  </si>
  <si>
    <t>743 Brummel Apartments</t>
  </si>
  <si>
    <t>30-986</t>
  </si>
  <si>
    <t>HAMILTON</t>
  </si>
  <si>
    <t>835 Wilson</t>
  </si>
  <si>
    <t>11759</t>
  </si>
  <si>
    <t>Hancock</t>
  </si>
  <si>
    <t>900 W Randolph</t>
  </si>
  <si>
    <t>11842</t>
  </si>
  <si>
    <t>Hamilton</t>
  </si>
  <si>
    <t>Henry</t>
  </si>
  <si>
    <t>Davenport-Moline-Rock Island, IA-IL MSA</t>
  </si>
  <si>
    <t>A Safe Place</t>
  </si>
  <si>
    <t>30-1744</t>
  </si>
  <si>
    <t>Iroquois</t>
  </si>
  <si>
    <t>A Safe Place II</t>
  </si>
  <si>
    <t>10083</t>
  </si>
  <si>
    <t>Hardin</t>
  </si>
  <si>
    <t>Jackson</t>
  </si>
  <si>
    <t>Carbondale-Marion, IL MSA</t>
  </si>
  <si>
    <t>Academy Square Apartments</t>
  </si>
  <si>
    <t>11172</t>
  </si>
  <si>
    <t>Henderson</t>
  </si>
  <si>
    <t>Jefferson</t>
  </si>
  <si>
    <t>Access Health &amp; Housing</t>
  </si>
  <si>
    <t>11431</t>
  </si>
  <si>
    <t>Access Housing</t>
  </si>
  <si>
    <t>11065</t>
  </si>
  <si>
    <t>JERSEY</t>
  </si>
  <si>
    <t>Access Peoria</t>
  </si>
  <si>
    <t>11074</t>
  </si>
  <si>
    <t>Jersey</t>
  </si>
  <si>
    <t>Access South Cook</t>
  </si>
  <si>
    <t>12093</t>
  </si>
  <si>
    <t>Jasper</t>
  </si>
  <si>
    <t>Access West Cook</t>
  </si>
  <si>
    <t>11222</t>
  </si>
  <si>
    <t>Jo Daviess</t>
  </si>
  <si>
    <t>Addison Horizon Senior Living Community</t>
  </si>
  <si>
    <t>12082</t>
  </si>
  <si>
    <t>Johnson</t>
  </si>
  <si>
    <t>Albany Park Initiative</t>
  </si>
  <si>
    <t>11357</t>
  </si>
  <si>
    <t>Kane</t>
  </si>
  <si>
    <t>Elgin, IL Metro</t>
  </si>
  <si>
    <t>Albert Goedke and Armond King</t>
  </si>
  <si>
    <t>11145</t>
  </si>
  <si>
    <t>Kankakee</t>
  </si>
  <si>
    <t>Kankakee, IL MSA</t>
  </si>
  <si>
    <t>Alden Gardens of Bloomingdale SLF</t>
  </si>
  <si>
    <t>2798</t>
  </si>
  <si>
    <t>Alden Horizon at Waterford</t>
  </si>
  <si>
    <t>301201</t>
  </si>
  <si>
    <t>Kendall</t>
  </si>
  <si>
    <t>Alpha Plaza Apartments</t>
  </si>
  <si>
    <t>52331</t>
  </si>
  <si>
    <t>Knox</t>
  </si>
  <si>
    <t>Altamont Senior Residences</t>
  </si>
  <si>
    <t>11407</t>
  </si>
  <si>
    <t>Alton Pointe</t>
  </si>
  <si>
    <t>2354</t>
  </si>
  <si>
    <t>Lake</t>
  </si>
  <si>
    <t>La Salle</t>
  </si>
  <si>
    <t>Alton Square Apartments</t>
  </si>
  <si>
    <t>30-1343</t>
  </si>
  <si>
    <t>LaSalle</t>
  </si>
  <si>
    <t>Amalgamated Sr Residences dba Van Buren Place</t>
  </si>
  <si>
    <t>2547</t>
  </si>
  <si>
    <t>Lawrence</t>
  </si>
  <si>
    <t>Amanda Brooke</t>
  </si>
  <si>
    <t>2754</t>
  </si>
  <si>
    <t>Lee</t>
  </si>
  <si>
    <t>LAWRENCE</t>
  </si>
  <si>
    <t>Amber Manor Apartments</t>
  </si>
  <si>
    <t>949</t>
  </si>
  <si>
    <t>Livingston</t>
  </si>
  <si>
    <t>Anathoth Gardens</t>
  </si>
  <si>
    <t>11380</t>
  </si>
  <si>
    <t>Logan</t>
  </si>
  <si>
    <t>Anchor House</t>
  </si>
  <si>
    <t>13-016</t>
  </si>
  <si>
    <t>Macon</t>
  </si>
  <si>
    <t>Anchor Senior Living</t>
  </si>
  <si>
    <t>2308</t>
  </si>
  <si>
    <t>Macoupin</t>
  </si>
  <si>
    <t>Decatur, IL MSA</t>
  </si>
  <si>
    <t>Anglers Manor</t>
  </si>
  <si>
    <t>2315</t>
  </si>
  <si>
    <t>Madison</t>
  </si>
  <si>
    <t>Anthony Place Ottawa</t>
  </si>
  <si>
    <t>11404</t>
  </si>
  <si>
    <t>Marion</t>
  </si>
  <si>
    <t>Anthony Place Prairie Centre St. Charles</t>
  </si>
  <si>
    <t>11462</t>
  </si>
  <si>
    <t>Marshall</t>
  </si>
  <si>
    <t>Anthony Place Yorkville</t>
  </si>
  <si>
    <t>11288</t>
  </si>
  <si>
    <t>Mason</t>
  </si>
  <si>
    <t>MADISON</t>
  </si>
  <si>
    <t>Arbor Place of Lisle</t>
  </si>
  <si>
    <t>10963</t>
  </si>
  <si>
    <t>Massac</t>
  </si>
  <si>
    <t>Arboretum West</t>
  </si>
  <si>
    <t>11434</t>
  </si>
  <si>
    <t>McDonough</t>
  </si>
  <si>
    <t>Peoria, IL MSA</t>
  </si>
  <si>
    <t>Arbors at Hickory Creek</t>
  </si>
  <si>
    <t>1344</t>
  </si>
  <si>
    <t>McHenry</t>
  </si>
  <si>
    <t>Armory Terrace</t>
  </si>
  <si>
    <t>11868</t>
  </si>
  <si>
    <t>McLean</t>
  </si>
  <si>
    <t>MASSAC</t>
  </si>
  <si>
    <t>Arthur Homes</t>
  </si>
  <si>
    <t>11802</t>
  </si>
  <si>
    <t>Menard</t>
  </si>
  <si>
    <t>Ashland Place</t>
  </si>
  <si>
    <t>10529</t>
  </si>
  <si>
    <t>Mercer</t>
  </si>
  <si>
    <t>Mcdonough</t>
  </si>
  <si>
    <t>Aspen Bluff Apartments</t>
  </si>
  <si>
    <t>947</t>
  </si>
  <si>
    <t>Monroe</t>
  </si>
  <si>
    <t>Aspen Court Apartments</t>
  </si>
  <si>
    <t>11011</t>
  </si>
  <si>
    <t>Montgomery</t>
  </si>
  <si>
    <t>Mclean</t>
  </si>
  <si>
    <t>Assisi Homes LaSalle Manor</t>
  </si>
  <si>
    <t>30-281</t>
  </si>
  <si>
    <t>Morgan</t>
  </si>
  <si>
    <t>Springfield, IL MSA</t>
  </si>
  <si>
    <t>Athens Apartments</t>
  </si>
  <si>
    <t>30-1505</t>
  </si>
  <si>
    <t>Moultrie</t>
  </si>
  <si>
    <t>Aurora Downtown Revitalization</t>
  </si>
  <si>
    <t>11250</t>
  </si>
  <si>
    <t>Ogle</t>
  </si>
  <si>
    <t>St Louis MSA</t>
  </si>
  <si>
    <t>Aurora Impact Initiative dba Fox Prairie</t>
  </si>
  <si>
    <t>10978</t>
  </si>
  <si>
    <t>Peoria</t>
  </si>
  <si>
    <t>Aurora St. Charles Senior Living</t>
  </si>
  <si>
    <t>11198</t>
  </si>
  <si>
    <t>Perry</t>
  </si>
  <si>
    <t>Autumn Ridge Apartments</t>
  </si>
  <si>
    <t>2175</t>
  </si>
  <si>
    <t>Piatt</t>
  </si>
  <si>
    <t>Avalon at Morris</t>
  </si>
  <si>
    <t>12164</t>
  </si>
  <si>
    <t>Pike</t>
  </si>
  <si>
    <t>Rochelle Micro</t>
  </si>
  <si>
    <t>Axley Place</t>
  </si>
  <si>
    <t>11094</t>
  </si>
  <si>
    <t>Pope</t>
  </si>
  <si>
    <t>Badger Ridge Homes</t>
  </si>
  <si>
    <t>30-1676</t>
  </si>
  <si>
    <t>Pulaski</t>
  </si>
  <si>
    <t>Barrington Farms Subdivision</t>
  </si>
  <si>
    <t>10391</t>
  </si>
  <si>
    <t>Putnam</t>
  </si>
  <si>
    <t>Barrington Horizon Senior Living Comm.</t>
  </si>
  <si>
    <t>30-2048</t>
  </si>
  <si>
    <t>Randolph</t>
  </si>
  <si>
    <t>Bartlett ILF</t>
  </si>
  <si>
    <t>2165</t>
  </si>
  <si>
    <t>Richland</t>
  </si>
  <si>
    <t>Barton Senior Residences of Chicago</t>
  </si>
  <si>
    <t>313</t>
  </si>
  <si>
    <t>Rock Island</t>
  </si>
  <si>
    <t>RICHLAND</t>
  </si>
  <si>
    <t>Barton Senior Residences of Zion</t>
  </si>
  <si>
    <t>2164</t>
  </si>
  <si>
    <t>Saline</t>
  </si>
  <si>
    <t>Barwell Manor</t>
  </si>
  <si>
    <t>11624</t>
  </si>
  <si>
    <t>Sangamon</t>
  </si>
  <si>
    <t>Be Neighbors Veterans Community</t>
  </si>
  <si>
    <t>12016</t>
  </si>
  <si>
    <t>Schuyler</t>
  </si>
  <si>
    <t>BEARDSTOWN APARTMENTS</t>
  </si>
  <si>
    <t>926</t>
  </si>
  <si>
    <t>Scott</t>
  </si>
  <si>
    <t>Beech St. Senior Lofts</t>
  </si>
  <si>
    <t>12114</t>
  </si>
  <si>
    <t>Shelby</t>
  </si>
  <si>
    <t>BELLA VISTA APARTMENTS (Elderly)</t>
  </si>
  <si>
    <t>2933</t>
  </si>
  <si>
    <t>St. Clair</t>
  </si>
  <si>
    <t>BELLA VISTA APARTMENTS (FAMILY)</t>
  </si>
  <si>
    <t>2935</t>
  </si>
  <si>
    <t>Stark</t>
  </si>
  <si>
    <t>Bellevue Place</t>
  </si>
  <si>
    <t>RTC-3140765</t>
  </si>
  <si>
    <t>Stephenson</t>
  </si>
  <si>
    <t>Bellwood Senior Apartments</t>
  </si>
  <si>
    <t>12013</t>
  </si>
  <si>
    <t>Tazewell</t>
  </si>
  <si>
    <t>Belmont Village Senior Apartments</t>
  </si>
  <si>
    <t>30-1003</t>
  </si>
  <si>
    <t>Union</t>
  </si>
  <si>
    <t>Belray Apartments</t>
  </si>
  <si>
    <t>30-499</t>
  </si>
  <si>
    <t>Vermilion</t>
  </si>
  <si>
    <t>Benjamin Manor aka Benjamin Troutman Apartments</t>
  </si>
  <si>
    <t>30-677</t>
  </si>
  <si>
    <t>Wabash</t>
  </si>
  <si>
    <t>Warren</t>
  </si>
  <si>
    <t>Benton Place Senior Apartments</t>
  </si>
  <si>
    <t>40-209</t>
  </si>
  <si>
    <t>WAYNE</t>
  </si>
  <si>
    <t>Berkshire Johnsburg</t>
  </si>
  <si>
    <t>11566</t>
  </si>
  <si>
    <t>Washington</t>
  </si>
  <si>
    <t>WHITE</t>
  </si>
  <si>
    <t>Berry Manor</t>
  </si>
  <si>
    <t>12003</t>
  </si>
  <si>
    <t>Wayne</t>
  </si>
  <si>
    <t>Berwyn Apartments</t>
  </si>
  <si>
    <t>11223</t>
  </si>
  <si>
    <t>White</t>
  </si>
  <si>
    <t>Whiteside</t>
  </si>
  <si>
    <t>Bethel Terrace</t>
  </si>
  <si>
    <t>11428</t>
  </si>
  <si>
    <t>Will</t>
  </si>
  <si>
    <t>Bethlehem Village</t>
  </si>
  <si>
    <t>305</t>
  </si>
  <si>
    <t>Williamson</t>
  </si>
  <si>
    <t>Bethphage of Macomb Housing</t>
  </si>
  <si>
    <t>20-036</t>
  </si>
  <si>
    <t>Winnebago</t>
  </si>
  <si>
    <t>Bettendorf Place</t>
  </si>
  <si>
    <t>10005</t>
  </si>
  <si>
    <t>Woodford</t>
  </si>
  <si>
    <t>Big Muddy River Apartments</t>
  </si>
  <si>
    <t>40-210</t>
  </si>
  <si>
    <t>Bissell Apartments</t>
  </si>
  <si>
    <t>2054</t>
  </si>
  <si>
    <t>Blackhawk Hills</t>
  </si>
  <si>
    <t>10846</t>
  </si>
  <si>
    <t>Blackhawk Manor (aka Helen's House)</t>
  </si>
  <si>
    <t>2264</t>
  </si>
  <si>
    <t>Bloomingdale Apartments</t>
  </si>
  <si>
    <t>11088</t>
  </si>
  <si>
    <t>Bloomingdale Horizon Senior Living Community</t>
  </si>
  <si>
    <t>2236</t>
  </si>
  <si>
    <t>Bloomington-Normal Scattered Sites</t>
  </si>
  <si>
    <t>11055</t>
  </si>
  <si>
    <t>Blue Island SLF</t>
  </si>
  <si>
    <t>10816</t>
  </si>
  <si>
    <t>Blue Sky Meadows</t>
  </si>
  <si>
    <t>10415</t>
  </si>
  <si>
    <t>Bond County Homes</t>
  </si>
  <si>
    <t>11143</t>
  </si>
  <si>
    <t>Borinquen Apartments</t>
  </si>
  <si>
    <t>30-026</t>
  </si>
  <si>
    <t>Boulevard Apartments</t>
  </si>
  <si>
    <t>30-023</t>
  </si>
  <si>
    <t>Boulevard Commons II</t>
  </si>
  <si>
    <t>F-1288</t>
  </si>
  <si>
    <t>Bowman Estates of Danville</t>
  </si>
  <si>
    <t>1477</t>
  </si>
  <si>
    <t>Bradford Apartments</t>
  </si>
  <si>
    <t>210012009</t>
  </si>
  <si>
    <t>Bradlee Park Apartments</t>
  </si>
  <si>
    <t>0412</t>
  </si>
  <si>
    <t>Bradley Place Apartments</t>
  </si>
  <si>
    <t>40-104</t>
  </si>
  <si>
    <t>Bradley Place Senior Apartments Phase II</t>
  </si>
  <si>
    <t>40-216</t>
  </si>
  <si>
    <t>BRAIDWOOD SENIOR HOUSING</t>
  </si>
  <si>
    <t>2163</t>
  </si>
  <si>
    <t>Brainard Landings Apartments</t>
  </si>
  <si>
    <t>1315</t>
  </si>
  <si>
    <t>Brainard Landings Apartments Phase II</t>
  </si>
  <si>
    <t>2436</t>
  </si>
  <si>
    <t>Brainerd Avenue Apartments</t>
  </si>
  <si>
    <t>2406</t>
  </si>
  <si>
    <t>Brainerd Senior Center</t>
  </si>
  <si>
    <t>30-1199</t>
  </si>
  <si>
    <t>Branch of Hope</t>
  </si>
  <si>
    <t>10165</t>
  </si>
  <si>
    <t>Brandon Court Apartments</t>
  </si>
  <si>
    <t>10378</t>
  </si>
  <si>
    <t>Brewster-Hosmer Apartments</t>
  </si>
  <si>
    <t>11356</t>
  </si>
  <si>
    <t>Briarwood II Apartments</t>
  </si>
  <si>
    <t>648</t>
  </si>
  <si>
    <t>Briggs-Rosalind Homes aka Liberty Meadows</t>
  </si>
  <si>
    <t>2462</t>
  </si>
  <si>
    <t>Bristol Gardens</t>
  </si>
  <si>
    <t>709</t>
  </si>
  <si>
    <t>Bristol Place Residences</t>
  </si>
  <si>
    <t>11452</t>
  </si>
  <si>
    <t>Bristol Place Senior Residences</t>
  </si>
  <si>
    <t>12139</t>
  </si>
  <si>
    <t>Broadview Senior</t>
  </si>
  <si>
    <t>11711</t>
  </si>
  <si>
    <t>Broadway Place Apartments</t>
  </si>
  <si>
    <t>30-1167</t>
  </si>
  <si>
    <t>Brookhaven Apartments</t>
  </si>
  <si>
    <t>3002</t>
  </si>
  <si>
    <t>Brookshire Estates Apartments</t>
  </si>
  <si>
    <t>40-2058</t>
  </si>
  <si>
    <t>Brookstone Apartments</t>
  </si>
  <si>
    <t>2737</t>
  </si>
  <si>
    <t>Brookstone at Coles Park</t>
  </si>
  <si>
    <t>11313-1</t>
  </si>
  <si>
    <t>BROOKWOOD APARTMENTS</t>
  </si>
  <si>
    <t>924</t>
  </si>
  <si>
    <t>Brown and Turlington</t>
  </si>
  <si>
    <t>11366</t>
  </si>
  <si>
    <t>Brown Shoe Factory Lofts</t>
  </si>
  <si>
    <t>2281</t>
  </si>
  <si>
    <t>Bryn Mawr &amp; Belle Shore Hotel Apartments</t>
  </si>
  <si>
    <t>30-783</t>
  </si>
  <si>
    <t>Bryn Mawr Apartments</t>
  </si>
  <si>
    <t>11742</t>
  </si>
  <si>
    <t>Buckingham Place Apartments</t>
  </si>
  <si>
    <t>921</t>
  </si>
  <si>
    <t>Buena Vista Apartments</t>
  </si>
  <si>
    <t>0064</t>
  </si>
  <si>
    <t>Buena Vista Tower</t>
  </si>
  <si>
    <t>11070</t>
  </si>
  <si>
    <t>Buena Vista Townhomes</t>
  </si>
  <si>
    <t>2524</t>
  </si>
  <si>
    <t>Burnham Manor</t>
  </si>
  <si>
    <t>11738</t>
  </si>
  <si>
    <t>Burnham Oaks</t>
  </si>
  <si>
    <t>ML-040</t>
  </si>
  <si>
    <t>Buttonwood Trails</t>
  </si>
  <si>
    <t>10417</t>
  </si>
  <si>
    <t>Chicago</t>
  </si>
  <si>
    <t>C. Ezra West Townhomes</t>
  </si>
  <si>
    <t>30-1517</t>
  </si>
  <si>
    <t>CAHMCO</t>
  </si>
  <si>
    <t>75027</t>
  </si>
  <si>
    <t>Calumet Park Senior Housing</t>
  </si>
  <si>
    <t>2248</t>
  </si>
  <si>
    <t>Cambridge House of Maryville</t>
  </si>
  <si>
    <t>2247</t>
  </si>
  <si>
    <t>Cambridge House of O'Fallon</t>
  </si>
  <si>
    <t>17-279</t>
  </si>
  <si>
    <t>Camelot Supportive Housing</t>
  </si>
  <si>
    <t>10015</t>
  </si>
  <si>
    <t>Campbell Terrace Apartments</t>
  </si>
  <si>
    <t>11647</t>
  </si>
  <si>
    <t>Candlewood Manor Apartments</t>
  </si>
  <si>
    <t>598</t>
  </si>
  <si>
    <t>Canterbury House - Dixon</t>
  </si>
  <si>
    <t>30-2459</t>
  </si>
  <si>
    <t>Canterbury House Apartments II - Dixon</t>
  </si>
  <si>
    <t>10205</t>
  </si>
  <si>
    <t>Canterbury Place</t>
  </si>
  <si>
    <t>30-984</t>
  </si>
  <si>
    <t>Canterbury Wood Apartments</t>
  </si>
  <si>
    <t>30-1519</t>
  </si>
  <si>
    <t>Canton Country Club Apartments</t>
  </si>
  <si>
    <t>30-1374</t>
  </si>
  <si>
    <t>Capitol Plaza</t>
  </si>
  <si>
    <t>341</t>
  </si>
  <si>
    <t>Capitol Pointe Apartments</t>
  </si>
  <si>
    <t>30-1579</t>
  </si>
  <si>
    <t>Carbondale Neighbors</t>
  </si>
  <si>
    <t>2964</t>
  </si>
  <si>
    <t>Carbondale Supportive Housing</t>
  </si>
  <si>
    <t>20-020</t>
  </si>
  <si>
    <t>Carbondale Towers / Mill Street Apartments</t>
  </si>
  <si>
    <t>0030</t>
  </si>
  <si>
    <t>Carefree Village</t>
  </si>
  <si>
    <t>12238</t>
  </si>
  <si>
    <t>Carling Hotel</t>
  </si>
  <si>
    <t>11238</t>
  </si>
  <si>
    <t>Carlinville Heights Apartments</t>
  </si>
  <si>
    <t>10180</t>
  </si>
  <si>
    <t>Carlinville Senior Housing</t>
  </si>
  <si>
    <t>40-213</t>
  </si>
  <si>
    <t>Carlton Apartments</t>
  </si>
  <si>
    <t>30-228</t>
  </si>
  <si>
    <t>Carmel House Apartments</t>
  </si>
  <si>
    <t>326</t>
  </si>
  <si>
    <t>Carriage Creek Apartments</t>
  </si>
  <si>
    <t>31099</t>
  </si>
  <si>
    <t>Carriage House II</t>
  </si>
  <si>
    <t>2277</t>
  </si>
  <si>
    <t>Carrie Lane</t>
  </si>
  <si>
    <t>11900</t>
  </si>
  <si>
    <t>Cary Horizon Senior Living Community</t>
  </si>
  <si>
    <t>12410</t>
  </si>
  <si>
    <t>Cary Senior Living</t>
  </si>
  <si>
    <t>11272</t>
  </si>
  <si>
    <t>Casa Durango</t>
  </si>
  <si>
    <t>11914</t>
  </si>
  <si>
    <t>Casa Heritage</t>
  </si>
  <si>
    <t>10845</t>
  </si>
  <si>
    <t>Casa Kirk</t>
  </si>
  <si>
    <t>30-1795</t>
  </si>
  <si>
    <t>Casa Maravilla</t>
  </si>
  <si>
    <t>2958</t>
  </si>
  <si>
    <t>Casa Morelos</t>
  </si>
  <si>
    <t>2716</t>
  </si>
  <si>
    <t>Casa Veracruz</t>
  </si>
  <si>
    <t>11865</t>
  </si>
  <si>
    <t>Casa Yucatan 4%</t>
  </si>
  <si>
    <t>11954</t>
  </si>
  <si>
    <t>Casa Yucatan 9%</t>
  </si>
  <si>
    <t>12249</t>
  </si>
  <si>
    <t>Cascade Garden</t>
  </si>
  <si>
    <t>2703</t>
  </si>
  <si>
    <t>Cass County Homes</t>
  </si>
  <si>
    <t>11323</t>
  </si>
  <si>
    <t>Cedar Creek Crossing</t>
  </si>
  <si>
    <t>1277</t>
  </si>
  <si>
    <t>Cedar Pointe</t>
  </si>
  <si>
    <t>1519</t>
  </si>
  <si>
    <t>CEDAR WOODS</t>
  </si>
  <si>
    <t>1454</t>
  </si>
  <si>
    <t>Centennial Village II</t>
  </si>
  <si>
    <t>30-1654</t>
  </si>
  <si>
    <t>Centennial Village Seniors</t>
  </si>
  <si>
    <t>946</t>
  </si>
  <si>
    <t>Center on Halsted</t>
  </si>
  <si>
    <t>2032</t>
  </si>
  <si>
    <t>Central City Apartments</t>
  </si>
  <si>
    <t>30-2006</t>
  </si>
  <si>
    <t>Central Park Apartments</t>
  </si>
  <si>
    <t>40-078</t>
  </si>
  <si>
    <t>Central Park Towers</t>
  </si>
  <si>
    <t>10904</t>
  </si>
  <si>
    <t>Centralia Meadows</t>
  </si>
  <si>
    <t>30-1244</t>
  </si>
  <si>
    <t>Centre @ 501</t>
  </si>
  <si>
    <t>11599</t>
  </si>
  <si>
    <t>CENTREVILLE COURTS</t>
  </si>
  <si>
    <t>30-1305</t>
  </si>
  <si>
    <t>Century Estates Apartments</t>
  </si>
  <si>
    <t>30-1347</t>
  </si>
  <si>
    <t>Century Woods Apartments</t>
  </si>
  <si>
    <t>11359</t>
  </si>
  <si>
    <t>CHAD Scattered Site SF Rental</t>
  </si>
  <si>
    <t>30-2101</t>
  </si>
  <si>
    <t>Challenge II Change Transitional Center</t>
  </si>
  <si>
    <t>52299</t>
  </si>
  <si>
    <t>CHAMPION PARK REVITALIZATION - PHASE II</t>
  </si>
  <si>
    <t>2052</t>
  </si>
  <si>
    <t>Chaney Braggs</t>
  </si>
  <si>
    <t>40-077</t>
  </si>
  <si>
    <t>Chapel Garden Senior Apartments</t>
  </si>
  <si>
    <t>30-791</t>
  </si>
  <si>
    <t>Charles Street Supportive Housing</t>
  </si>
  <si>
    <t>10016</t>
  </si>
  <si>
    <t>CHATHAM COURT APARTMENTS AKA RIVERSIDE GLEN</t>
  </si>
  <si>
    <t>785</t>
  </si>
  <si>
    <t>Chatham Crossing</t>
  </si>
  <si>
    <t>1409</t>
  </si>
  <si>
    <t>Chelsea Senior Commons</t>
  </si>
  <si>
    <t>11494</t>
  </si>
  <si>
    <t>Chestnut Madison Recovery</t>
  </si>
  <si>
    <t>2339</t>
  </si>
  <si>
    <t>Chevy Chase Apartments</t>
  </si>
  <si>
    <t>11397</t>
  </si>
  <si>
    <t>Church Street Apt</t>
  </si>
  <si>
    <t>310012018</t>
  </si>
  <si>
    <t>Churchview Garden Homes</t>
  </si>
  <si>
    <t>12260</t>
  </si>
  <si>
    <t>Cinnamon Lake Towers</t>
  </si>
  <si>
    <t>30397</t>
  </si>
  <si>
    <t>Circle Park Apartments</t>
  </si>
  <si>
    <t>11888</t>
  </si>
  <si>
    <t>City of Quincy - Scattered sites</t>
  </si>
  <si>
    <t>75016</t>
  </si>
  <si>
    <t>Cityscape Apartments</t>
  </si>
  <si>
    <t>1026</t>
  </si>
  <si>
    <t>Clara's Village</t>
  </si>
  <si>
    <t>2319</t>
  </si>
  <si>
    <t>Clarendon Court Apartments</t>
  </si>
  <si>
    <t>11596</t>
  </si>
  <si>
    <t>Claridge Apartments</t>
  </si>
  <si>
    <t>1288</t>
  </si>
  <si>
    <t>CLAYTON COURT APARTMENTS</t>
  </si>
  <si>
    <t>923</t>
  </si>
  <si>
    <t>Cleland Place</t>
  </si>
  <si>
    <t>11269</t>
  </si>
  <si>
    <t>Clifton Magnolia Apartments</t>
  </si>
  <si>
    <t>10070</t>
  </si>
  <si>
    <t>Clinkscale Apartments</t>
  </si>
  <si>
    <t>RTC-94135636</t>
  </si>
  <si>
    <t>Coatsworth Building</t>
  </si>
  <si>
    <t>2109</t>
  </si>
  <si>
    <t>COLCHESTER APARTMENTS</t>
  </si>
  <si>
    <t>927</t>
  </si>
  <si>
    <t>Coles Crossing Apartments</t>
  </si>
  <si>
    <t>1056</t>
  </si>
  <si>
    <t>College Oaks Park</t>
  </si>
  <si>
    <t>1217</t>
  </si>
  <si>
    <t>College Park Apartments</t>
  </si>
  <si>
    <t>1786</t>
  </si>
  <si>
    <t>Collier Garden Apartments</t>
  </si>
  <si>
    <t>10034</t>
  </si>
  <si>
    <t>COLONIAL APARTMENTS</t>
  </si>
  <si>
    <t>325</t>
  </si>
  <si>
    <t>Colonial Park Apartments</t>
  </si>
  <si>
    <t>10029</t>
  </si>
  <si>
    <t>Columbia Apartments</t>
  </si>
  <si>
    <t>110012008</t>
  </si>
  <si>
    <t>Commonwealth Apartments</t>
  </si>
  <si>
    <t>12222</t>
  </si>
  <si>
    <t>Community Living Initiative</t>
  </si>
  <si>
    <t>11077</t>
  </si>
  <si>
    <t>Concord at Sheridan</t>
  </si>
  <si>
    <t>11480</t>
  </si>
  <si>
    <t>Concord Commons Apartments</t>
  </si>
  <si>
    <t>11770</t>
  </si>
  <si>
    <t>Concordia Place Apartments</t>
  </si>
  <si>
    <t>12124</t>
  </si>
  <si>
    <t>Congress Parkway Apartment Homes</t>
  </si>
  <si>
    <t>10725</t>
  </si>
  <si>
    <t>Congressman Collins Apartments Preservation</t>
  </si>
  <si>
    <t>12521</t>
  </si>
  <si>
    <t>Conrad Apartments</t>
  </si>
  <si>
    <t>10234</t>
  </si>
  <si>
    <t>Conservatory Apartments</t>
  </si>
  <si>
    <t>11893</t>
  </si>
  <si>
    <t>Continental Plaza Apartments</t>
  </si>
  <si>
    <t>2507</t>
  </si>
  <si>
    <t>Cook Street Renaissance</t>
  </si>
  <si>
    <t>10011</t>
  </si>
  <si>
    <t>Coppin House</t>
  </si>
  <si>
    <t>2317</t>
  </si>
  <si>
    <t>Cordova Senior Apartments</t>
  </si>
  <si>
    <t>30-1345</t>
  </si>
  <si>
    <t>Cordova Senior Apartments II</t>
  </si>
  <si>
    <t>30-1510</t>
  </si>
  <si>
    <t>Cornerstone Community Housing</t>
  </si>
  <si>
    <t>10692</t>
  </si>
  <si>
    <t>Cornerstone Place</t>
  </si>
  <si>
    <t>30-1528</t>
  </si>
  <si>
    <t>Cornerstone Services, Inc.</t>
  </si>
  <si>
    <t>75010-03</t>
  </si>
  <si>
    <t>Coronado Village Apartments</t>
  </si>
  <si>
    <t>1283</t>
  </si>
  <si>
    <t>Corporation for Supportive Housing (CSH)</t>
  </si>
  <si>
    <t>12066</t>
  </si>
  <si>
    <t>Cortland Estates</t>
  </si>
  <si>
    <t>11249</t>
  </si>
  <si>
    <t>Cottage Apartments</t>
  </si>
  <si>
    <t>10082</t>
  </si>
  <si>
    <t>Cottage View Terrace</t>
  </si>
  <si>
    <t>1177</t>
  </si>
  <si>
    <t>Cougill Apartments</t>
  </si>
  <si>
    <t>40-566</t>
  </si>
  <si>
    <t>Country Club Heights</t>
  </si>
  <si>
    <t>10-289</t>
  </si>
  <si>
    <t>Country Lane Apartments</t>
  </si>
  <si>
    <t>10612</t>
  </si>
  <si>
    <t>Country Side Manor</t>
  </si>
  <si>
    <t>890</t>
  </si>
  <si>
    <t>Country View Apartments</t>
  </si>
  <si>
    <t>40-485</t>
  </si>
  <si>
    <t>Country View Estates</t>
  </si>
  <si>
    <t>40-239</t>
  </si>
  <si>
    <t>Country Villages I, II and III</t>
  </si>
  <si>
    <t>11043</t>
  </si>
  <si>
    <t>Country Wood Apartments</t>
  </si>
  <si>
    <t>13-018</t>
  </si>
  <si>
    <t>Countrybrook Apartments</t>
  </si>
  <si>
    <t>2002</t>
  </si>
  <si>
    <t>Countryside Manor</t>
  </si>
  <si>
    <t>2523</t>
  </si>
  <si>
    <t>Countryside River Apartments</t>
  </si>
  <si>
    <t>30-1159</t>
  </si>
  <si>
    <t>Countryside Senior Apartments</t>
  </si>
  <si>
    <t>2962</t>
  </si>
  <si>
    <t>Countryside Village</t>
  </si>
  <si>
    <t>10430</t>
  </si>
  <si>
    <t>Countryside Villages</t>
  </si>
  <si>
    <t>9904</t>
  </si>
  <si>
    <t>Countryside Villages II</t>
  </si>
  <si>
    <t>2275</t>
  </si>
  <si>
    <t>County Estates (A) (B) (C)</t>
  </si>
  <si>
    <t>30-2161</t>
  </si>
  <si>
    <t>Court Street Apartments</t>
  </si>
  <si>
    <t>30-377</t>
  </si>
  <si>
    <t>Courts of Cicero II &amp; III</t>
  </si>
  <si>
    <t>10376</t>
  </si>
  <si>
    <t>Courtyard Square</t>
  </si>
  <si>
    <t>30-1648</t>
  </si>
  <si>
    <t>Coventry Apartments</t>
  </si>
  <si>
    <t>2094</t>
  </si>
  <si>
    <t>Covered Bridges</t>
  </si>
  <si>
    <t>2401</t>
  </si>
  <si>
    <t>CPAH Scattered Site Rental Program</t>
  </si>
  <si>
    <t>11737</t>
  </si>
  <si>
    <t>Creekside Park</t>
  </si>
  <si>
    <t>1189</t>
  </si>
  <si>
    <t>Creekview Apartments</t>
  </si>
  <si>
    <t>11200</t>
  </si>
  <si>
    <t>Creekwood Apartments</t>
  </si>
  <si>
    <t>11045</t>
  </si>
  <si>
    <t>Crescent Place</t>
  </si>
  <si>
    <t>11967</t>
  </si>
  <si>
    <t>Crestside Village Apartments</t>
  </si>
  <si>
    <t>10032</t>
  </si>
  <si>
    <t>Crestview Village Apartments</t>
  </si>
  <si>
    <t>10375</t>
  </si>
  <si>
    <t>Crestwood Apts.</t>
  </si>
  <si>
    <t>700</t>
  </si>
  <si>
    <t>Crossroads of East Ravenswood</t>
  </si>
  <si>
    <t>11201</t>
  </si>
  <si>
    <t>Crowne Forest Apartments aka Moline Apartments</t>
  </si>
  <si>
    <t>11306</t>
  </si>
  <si>
    <t>Crowne Hill Estates</t>
  </si>
  <si>
    <t>40-725</t>
  </si>
  <si>
    <t>Crystal View Townhomes</t>
  </si>
  <si>
    <t>2884</t>
  </si>
  <si>
    <t>Damen Court Apartments</t>
  </si>
  <si>
    <t>11170</t>
  </si>
  <si>
    <t>Danbury Court Apartments</t>
  </si>
  <si>
    <t>0333</t>
  </si>
  <si>
    <t>Danbury Court Apartments Phase II</t>
  </si>
  <si>
    <t>2498</t>
  </si>
  <si>
    <t>Danville VA Senior Apartments</t>
  </si>
  <si>
    <t>30-975</t>
  </si>
  <si>
    <t>Danville Veterans Housing</t>
  </si>
  <si>
    <t>10775</t>
  </si>
  <si>
    <t>Deborah's Place II</t>
  </si>
  <si>
    <t>30-306</t>
  </si>
  <si>
    <t>Decatur Affordable Housing</t>
  </si>
  <si>
    <t>30-381</t>
  </si>
  <si>
    <t>Deer Path of Huntley</t>
  </si>
  <si>
    <t>10587</t>
  </si>
  <si>
    <t>Deerfield Supportive Living</t>
  </si>
  <si>
    <t>12354</t>
  </si>
  <si>
    <t>DeLaCerda  aka Steven Place</t>
  </si>
  <si>
    <t>30-1652</t>
  </si>
  <si>
    <t>Delta Terrace Apartments</t>
  </si>
  <si>
    <t>75001</t>
  </si>
  <si>
    <t>DeVille Manor</t>
  </si>
  <si>
    <t>12100</t>
  </si>
  <si>
    <t>Diamond Apartments of Jerseyville</t>
  </si>
  <si>
    <t>11822</t>
  </si>
  <si>
    <t>Diamond Senior Apartments of Breese</t>
  </si>
  <si>
    <t>11547</t>
  </si>
  <si>
    <t>Diamond Senior Apartments of Oswego II</t>
  </si>
  <si>
    <t>11067</t>
  </si>
  <si>
    <t>Diamond Senior Apartments of Peru</t>
  </si>
  <si>
    <t>11803</t>
  </si>
  <si>
    <t>Diamond Senior Apartments of Princeton</t>
  </si>
  <si>
    <t>11119</t>
  </si>
  <si>
    <t>Diversey Square I</t>
  </si>
  <si>
    <t>ML-149</t>
  </si>
  <si>
    <t>Dixon Square Apartments</t>
  </si>
  <si>
    <t>11157</t>
  </si>
  <si>
    <t>DOGWOOD PROPERTIES</t>
  </si>
  <si>
    <t>1267</t>
  </si>
  <si>
    <t>Douglas County Apartments</t>
  </si>
  <si>
    <t>2626</t>
  </si>
  <si>
    <t>Douglas Park Place</t>
  </si>
  <si>
    <t>2215</t>
  </si>
  <si>
    <t>Douglass Square Apartments</t>
  </si>
  <si>
    <t>40-2055</t>
  </si>
  <si>
    <t>Downers Grove SLF</t>
  </si>
  <si>
    <t>10848</t>
  </si>
  <si>
    <t>Drexel Courts &amp; Lake Park East Apartments</t>
  </si>
  <si>
    <t>2522</t>
  </si>
  <si>
    <t>Drexel Horizon Senior Living Community</t>
  </si>
  <si>
    <t>30-692</t>
  </si>
  <si>
    <t>Drexel Towers</t>
  </si>
  <si>
    <t>12369</t>
  </si>
  <si>
    <t>Dunlap Falls fka Bradford Woods Apartments</t>
  </si>
  <si>
    <t>13-032</t>
  </si>
  <si>
    <t>Eagle Ridge of Decatur</t>
  </si>
  <si>
    <t>272</t>
  </si>
  <si>
    <t>Eagle Ridge of Decatur II</t>
  </si>
  <si>
    <t>2267</t>
  </si>
  <si>
    <t>Earle School Family Residences</t>
  </si>
  <si>
    <t>11929</t>
  </si>
  <si>
    <t>EAST BANK POINTE</t>
  </si>
  <si>
    <t>30-2169</t>
  </si>
  <si>
    <t>East Bluff Housing</t>
  </si>
  <si>
    <t>11458</t>
  </si>
  <si>
    <t>East Garfield Park Homes</t>
  </si>
  <si>
    <t>12450</t>
  </si>
  <si>
    <t>East Garfield Park Place</t>
  </si>
  <si>
    <t>30-553</t>
  </si>
  <si>
    <t>East Park Apartments</t>
  </si>
  <si>
    <t>40-075</t>
  </si>
  <si>
    <t>Ebenezer Primm Towers</t>
  </si>
  <si>
    <t>11877</t>
  </si>
  <si>
    <t>Eden Supportive Living Champaign</t>
  </si>
  <si>
    <t>10699</t>
  </si>
  <si>
    <t>Eden's Garden</t>
  </si>
  <si>
    <t>12-014</t>
  </si>
  <si>
    <t>Edison Avenue Lofts</t>
  </si>
  <si>
    <t>11330</t>
  </si>
  <si>
    <t>Edwardsville Senior Living</t>
  </si>
  <si>
    <t>11531</t>
  </si>
  <si>
    <t>El Zocalo</t>
  </si>
  <si>
    <t>11194</t>
  </si>
  <si>
    <t>Elgin Artspace Lofts</t>
  </si>
  <si>
    <t>10212</t>
  </si>
  <si>
    <t>Eliza T. Davies Apts. aka Independence Center</t>
  </si>
  <si>
    <t>30-952</t>
  </si>
  <si>
    <t>Elk Tower Apartments</t>
  </si>
  <si>
    <t>750</t>
  </si>
  <si>
    <t>Elm Place Apts</t>
  </si>
  <si>
    <t>677</t>
  </si>
  <si>
    <t>Elmwood Arms</t>
  </si>
  <si>
    <t>30-1394</t>
  </si>
  <si>
    <t>Emerald Ridge aka Defense Area Redevelopment</t>
  </si>
  <si>
    <t>10718</t>
  </si>
  <si>
    <t>Emerald Village</t>
  </si>
  <si>
    <t>17-242</t>
  </si>
  <si>
    <t>Emerson Square</t>
  </si>
  <si>
    <t>10528</t>
  </si>
  <si>
    <t>Emil Jones Jr. Senior Housing</t>
  </si>
  <si>
    <t>11867</t>
  </si>
  <si>
    <t>Emma's Landing</t>
  </si>
  <si>
    <t>11831</t>
  </si>
  <si>
    <t>Englewood Apartments</t>
  </si>
  <si>
    <t>2856</t>
  </si>
  <si>
    <t>Englewood Family Housing</t>
  </si>
  <si>
    <t>11771</t>
  </si>
  <si>
    <t>English Manor</t>
  </si>
  <si>
    <t>2789</t>
  </si>
  <si>
    <t>Evanston PSH</t>
  </si>
  <si>
    <t>11432</t>
  </si>
  <si>
    <t>Evanston Senior Redevelopment</t>
  </si>
  <si>
    <t>11069</t>
  </si>
  <si>
    <t>Eve B. Lee Place</t>
  </si>
  <si>
    <t>12121</t>
  </si>
  <si>
    <t>Evergreen Place of Litchfield</t>
  </si>
  <si>
    <t>2647</t>
  </si>
  <si>
    <t>Evergreen Place of Streator</t>
  </si>
  <si>
    <t>2646</t>
  </si>
  <si>
    <t>Evergreen Terrace Apartments</t>
  </si>
  <si>
    <t>11212</t>
  </si>
  <si>
    <t>Evergreen Towers I</t>
  </si>
  <si>
    <t>10703</t>
  </si>
  <si>
    <t>Fairbury Phoenix Apartments</t>
  </si>
  <si>
    <t>993</t>
  </si>
  <si>
    <t>Fairgrounds Valley Redevelopment Phase I</t>
  </si>
  <si>
    <t>11199</t>
  </si>
  <si>
    <t>Fairhaven Crossing aka Mundelein Apartments</t>
  </si>
  <si>
    <t>11112</t>
  </si>
  <si>
    <t>Fairview Estates</t>
  </si>
  <si>
    <t>30-1286</t>
  </si>
  <si>
    <t>Faith Residences</t>
  </si>
  <si>
    <t>30-689</t>
  </si>
  <si>
    <t>Family Court Townhomes</t>
  </si>
  <si>
    <t>11304</t>
  </si>
  <si>
    <t>FARMINGTON MANOR APARTMENTS</t>
  </si>
  <si>
    <t>918</t>
  </si>
  <si>
    <t>Farwell Jarvis</t>
  </si>
  <si>
    <t>11245</t>
  </si>
  <si>
    <t>Faust Landmark Apartments</t>
  </si>
  <si>
    <t>10156</t>
  </si>
  <si>
    <t>Fifth Avenue Apartments</t>
  </si>
  <si>
    <t>11504</t>
  </si>
  <si>
    <t>Fifth Street Renaissance Veterans Shelter</t>
  </si>
  <si>
    <t>10403</t>
  </si>
  <si>
    <t>Finley Place Apartments</t>
  </si>
  <si>
    <t>40-572</t>
  </si>
  <si>
    <t>Finley Supportive Housing</t>
  </si>
  <si>
    <t>11075</t>
  </si>
  <si>
    <t>Flax Meadow Townhomes II</t>
  </si>
  <si>
    <t>11942</t>
  </si>
  <si>
    <t>Flax Meadows Townhomes</t>
  </si>
  <si>
    <t>11592</t>
  </si>
  <si>
    <t>Florida House</t>
  </si>
  <si>
    <t>2314</t>
  </si>
  <si>
    <t>Focus Apartments</t>
  </si>
  <si>
    <t>30-1708</t>
  </si>
  <si>
    <t>Forest Glen Apartments</t>
  </si>
  <si>
    <t>13-011</t>
  </si>
  <si>
    <t>Forest Oaks Senior Apartments</t>
  </si>
  <si>
    <t>11283</t>
  </si>
  <si>
    <t>Forest Ridge Apartments</t>
  </si>
  <si>
    <t>1432</t>
  </si>
  <si>
    <t>Fountain View Apartments</t>
  </si>
  <si>
    <t>2186</t>
  </si>
  <si>
    <t>Fourteen Forty Nine Senior Estates</t>
  </si>
  <si>
    <t>11925</t>
  </si>
  <si>
    <t>Fox Hill Senior Living</t>
  </si>
  <si>
    <t>12250</t>
  </si>
  <si>
    <t>Fox Meadows Independent Living</t>
  </si>
  <si>
    <t>11251</t>
  </si>
  <si>
    <t>Fox Pointe Apartments</t>
  </si>
  <si>
    <t>13-043</t>
  </si>
  <si>
    <t>Fox River Apartments</t>
  </si>
  <si>
    <t>1181</t>
  </si>
  <si>
    <t>Fox River Crossing</t>
  </si>
  <si>
    <t>11331</t>
  </si>
  <si>
    <t>Fox River Horizon II Senior Living Community</t>
  </si>
  <si>
    <t>40718</t>
  </si>
  <si>
    <t>Fox River Horizon Senior Living Community</t>
  </si>
  <si>
    <t>40-478</t>
  </si>
  <si>
    <t>Fox Shore Apartments</t>
  </si>
  <si>
    <t>30-1635</t>
  </si>
  <si>
    <t>Fox Valley Apartments</t>
  </si>
  <si>
    <t>11972</t>
  </si>
  <si>
    <t>Fox View Apartments</t>
  </si>
  <si>
    <t>3003</t>
  </si>
  <si>
    <t>Frances Larry Apartments</t>
  </si>
  <si>
    <t>30-303</t>
  </si>
  <si>
    <t>Frank B. Peers Senior Housing</t>
  </si>
  <si>
    <t>2269</t>
  </si>
  <si>
    <t>Franklin Green</t>
  </si>
  <si>
    <t>30-1226</t>
  </si>
  <si>
    <t>Franklin Square Apartments</t>
  </si>
  <si>
    <t>10042</t>
  </si>
  <si>
    <t>Franklin Tower and Henrich House</t>
  </si>
  <si>
    <t>11388</t>
  </si>
  <si>
    <t>Fred C. Matthews III Senior Housing</t>
  </si>
  <si>
    <t>12023</t>
  </si>
  <si>
    <t>Frederick Ball Apartments</t>
  </si>
  <si>
    <t>11554</t>
  </si>
  <si>
    <t>Freedom Place II</t>
  </si>
  <si>
    <t>2172</t>
  </si>
  <si>
    <t>Freedom Village</t>
  </si>
  <si>
    <t>920</t>
  </si>
  <si>
    <t>Freedom's Path</t>
  </si>
  <si>
    <t>10780</t>
  </si>
  <si>
    <t>Freedom's Path at Hines II</t>
  </si>
  <si>
    <t>11208</t>
  </si>
  <si>
    <t>Freedom's Path at Hines III</t>
  </si>
  <si>
    <t>30-1815</t>
  </si>
  <si>
    <t>Freeport IL Supportive Housing</t>
  </si>
  <si>
    <t>10808</t>
  </si>
  <si>
    <t>Fullerton Court Apartments</t>
  </si>
  <si>
    <t>17-253</t>
  </si>
  <si>
    <t>Fulton Commons</t>
  </si>
  <si>
    <t>11252</t>
  </si>
  <si>
    <t>G&amp;A Senior Residence at Eastgate Village</t>
  </si>
  <si>
    <t>2706</t>
  </si>
  <si>
    <t>G&amp;A Senior Residence at Ravenswood</t>
  </si>
  <si>
    <t>2280</t>
  </si>
  <si>
    <t>Gale Gardens Senior</t>
  </si>
  <si>
    <t>40-386</t>
  </si>
  <si>
    <t>Galena Park Terrace</t>
  </si>
  <si>
    <t>11224</t>
  </si>
  <si>
    <t>Galesburg Towers</t>
  </si>
  <si>
    <t>2217</t>
  </si>
  <si>
    <t>Galva A</t>
  </si>
  <si>
    <t>1124</t>
  </si>
  <si>
    <t>Galva B</t>
  </si>
  <si>
    <t>1125</t>
  </si>
  <si>
    <t>Garden Apartments</t>
  </si>
  <si>
    <t>12324</t>
  </si>
  <si>
    <t>Garden Apts.</t>
  </si>
  <si>
    <t>30-1455</t>
  </si>
  <si>
    <t>Garden House of Maywood</t>
  </si>
  <si>
    <t>ML-092</t>
  </si>
  <si>
    <t>Garden House of Park Forest</t>
  </si>
  <si>
    <t>11215</t>
  </si>
  <si>
    <t>Garden House of River Oaks II</t>
  </si>
  <si>
    <t>11216</t>
  </si>
  <si>
    <t>Garden Place Apartment Homes</t>
  </si>
  <si>
    <t>11137</t>
  </si>
  <si>
    <t>Garden View Apartments</t>
  </si>
  <si>
    <t>30-1696</t>
  </si>
  <si>
    <t>GARDINER PLACE SENIOR APARTMENTS</t>
  </si>
  <si>
    <t>10515</t>
  </si>
  <si>
    <t>Gardner Village Commons</t>
  </si>
  <si>
    <t>30-1393</t>
  </si>
  <si>
    <t>Garfield School Senior Residences</t>
  </si>
  <si>
    <t>11225</t>
  </si>
  <si>
    <t>Gates Manor</t>
  </si>
  <si>
    <t>11202</t>
  </si>
  <si>
    <t>Gateway Apartments</t>
  </si>
  <si>
    <t>10281</t>
  </si>
  <si>
    <t>GateWay at River City aka Vermilion Disability SLF</t>
  </si>
  <si>
    <t>11105</t>
  </si>
  <si>
    <t>Gateway Centre Apartments</t>
  </si>
  <si>
    <t>30-942</t>
  </si>
  <si>
    <t>Geneseo Commons</t>
  </si>
  <si>
    <t>11591</t>
  </si>
  <si>
    <t>Geneseo Townhomes</t>
  </si>
  <si>
    <t>11854</t>
  </si>
  <si>
    <t>Genesis Housing Dev. Corp.</t>
  </si>
  <si>
    <t>75008</t>
  </si>
  <si>
    <t>Genesis Place</t>
  </si>
  <si>
    <t>2910</t>
  </si>
  <si>
    <t>Genesis Place Apartments</t>
  </si>
  <si>
    <t>30-1543</t>
  </si>
  <si>
    <t>GIBSON GARDENS</t>
  </si>
  <si>
    <t>691</t>
  </si>
  <si>
    <t>Giffords Crossing</t>
  </si>
  <si>
    <t>11984</t>
  </si>
  <si>
    <t>Gillespie Senior Residences</t>
  </si>
  <si>
    <t>11558</t>
  </si>
  <si>
    <t>Gilmore Estates</t>
  </si>
  <si>
    <t>10635</t>
  </si>
  <si>
    <t>Ginger Ridge</t>
  </si>
  <si>
    <t>11214</t>
  </si>
  <si>
    <t>Glen Ellyn Pershing Pointe Apts.</t>
  </si>
  <si>
    <t>30-1581</t>
  </si>
  <si>
    <t>Glen Oak Towers</t>
  </si>
  <si>
    <t>11048</t>
  </si>
  <si>
    <t>Glendale Commons</t>
  </si>
  <si>
    <t>11083</t>
  </si>
  <si>
    <t>GLENDALE HEIGHTS</t>
  </si>
  <si>
    <t>10619</t>
  </si>
  <si>
    <t>Golden Oaks Senior Apartments</t>
  </si>
  <si>
    <t>10053</t>
  </si>
  <si>
    <t>Golden Towers I &amp; II and Juniper Tower</t>
  </si>
  <si>
    <t>11244</t>
  </si>
  <si>
    <t>Goodell Place Apartments</t>
  </si>
  <si>
    <t>1200</t>
  </si>
  <si>
    <t>Grace Terrace</t>
  </si>
  <si>
    <t>11897</t>
  </si>
  <si>
    <t>GRACEFIELD APARTMENTS</t>
  </si>
  <si>
    <t>2029</t>
  </si>
  <si>
    <t>Grand Apartments</t>
  </si>
  <si>
    <t>30-1230</t>
  </si>
  <si>
    <t>Grandview Senior Residences</t>
  </si>
  <si>
    <t>11593</t>
  </si>
  <si>
    <t>Grayslake Senior Housing</t>
  </si>
  <si>
    <t>10392</t>
  </si>
  <si>
    <t>Green Bay Manor Apartments</t>
  </si>
  <si>
    <t>1339</t>
  </si>
  <si>
    <t>Green View Estates</t>
  </si>
  <si>
    <t>40-2092</t>
  </si>
  <si>
    <t>Greenfield &amp; Roodhouse Homes</t>
  </si>
  <si>
    <t>11415</t>
  </si>
  <si>
    <t>Greenhaven Apartments</t>
  </si>
  <si>
    <t>11978</t>
  </si>
  <si>
    <t>Greenleaf Apartments</t>
  </si>
  <si>
    <t>12221</t>
  </si>
  <si>
    <t>Greenleaf Manor</t>
  </si>
  <si>
    <t>10662</t>
  </si>
  <si>
    <t>Greenview Apartments</t>
  </si>
  <si>
    <t>30-1589</t>
  </si>
  <si>
    <t>GREENWOOD COURT APARTMENTS</t>
  </si>
  <si>
    <t>30-151</t>
  </si>
  <si>
    <t>Greenwood Park Apartments</t>
  </si>
  <si>
    <t>11376</t>
  </si>
  <si>
    <t>Greenwood Senior Apartments</t>
  </si>
  <si>
    <t>1266</t>
  </si>
  <si>
    <t>Greenwood Senior Living</t>
  </si>
  <si>
    <t>2310</t>
  </si>
  <si>
    <t>GRIDLEY MANOR APARTMENTS</t>
  </si>
  <si>
    <t>857</t>
  </si>
  <si>
    <t>Griswold Estates</t>
  </si>
  <si>
    <t>12152</t>
  </si>
  <si>
    <t>GRO Community Reintegration Housing</t>
  </si>
  <si>
    <t>52288</t>
  </si>
  <si>
    <t>GRO Independent Housing</t>
  </si>
  <si>
    <t>52289</t>
  </si>
  <si>
    <t>Grove Apartments</t>
  </si>
  <si>
    <t>10657</t>
  </si>
  <si>
    <t>Grove Senior Living</t>
  </si>
  <si>
    <t>2311</t>
  </si>
  <si>
    <t>H.I.C.A. Redevelopment Apartments</t>
  </si>
  <si>
    <t>209</t>
  </si>
  <si>
    <t>HACC Re-Entry Transitional Housing Project</t>
  </si>
  <si>
    <t>52306</t>
  </si>
  <si>
    <t>Halbach-Schroeder Lofts</t>
  </si>
  <si>
    <t>30-1684</t>
  </si>
  <si>
    <t>Hall Street Lofts</t>
  </si>
  <si>
    <t>11226</t>
  </si>
  <si>
    <t>Hamilton on the Park</t>
  </si>
  <si>
    <t>10591</t>
  </si>
  <si>
    <t>Hamlin Avenue Apartments</t>
  </si>
  <si>
    <t>12329</t>
  </si>
  <si>
    <t>Hampton Place Extension-Scattered Site</t>
  </si>
  <si>
    <t>30-2014</t>
  </si>
  <si>
    <t>Hampton Place Three</t>
  </si>
  <si>
    <t>10488</t>
  </si>
  <si>
    <t>Hampton Place-Scattered Sites</t>
  </si>
  <si>
    <t>30-1513</t>
  </si>
  <si>
    <t>Hancock County SLF aka Hickory Grove SLF</t>
  </si>
  <si>
    <t>2711</t>
  </si>
  <si>
    <t>HANCOCK HOUSE</t>
  </si>
  <si>
    <t>2944</t>
  </si>
  <si>
    <t>Hanover Landing</t>
  </si>
  <si>
    <t>11589</t>
  </si>
  <si>
    <t>Harbor House</t>
  </si>
  <si>
    <t>1282</t>
  </si>
  <si>
    <t>Harbor Place</t>
  </si>
  <si>
    <t>30-2069</t>
  </si>
  <si>
    <t>Hardin House Expansion Project</t>
  </si>
  <si>
    <t>52239</t>
  </si>
  <si>
    <t>Harold Washington Apartments</t>
  </si>
  <si>
    <t>SRO-001</t>
  </si>
  <si>
    <t>Harvard Ranch Apartments for Seniors</t>
  </si>
  <si>
    <t>30-440</t>
  </si>
  <si>
    <t>Harvard Supportive Housing</t>
  </si>
  <si>
    <t>2854</t>
  </si>
  <si>
    <t>Harvest Commons</t>
  </si>
  <si>
    <t>10308</t>
  </si>
  <si>
    <t>Harvey II &amp; III</t>
  </si>
  <si>
    <t>12289</t>
  </si>
  <si>
    <t>Harvey Lofts</t>
  </si>
  <si>
    <t>11950</t>
  </si>
  <si>
    <t>Hathaway Homes</t>
  </si>
  <si>
    <t>10783</t>
  </si>
  <si>
    <t>Hathaway Homes Phase II</t>
  </si>
  <si>
    <t>11660</t>
  </si>
  <si>
    <t>Havana Apartments</t>
  </si>
  <si>
    <t>30-948</t>
  </si>
  <si>
    <t>Haven House</t>
  </si>
  <si>
    <t>2806</t>
  </si>
  <si>
    <t>Hawkland Estates</t>
  </si>
  <si>
    <t>2356</t>
  </si>
  <si>
    <t>Hawthorne Lakes Senior Residences</t>
  </si>
  <si>
    <t>11139</t>
  </si>
  <si>
    <t>Heart of Uptown Apartments</t>
  </si>
  <si>
    <t>12340</t>
  </si>
  <si>
    <t>Heartland Park Elderly Living Center</t>
  </si>
  <si>
    <t>1032</t>
  </si>
  <si>
    <t>Heartland Towers</t>
  </si>
  <si>
    <t>864</t>
  </si>
  <si>
    <t>Heart's Place</t>
  </si>
  <si>
    <t>11294</t>
  </si>
  <si>
    <t>Hearts United III a.k.a The Leontyne</t>
  </si>
  <si>
    <t>1336</t>
  </si>
  <si>
    <t>Heather Apartments</t>
  </si>
  <si>
    <t>922</t>
  </si>
  <si>
    <t>Heather Glen Apartments</t>
  </si>
  <si>
    <t>17-243</t>
  </si>
  <si>
    <t>Heather Ridge</t>
  </si>
  <si>
    <t>11358</t>
  </si>
  <si>
    <t>Hebron Townhouse Apartments</t>
  </si>
  <si>
    <t>11758</t>
  </si>
  <si>
    <t>Heinlein Square Apartments</t>
  </si>
  <si>
    <t>681</t>
  </si>
  <si>
    <t>Heiwa Terrace</t>
  </si>
  <si>
    <t>11878</t>
  </si>
  <si>
    <t>Heritage Fields</t>
  </si>
  <si>
    <t>HTF-1689</t>
  </si>
  <si>
    <t>Heritage Grove</t>
  </si>
  <si>
    <t>FAF-026</t>
  </si>
  <si>
    <t>Heritage Place at Lakeshore Apartments</t>
  </si>
  <si>
    <t>2455</t>
  </si>
  <si>
    <t>Heritage Woods of Batavia</t>
  </si>
  <si>
    <t>30-1397</t>
  </si>
  <si>
    <t>Heritage Woods of Batavia II</t>
  </si>
  <si>
    <t>2272</t>
  </si>
  <si>
    <t>Heritage Woods of Belvidere</t>
  </si>
  <si>
    <t>2731</t>
  </si>
  <si>
    <t>Heritage Woods of Benton</t>
  </si>
  <si>
    <t>17-278</t>
  </si>
  <si>
    <t>Heritage Woods of Bolingbrook</t>
  </si>
  <si>
    <t>2855</t>
  </si>
  <si>
    <t>Heritage Woods of Charleston</t>
  </si>
  <si>
    <t>10030</t>
  </si>
  <si>
    <t>Heritage Woods of DeKalb</t>
  </si>
  <si>
    <t>2739</t>
  </si>
  <si>
    <t>Heritage Woods of Freeport</t>
  </si>
  <si>
    <t>10283</t>
  </si>
  <si>
    <t>Heritage Woods of Gurnee</t>
  </si>
  <si>
    <t>10285</t>
  </si>
  <si>
    <t>Heritage Woods of McLeansboro aka Fox Meadows SLF</t>
  </si>
  <si>
    <t>2794</t>
  </si>
  <si>
    <t>Heritage Woods of Moline</t>
  </si>
  <si>
    <t>2605</t>
  </si>
  <si>
    <t>Heritage Woods of Plainfield</t>
  </si>
  <si>
    <t>10337</t>
  </si>
  <si>
    <t>Heritage Woods of Rockford</t>
  </si>
  <si>
    <t>11371</t>
  </si>
  <si>
    <t>Heritage Woods of Sterling</t>
  </si>
  <si>
    <t>2628</t>
  </si>
  <si>
    <t>Herrin Pineview Apartments</t>
  </si>
  <si>
    <t>2483</t>
  </si>
  <si>
    <t>Hershey Tower Senior Apartments</t>
  </si>
  <si>
    <t>11227</t>
  </si>
  <si>
    <t>HICKORY HILLS SENIOR HOUSING</t>
  </si>
  <si>
    <t>30-1357</t>
  </si>
  <si>
    <t>Hickory Meadows Subdivision</t>
  </si>
  <si>
    <t>30-2167</t>
  </si>
  <si>
    <t>Hickory Ridge Apartments</t>
  </si>
  <si>
    <t>30-1745</t>
  </si>
  <si>
    <t>Hidden Glen Apartments</t>
  </si>
  <si>
    <t>2803</t>
  </si>
  <si>
    <t>Highland Green</t>
  </si>
  <si>
    <t>11228</t>
  </si>
  <si>
    <t>Highland Oglesby Apartments</t>
  </si>
  <si>
    <t>30-1143</t>
  </si>
  <si>
    <t>Highland Place Apartments of Charleston</t>
  </si>
  <si>
    <t>11016</t>
  </si>
  <si>
    <t>Highland Villas</t>
  </si>
  <si>
    <t>11588</t>
  </si>
  <si>
    <t>Highpoint Apartments</t>
  </si>
  <si>
    <t>985</t>
  </si>
  <si>
    <t>Hill Arboretum</t>
  </si>
  <si>
    <t>11818</t>
  </si>
  <si>
    <t>Hill Street Neighborhood</t>
  </si>
  <si>
    <t>12452</t>
  </si>
  <si>
    <t>Hillcrest Apartments</t>
  </si>
  <si>
    <t>11312</t>
  </si>
  <si>
    <t>Hillcrest Apartments aka Eastgate Apartments</t>
  </si>
  <si>
    <t>696</t>
  </si>
  <si>
    <t>Hilliard Homes I</t>
  </si>
  <si>
    <t>20-038</t>
  </si>
  <si>
    <t>Hillsboro Apartments</t>
  </si>
  <si>
    <t>30-1546</t>
  </si>
  <si>
    <t>Hillside Senior Apartments</t>
  </si>
  <si>
    <t>12106</t>
  </si>
  <si>
    <t>Hinsdale Lake Terrace</t>
  </si>
  <si>
    <t>0087</t>
  </si>
  <si>
    <t>HODC LCHA Preservation</t>
  </si>
  <si>
    <t>12331</t>
  </si>
  <si>
    <t>Holland Apartments</t>
  </si>
  <si>
    <t>40-400</t>
  </si>
  <si>
    <t>Hollow Tree Apartments</t>
  </si>
  <si>
    <t>40-153</t>
  </si>
  <si>
    <t>Hollow Tree II</t>
  </si>
  <si>
    <t>40-484</t>
  </si>
  <si>
    <t>Hollywood House</t>
  </si>
  <si>
    <t>2908</t>
  </si>
  <si>
    <t>Homan Square PSH</t>
  </si>
  <si>
    <t>11908</t>
  </si>
  <si>
    <t>Homes in Hope Phase II</t>
  </si>
  <si>
    <t>11174</t>
  </si>
  <si>
    <t>Homes in Hope Phase III</t>
  </si>
  <si>
    <t>11311</t>
  </si>
  <si>
    <t>Homes in Hope Phase IV</t>
  </si>
  <si>
    <t>11382</t>
  </si>
  <si>
    <t>Homes in Hope Phase V</t>
  </si>
  <si>
    <t>11633</t>
  </si>
  <si>
    <t>Homestead at Montvale dba Meadow View Landing</t>
  </si>
  <si>
    <t>1025</t>
  </si>
  <si>
    <t>Homestead at Morton Grove</t>
  </si>
  <si>
    <t>10359</t>
  </si>
  <si>
    <t>Hometown Harbor East Moline</t>
  </si>
  <si>
    <t>2946</t>
  </si>
  <si>
    <t>Hope Manor Apartments</t>
  </si>
  <si>
    <t>10120</t>
  </si>
  <si>
    <t>Hope Manor II</t>
  </si>
  <si>
    <t>10852</t>
  </si>
  <si>
    <t>Hope Manor Joliet</t>
  </si>
  <si>
    <t>11131</t>
  </si>
  <si>
    <t>Hope Manor Village</t>
  </si>
  <si>
    <t>11448</t>
  </si>
  <si>
    <t>Hope Manor Village Joliet</t>
  </si>
  <si>
    <t>12459</t>
  </si>
  <si>
    <t>Hope Springs Apts.</t>
  </si>
  <si>
    <t>10406</t>
  </si>
  <si>
    <t>Hope Village H3C</t>
  </si>
  <si>
    <t>12381</t>
  </si>
  <si>
    <t>Horizon Village Apartments</t>
  </si>
  <si>
    <t>327</t>
  </si>
  <si>
    <t>House of Peace</t>
  </si>
  <si>
    <t>30-638</t>
  </si>
  <si>
    <t>Housing Authority of Joliet</t>
  </si>
  <si>
    <t>75010-12</t>
  </si>
  <si>
    <t>Housing Continuum</t>
  </si>
  <si>
    <t>30-2227</t>
  </si>
  <si>
    <t>Housing Continuum S.F. Rental Housing</t>
  </si>
  <si>
    <t>30-2695</t>
  </si>
  <si>
    <t>Housing Continuum Scattered Sites</t>
  </si>
  <si>
    <t>10007</t>
  </si>
  <si>
    <t>Housing Forward- PSH Broadview</t>
  </si>
  <si>
    <t>11902</t>
  </si>
  <si>
    <t>Howard Apartments</t>
  </si>
  <si>
    <t>30-152</t>
  </si>
  <si>
    <t>Howard Theater</t>
  </si>
  <si>
    <t>30998</t>
  </si>
  <si>
    <t>Humboldt House</t>
  </si>
  <si>
    <t>11113</t>
  </si>
  <si>
    <t>Humboldt Park Apts</t>
  </si>
  <si>
    <t>30-108</t>
  </si>
  <si>
    <t>Humboldt Park Passive Living</t>
  </si>
  <si>
    <t>12174</t>
  </si>
  <si>
    <t>Humboldt Park Residence a.k.a. West Humboldt Park SRO</t>
  </si>
  <si>
    <t>30-148</t>
  </si>
  <si>
    <t>HUMBOLDT RIDGE APARTMENTS - PHASE I</t>
  </si>
  <si>
    <t>1209</t>
  </si>
  <si>
    <t>HUMBOLDT RIDGE APARTMENTS-PHASE II</t>
  </si>
  <si>
    <t>1227</t>
  </si>
  <si>
    <t>Humboldt School Housing Development</t>
  </si>
  <si>
    <t>1169</t>
  </si>
  <si>
    <t>Hunt Club Village</t>
  </si>
  <si>
    <t>30-1248</t>
  </si>
  <si>
    <t>Hunters Run</t>
  </si>
  <si>
    <t>12405</t>
  </si>
  <si>
    <t>Hunter's Trace Subdivision</t>
  </si>
  <si>
    <t>2869</t>
  </si>
  <si>
    <t>Huntington and Wheeling Tower</t>
  </si>
  <si>
    <t>11229</t>
  </si>
  <si>
    <t>Huntington Towers</t>
  </si>
  <si>
    <t>12341</t>
  </si>
  <si>
    <t>Huntley Horizon Senior Living Community</t>
  </si>
  <si>
    <t>11188</t>
  </si>
  <si>
    <t>Hurricane Creek Apartments</t>
  </si>
  <si>
    <t>30-1180</t>
  </si>
  <si>
    <t>Hyacinth Place</t>
  </si>
  <si>
    <t>2670</t>
  </si>
  <si>
    <t>I.C.A.R.E. Apartments</t>
  </si>
  <si>
    <t>11491</t>
  </si>
  <si>
    <t>Ike Sims Village</t>
  </si>
  <si>
    <t>12024</t>
  </si>
  <si>
    <t>Illinois Accessible Housing Initiative Phase 1 &amp; 2</t>
  </si>
  <si>
    <t>10408 &amp; 10866</t>
  </si>
  <si>
    <t>Impact Apartments</t>
  </si>
  <si>
    <t>11490</t>
  </si>
  <si>
    <t>Impact Floral</t>
  </si>
  <si>
    <t>11615</t>
  </si>
  <si>
    <t>Impact Laramie</t>
  </si>
  <si>
    <t>12323</t>
  </si>
  <si>
    <t>Independence Apartments aka Homan Square</t>
  </si>
  <si>
    <t>10147</t>
  </si>
  <si>
    <t>Independence House</t>
  </si>
  <si>
    <t>30-1712</t>
  </si>
  <si>
    <t>Indian Trail Apartments</t>
  </si>
  <si>
    <t>CDT-2212</t>
  </si>
  <si>
    <t>Indian Trail Apartments of Lawrenceville Phase 2</t>
  </si>
  <si>
    <t>11180</t>
  </si>
  <si>
    <t>Indian Trails Apartments</t>
  </si>
  <si>
    <t>10452</t>
  </si>
  <si>
    <t>Integrated Community Housing</t>
  </si>
  <si>
    <t>30-1544</t>
  </si>
  <si>
    <t>Integrated Community Housing Phase II</t>
  </si>
  <si>
    <t>30-1710</t>
  </si>
  <si>
    <t>Irving Avenue Apartments</t>
  </si>
  <si>
    <t>30-1360</t>
  </si>
  <si>
    <t>Island Terrace Apartments (4%)</t>
  </si>
  <si>
    <t>11992</t>
  </si>
  <si>
    <t>Island Terrace Apartments (9%)</t>
  </si>
  <si>
    <t>11974</t>
  </si>
  <si>
    <t>J. Michael Fitzgerald Apartments</t>
  </si>
  <si>
    <t>11213</t>
  </si>
  <si>
    <t>Jackson Boulevard Apartments</t>
  </si>
  <si>
    <t>30-1552</t>
  </si>
  <si>
    <t>Jackson Manor Apartments</t>
  </si>
  <si>
    <t>12138</t>
  </si>
  <si>
    <t>Jackson Park Terrace</t>
  </si>
  <si>
    <t>30-1490</t>
  </si>
  <si>
    <t>Jackson Square</t>
  </si>
  <si>
    <t>52337</t>
  </si>
  <si>
    <t>Jackson Street Apartments</t>
  </si>
  <si>
    <t>30-684</t>
  </si>
  <si>
    <t>Jacob Blake Manor</t>
  </si>
  <si>
    <t>30-665</t>
  </si>
  <si>
    <t>JADE GARDENS APTS.</t>
  </si>
  <si>
    <t>TFB-0007713-026</t>
  </si>
  <si>
    <t>Jane Addams Park Apartments</t>
  </si>
  <si>
    <t>10401</t>
  </si>
  <si>
    <t>Jarrell Washington Park</t>
  </si>
  <si>
    <t>40-072</t>
  </si>
  <si>
    <t>Jazz on the Boulevard</t>
  </si>
  <si>
    <t>30-1634</t>
  </si>
  <si>
    <t>JEFFERSON HOUSE</t>
  </si>
  <si>
    <t>33802</t>
  </si>
  <si>
    <t>Jefferson Square Apartments</t>
  </si>
  <si>
    <t>10873</t>
  </si>
  <si>
    <t>Jeffery Towers Apartments</t>
  </si>
  <si>
    <t>10702</t>
  </si>
  <si>
    <t>John M. Evans SLF aka Pekin Supportive Living</t>
  </si>
  <si>
    <t>2357</t>
  </si>
  <si>
    <t>Johnsburg Workforce Housing</t>
  </si>
  <si>
    <t>12171</t>
  </si>
  <si>
    <t>Johnson &amp; Butler-Lindon Apartments</t>
  </si>
  <si>
    <t>30-964</t>
  </si>
  <si>
    <t>Johnston Garden Apartments</t>
  </si>
  <si>
    <t>10387</t>
  </si>
  <si>
    <t>Jonquil Apartments</t>
  </si>
  <si>
    <t>30-1740</t>
  </si>
  <si>
    <t>Jonquil Terrace</t>
  </si>
  <si>
    <t>2788</t>
  </si>
  <si>
    <t>Kankakee Homebuyer Gap Financing II</t>
  </si>
  <si>
    <t>30-1715</t>
  </si>
  <si>
    <t>Kankakee Homeowner Gap Financing</t>
  </si>
  <si>
    <t>301255</t>
  </si>
  <si>
    <t>Kankakee Scattered Site Rental Rehabilitation</t>
  </si>
  <si>
    <t>30-1350</t>
  </si>
  <si>
    <t>Kankakee Veterans Housing</t>
  </si>
  <si>
    <t>12061</t>
  </si>
  <si>
    <t>Karcher Artspace Lofts</t>
  </si>
  <si>
    <t>10213</t>
  </si>
  <si>
    <t>Karibuni Place</t>
  </si>
  <si>
    <t>30-428</t>
  </si>
  <si>
    <t>KEELER APARTMENTS</t>
  </si>
  <si>
    <t>30-810</t>
  </si>
  <si>
    <t>Keeler Roosevelt Rd. Apts.</t>
  </si>
  <si>
    <t>2694</t>
  </si>
  <si>
    <t>Kehias Park Square Apts. aka Country Grove Apts.</t>
  </si>
  <si>
    <t>682</t>
  </si>
  <si>
    <t>KEMPER APTS. (FKA RHDC-II)</t>
  </si>
  <si>
    <t>641</t>
  </si>
  <si>
    <t>Kensington Senior Residence</t>
  </si>
  <si>
    <t>11584</t>
  </si>
  <si>
    <t>Kenwood Apartments</t>
  </si>
  <si>
    <t>10-186</t>
  </si>
  <si>
    <t>Kenwood-Oakland Apartments</t>
  </si>
  <si>
    <t>30-653</t>
  </si>
  <si>
    <t>Keystone Place</t>
  </si>
  <si>
    <t>2238</t>
  </si>
  <si>
    <t>Kimball Court Apartments</t>
  </si>
  <si>
    <t>10856</t>
  </si>
  <si>
    <t>King-Essex Apartments</t>
  </si>
  <si>
    <t>13-002</t>
  </si>
  <si>
    <t>Kings Court Apartments</t>
  </si>
  <si>
    <t>307</t>
  </si>
  <si>
    <t>King's Court Redevelopment</t>
  </si>
  <si>
    <t>30-939</t>
  </si>
  <si>
    <t>Kingsbury Campus Apartments</t>
  </si>
  <si>
    <t>H-00480</t>
  </si>
  <si>
    <t>KINGSFIELD APARTMENTS</t>
  </si>
  <si>
    <t>1352</t>
  </si>
  <si>
    <t>Kingston Apartments</t>
  </si>
  <si>
    <t>30-1686</t>
  </si>
  <si>
    <t>Kirwan Apartments</t>
  </si>
  <si>
    <t>11623</t>
  </si>
  <si>
    <t>Kiwanis Manor</t>
  </si>
  <si>
    <t>711</t>
  </si>
  <si>
    <t>Knollwood Retirement Center St. Clair</t>
  </si>
  <si>
    <t>2857</t>
  </si>
  <si>
    <t>Knollwood Retirement Center, SLF aka The Pointe at Jacksonville</t>
  </si>
  <si>
    <t>2115</t>
  </si>
  <si>
    <t>KNOX APARTMENTS</t>
  </si>
  <si>
    <t xml:space="preserve"> 30-1625</t>
  </si>
  <si>
    <t>Kreider Service Inc.</t>
  </si>
  <si>
    <t>75003-12</t>
  </si>
  <si>
    <t>La Paz Place</t>
  </si>
  <si>
    <t>1157</t>
  </si>
  <si>
    <t>Laborers' Home Development I &amp; II</t>
  </si>
  <si>
    <t>2712</t>
  </si>
  <si>
    <t>Laborers' Home Development III</t>
  </si>
  <si>
    <t>11050</t>
  </si>
  <si>
    <t>Laborers' Home Development IV</t>
  </si>
  <si>
    <t>10875</t>
  </si>
  <si>
    <t>Ladd Senior Housing</t>
  </si>
  <si>
    <t>11549</t>
  </si>
  <si>
    <t>Lafayette Apartments</t>
  </si>
  <si>
    <t>12127</t>
  </si>
  <si>
    <t>Lafayette Terrace Apartments</t>
  </si>
  <si>
    <t>11126</t>
  </si>
  <si>
    <t>LaGrange PSH</t>
  </si>
  <si>
    <t>11230</t>
  </si>
  <si>
    <t>Lake Grove Village Apartments</t>
  </si>
  <si>
    <t>0248</t>
  </si>
  <si>
    <t>Lake Matherville Manor Apartments</t>
  </si>
  <si>
    <t>10033</t>
  </si>
  <si>
    <t>Lake Park Crescent I</t>
  </si>
  <si>
    <t>20-041</t>
  </si>
  <si>
    <t>Lake Pointe Apartments</t>
  </si>
  <si>
    <t>2409</t>
  </si>
  <si>
    <t>Lake Shore Plaza</t>
  </si>
  <si>
    <t>ML-181</t>
  </si>
  <si>
    <t>Lake Street Studios</t>
  </si>
  <si>
    <t>10690</t>
  </si>
  <si>
    <t>Lake Village Apartments</t>
  </si>
  <si>
    <t>1259</t>
  </si>
  <si>
    <t>Lake Village East</t>
  </si>
  <si>
    <t>11173</t>
  </si>
  <si>
    <t>LAKELAND APARTMENTS</t>
  </si>
  <si>
    <t>324</t>
  </si>
  <si>
    <t>Lakeside Tower Apartments</t>
  </si>
  <si>
    <t>20-002</t>
  </si>
  <si>
    <t>Lakeside Villas</t>
  </si>
  <si>
    <t>11708</t>
  </si>
  <si>
    <t>Lakeview Landing</t>
  </si>
  <si>
    <t>11903</t>
  </si>
  <si>
    <t>Lakeview Senior Apartments</t>
  </si>
  <si>
    <t>40-385</t>
  </si>
  <si>
    <t>Lakeview Towers</t>
  </si>
  <si>
    <t>1537</t>
  </si>
  <si>
    <t>Lakewood Tower Apartments</t>
  </si>
  <si>
    <t>301232</t>
  </si>
  <si>
    <t>Lakewood Village</t>
  </si>
  <si>
    <t>10887</t>
  </si>
  <si>
    <t>Lamplight Manor</t>
  </si>
  <si>
    <t>10429</t>
  </si>
  <si>
    <t>Lancaster Heights Apartments</t>
  </si>
  <si>
    <t>350</t>
  </si>
  <si>
    <t>Landmeier Station</t>
  </si>
  <si>
    <t>30-667</t>
  </si>
  <si>
    <t>Larkin Village Apartments</t>
  </si>
  <si>
    <t>10-226</t>
  </si>
  <si>
    <t>Las Moradas Apartments</t>
  </si>
  <si>
    <t>11752</t>
  </si>
  <si>
    <t>Las Rosas</t>
  </si>
  <si>
    <t>12455</t>
  </si>
  <si>
    <t>LATH Permanent Housing AKA LaGrange Area Transitional Housing Corp</t>
  </si>
  <si>
    <t>30-1812</t>
  </si>
  <si>
    <t>Lathrop Homes IB</t>
  </si>
  <si>
    <t>11693</t>
  </si>
  <si>
    <t>Lathrop Homes Phase IA</t>
  </si>
  <si>
    <t>11231</t>
  </si>
  <si>
    <t>Lawndale Plaza</t>
  </si>
  <si>
    <t>10006</t>
  </si>
  <si>
    <t>Lawrence Lofts</t>
  </si>
  <si>
    <t>11134</t>
  </si>
  <si>
    <t>Lawrenceville Apartments</t>
  </si>
  <si>
    <t>30-1245</t>
  </si>
  <si>
    <t>Lawson House</t>
  </si>
  <si>
    <t>11261</t>
  </si>
  <si>
    <t>Lazarus Apartments</t>
  </si>
  <si>
    <t>11789</t>
  </si>
  <si>
    <t>LCLC K-Town Workforce Housing</t>
  </si>
  <si>
    <t>52242</t>
  </si>
  <si>
    <t>Legends South C-3</t>
  </si>
  <si>
    <t>10747</t>
  </si>
  <si>
    <t>Legends South Phase A-2/Savoy Square</t>
  </si>
  <si>
    <t>10072</t>
  </si>
  <si>
    <t>Leisure Acres Phase I</t>
  </si>
  <si>
    <t>10791</t>
  </si>
  <si>
    <t>Leland Apartments</t>
  </si>
  <si>
    <t>30-1539</t>
  </si>
  <si>
    <t>Lemont Senior Housing</t>
  </si>
  <si>
    <t>30-967</t>
  </si>
  <si>
    <t>Lena Retreat</t>
  </si>
  <si>
    <t>953</t>
  </si>
  <si>
    <t>Lexington Farms Subdivision</t>
  </si>
  <si>
    <t>10027</t>
  </si>
  <si>
    <t>Leyden Apartments</t>
  </si>
  <si>
    <t>12339</t>
  </si>
  <si>
    <t>Liberty Arms Senior Apartments</t>
  </si>
  <si>
    <t>2063</t>
  </si>
  <si>
    <t>Liberty Lakes Apartments</t>
  </si>
  <si>
    <t>10362</t>
  </si>
  <si>
    <t>Liberty Meadow Estates Phase II</t>
  </si>
  <si>
    <t>10118</t>
  </si>
  <si>
    <t>Liberty Meadow Estates, Phase III</t>
  </si>
  <si>
    <t>11540</t>
  </si>
  <si>
    <t>Liberty Square Apartments</t>
  </si>
  <si>
    <t>1500</t>
  </si>
  <si>
    <t>Liberty Square Retirement Community</t>
  </si>
  <si>
    <t>301114</t>
  </si>
  <si>
    <t>Liberty Towers</t>
  </si>
  <si>
    <t>11315</t>
  </si>
  <si>
    <t>Liberty Village aka Myerstown Senior Apts.</t>
  </si>
  <si>
    <t>17-251</t>
  </si>
  <si>
    <t>Library Lane Senior Residence</t>
  </si>
  <si>
    <t>17-263</t>
  </si>
  <si>
    <t>Lilac Apartments</t>
  </si>
  <si>
    <t>10341</t>
  </si>
  <si>
    <t>Lincoln Lofts</t>
  </si>
  <si>
    <t>11327</t>
  </si>
  <si>
    <t>Lincoln Lofts Phase II</t>
  </si>
  <si>
    <t>11832</t>
  </si>
  <si>
    <t>LINCOLN NORTHSIDE APARTMENTS</t>
  </si>
  <si>
    <t>925</t>
  </si>
  <si>
    <t>Lincoln Park Community Services</t>
  </si>
  <si>
    <t>11435</t>
  </si>
  <si>
    <t>Lincoln Park Villas</t>
  </si>
  <si>
    <t>11292</t>
  </si>
  <si>
    <t>Lincoln Residences</t>
  </si>
  <si>
    <t>11563</t>
  </si>
  <si>
    <t>Lincoln Senior Flats</t>
  </si>
  <si>
    <t>12266</t>
  </si>
  <si>
    <t>Lincoln Terrace Apartments</t>
  </si>
  <si>
    <t>2168</t>
  </si>
  <si>
    <t>Lincoln Towers Bloomington &amp; Downtowner</t>
  </si>
  <si>
    <t>2253</t>
  </si>
  <si>
    <t>Lincoln Towers Freeport</t>
  </si>
  <si>
    <t>2252</t>
  </si>
  <si>
    <t>Lincoln Village Apartments</t>
  </si>
  <si>
    <t>11150</t>
  </si>
  <si>
    <t>Lincolnshire Apartments</t>
  </si>
  <si>
    <t>10574</t>
  </si>
  <si>
    <t>Lincolnwood Estates</t>
  </si>
  <si>
    <t>11484</t>
  </si>
  <si>
    <t>Lincolnwood Estates Subdivision</t>
  </si>
  <si>
    <t>301480</t>
  </si>
  <si>
    <t>Litchfield Homes aka Freedom Place I</t>
  </si>
  <si>
    <t>30-1751</t>
  </si>
  <si>
    <t>Little Egypt Estates</t>
  </si>
  <si>
    <t>40-2046</t>
  </si>
  <si>
    <t>Living Spring of McHenry SLF</t>
  </si>
  <si>
    <t>2758</t>
  </si>
  <si>
    <t>Lofts on the Square</t>
  </si>
  <si>
    <t>11471</t>
  </si>
  <si>
    <t>Longwood Garden Apartments</t>
  </si>
  <si>
    <t>30-489</t>
  </si>
  <si>
    <t>Lorington Apartments Preservation</t>
  </si>
  <si>
    <t>2438</t>
  </si>
  <si>
    <t>Louis Joliet Apartments</t>
  </si>
  <si>
    <t>301402</t>
  </si>
  <si>
    <t>LUCHA Apartments dba Madres Unidas</t>
  </si>
  <si>
    <t>30-1412</t>
  </si>
  <si>
    <t>Lukins' Landing</t>
  </si>
  <si>
    <t>11801</t>
  </si>
  <si>
    <t>LYNDALE PLACE APARTMENTS</t>
  </si>
  <si>
    <t>30-514</t>
  </si>
  <si>
    <t>Lynden Lane (FKA Manor Homes)</t>
  </si>
  <si>
    <t>10680</t>
  </si>
  <si>
    <t>Lynwood Senior Housing</t>
  </si>
  <si>
    <t>30-1193</t>
  </si>
  <si>
    <t>Lynwood Senior Housing Phase II</t>
  </si>
  <si>
    <t>10057</t>
  </si>
  <si>
    <t>Lyons Senior Apartments</t>
  </si>
  <si>
    <t>30-457</t>
  </si>
  <si>
    <t>MacArthur Park Apartments</t>
  </si>
  <si>
    <t>11219</t>
  </si>
  <si>
    <t>Macoupin Homes</t>
  </si>
  <si>
    <t>11106</t>
  </si>
  <si>
    <t>Madden Wells Phase 1B</t>
  </si>
  <si>
    <t>2062</t>
  </si>
  <si>
    <t>Madison Apartments II</t>
  </si>
  <si>
    <t>11639</t>
  </si>
  <si>
    <t>Madison Apartments III</t>
  </si>
  <si>
    <t>11909</t>
  </si>
  <si>
    <t>Madison Avenue Apartments</t>
  </si>
  <si>
    <t>11437</t>
  </si>
  <si>
    <t>2718</t>
  </si>
  <si>
    <t>Madison Park Place</t>
  </si>
  <si>
    <t>30-1147</t>
  </si>
  <si>
    <t>Madison Renaissance</t>
  </si>
  <si>
    <t>30-938</t>
  </si>
  <si>
    <t>Madison Senior Apartments</t>
  </si>
  <si>
    <t>30-2056</t>
  </si>
  <si>
    <t>Mae Suites Apartments</t>
  </si>
  <si>
    <t>40-160</t>
  </si>
  <si>
    <t>Magnolia Gardens</t>
  </si>
  <si>
    <t>30-2187</t>
  </si>
  <si>
    <t>Magnolia Properties - Scattered Site</t>
  </si>
  <si>
    <t>10024</t>
  </si>
  <si>
    <t>Mahalia Place of Legends South</t>
  </si>
  <si>
    <t>1532</t>
  </si>
  <si>
    <t>Main Street Lofts</t>
  </si>
  <si>
    <t>11780</t>
  </si>
  <si>
    <t>Mainstay Center</t>
  </si>
  <si>
    <t>1366</t>
  </si>
  <si>
    <t>Maitri Path to Wellness Project 1</t>
  </si>
  <si>
    <t>52287</t>
  </si>
  <si>
    <t>Maitri Path to Wellness Project 2</t>
  </si>
  <si>
    <t>52312</t>
  </si>
  <si>
    <t>Major Jenkins</t>
  </si>
  <si>
    <t>30-337</t>
  </si>
  <si>
    <t>Malden Arms</t>
  </si>
  <si>
    <t>2721</t>
  </si>
  <si>
    <t>Manor at the Woodlands</t>
  </si>
  <si>
    <t>2365</t>
  </si>
  <si>
    <t>Maple Ridge Apartments - Paris</t>
  </si>
  <si>
    <t>2627</t>
  </si>
  <si>
    <t>MAPLE RIDGE APARTMENTS - Rock Island</t>
  </si>
  <si>
    <t>1462</t>
  </si>
  <si>
    <t>Maple Ridge II Apartments</t>
  </si>
  <si>
    <t>10874</t>
  </si>
  <si>
    <t>Maplewood Estates</t>
  </si>
  <si>
    <t>10428</t>
  </si>
  <si>
    <t>Marian Heights Apartments</t>
  </si>
  <si>
    <t>340</t>
  </si>
  <si>
    <t>Marison Mill Suites</t>
  </si>
  <si>
    <t>11291</t>
  </si>
  <si>
    <t>Mark Twain Apartments</t>
  </si>
  <si>
    <t>11493</t>
  </si>
  <si>
    <t>Marquis Apartments</t>
  </si>
  <si>
    <t>30-832</t>
  </si>
  <si>
    <t>Marshall Field Garden Apartments</t>
  </si>
  <si>
    <t>11177</t>
  </si>
  <si>
    <t>Marshall Springs Apartments</t>
  </si>
  <si>
    <t>10031</t>
  </si>
  <si>
    <t>Martin Farrell House</t>
  </si>
  <si>
    <t>11870</t>
  </si>
  <si>
    <t>Martin Luther King Jr. Apartments</t>
  </si>
  <si>
    <t>10843</t>
  </si>
  <si>
    <t>Mary Allen West Tower</t>
  </si>
  <si>
    <t>10207</t>
  </si>
  <si>
    <t>Marycrest Village</t>
  </si>
  <si>
    <t>11393</t>
  </si>
  <si>
    <t>Mason Street Apartments</t>
  </si>
  <si>
    <t>12384</t>
  </si>
  <si>
    <t>Matteson Supportive Housing</t>
  </si>
  <si>
    <t>2331</t>
  </si>
  <si>
    <t>Mattoon Towers</t>
  </si>
  <si>
    <t>0343</t>
  </si>
  <si>
    <t>May Apartments</t>
  </si>
  <si>
    <t>11051</t>
  </si>
  <si>
    <t>Mayors Manor</t>
  </si>
  <si>
    <t>40-410</t>
  </si>
  <si>
    <t>Maywood Apartments</t>
  </si>
  <si>
    <t>30-1150</t>
  </si>
  <si>
    <t>Maywood Supportive Living Facility</t>
  </si>
  <si>
    <t>10545</t>
  </si>
  <si>
    <t>Mazon Park Place</t>
  </si>
  <si>
    <t>2241</t>
  </si>
  <si>
    <t>McCrory Senior Apartments</t>
  </si>
  <si>
    <t>11197</t>
  </si>
  <si>
    <t>McHenry Senior Commons</t>
  </si>
  <si>
    <t>12131</t>
  </si>
  <si>
    <t>McKay Manor</t>
  </si>
  <si>
    <t>11849</t>
  </si>
  <si>
    <t>MCKENDREE APARTMENTS</t>
  </si>
  <si>
    <t>30-1113</t>
  </si>
  <si>
    <t>McKenzie Falls</t>
  </si>
  <si>
    <t>10170</t>
  </si>
  <si>
    <t>Meachum Crossing Apartments</t>
  </si>
  <si>
    <t>2700</t>
  </si>
  <si>
    <t>Meadow Green Apartments</t>
  </si>
  <si>
    <t>40-215</t>
  </si>
  <si>
    <t>Meadows Apartments</t>
  </si>
  <si>
    <t>10573</t>
  </si>
  <si>
    <t>935</t>
  </si>
  <si>
    <t>Meadows of Luke Ridge Townhomes</t>
  </si>
  <si>
    <t>30-1481</t>
  </si>
  <si>
    <t>Meadowview Apartments</t>
  </si>
  <si>
    <t>30-1526</t>
  </si>
  <si>
    <t>Meadowview Apartments (Fairview)</t>
  </si>
  <si>
    <t>11026</t>
  </si>
  <si>
    <t>Meld Manor</t>
  </si>
  <si>
    <t>30-350</t>
  </si>
  <si>
    <t>Melmar Apartments</t>
  </si>
  <si>
    <t>10222</t>
  </si>
  <si>
    <t>Melrose Commons Apartments</t>
  </si>
  <si>
    <t>11501</t>
  </si>
  <si>
    <t>Melrose Park Veterans' Village</t>
  </si>
  <si>
    <t>11132</t>
  </si>
  <si>
    <t>Mendota Senior Housing Phase I</t>
  </si>
  <si>
    <t>10258</t>
  </si>
  <si>
    <t>Mensendike Apartments</t>
  </si>
  <si>
    <t>30-1545</t>
  </si>
  <si>
    <t>Merrill Court Apartments</t>
  </si>
  <si>
    <t>10373</t>
  </si>
  <si>
    <t>Metro Landing of Swansea</t>
  </si>
  <si>
    <t>11268</t>
  </si>
  <si>
    <t>Midtown Crossing Apts. fka Graceland Apts.</t>
  </si>
  <si>
    <t>11205</t>
  </si>
  <si>
    <t>Midwest Athletic Club</t>
  </si>
  <si>
    <t>30-410</t>
  </si>
  <si>
    <t>Mill Creek Village</t>
  </si>
  <si>
    <t>30-1225</t>
  </si>
  <si>
    <t>Mill Street Station</t>
  </si>
  <si>
    <t>10785</t>
  </si>
  <si>
    <t>Millbrook Townhomes</t>
  </si>
  <si>
    <t>11971</t>
  </si>
  <si>
    <t>Mills Crossing Apartments</t>
  </si>
  <si>
    <t>30-1515</t>
  </si>
  <si>
    <t>Milwaukee Avenue Apartments</t>
  </si>
  <si>
    <t>11063</t>
  </si>
  <si>
    <t>Miriam Apartments</t>
  </si>
  <si>
    <t>30-046</t>
  </si>
  <si>
    <t>MLK APARTMENTS</t>
  </si>
  <si>
    <t>09-005</t>
  </si>
  <si>
    <t>Moline Enterprise Live-Work Lofts</t>
  </si>
  <si>
    <t>10338</t>
  </si>
  <si>
    <t>Moline High School Loft Apts.</t>
  </si>
  <si>
    <t>2051</t>
  </si>
  <si>
    <t>Monmouth Farms</t>
  </si>
  <si>
    <t>10063</t>
  </si>
  <si>
    <t>MONMOUTH MANOR</t>
  </si>
  <si>
    <t>30-1168</t>
  </si>
  <si>
    <t>Monmouth Townhomes</t>
  </si>
  <si>
    <t>11821</t>
  </si>
  <si>
    <t>Monroe County Apartments</t>
  </si>
  <si>
    <t>30-497</t>
  </si>
  <si>
    <t>Montclare Senior Residence of Avalon Park Phase I</t>
  </si>
  <si>
    <t>2909</t>
  </si>
  <si>
    <t>Montclare Senior Residences I</t>
  </si>
  <si>
    <t>30-1235</t>
  </si>
  <si>
    <t>Montclare Senior Residences of Avalon Park Phase II</t>
  </si>
  <si>
    <t>10842</t>
  </si>
  <si>
    <t>Montclare Senior Residences of Calumet Heights</t>
  </si>
  <si>
    <t>11279</t>
  </si>
  <si>
    <t>Montclare Senior Residences of Englewood</t>
  </si>
  <si>
    <t>10478</t>
  </si>
  <si>
    <t>Montclare Senior Residences Phase II</t>
  </si>
  <si>
    <t>1420</t>
  </si>
  <si>
    <t>Montgomery County Senior Homes</t>
  </si>
  <si>
    <t>11206</t>
  </si>
  <si>
    <t>Montgomery Farms Senior Apartments</t>
  </si>
  <si>
    <t>30-779</t>
  </si>
  <si>
    <t>Morgan County Senior Homes</t>
  </si>
  <si>
    <t>11499</t>
  </si>
  <si>
    <t>Morningside Court Apartments</t>
  </si>
  <si>
    <t>11988</t>
  </si>
  <si>
    <t>Morningside North Apartments</t>
  </si>
  <si>
    <t>11631</t>
  </si>
  <si>
    <t>Morris Family Apartments</t>
  </si>
  <si>
    <t>1311</t>
  </si>
  <si>
    <t>Morrison Manor</t>
  </si>
  <si>
    <t>11769</t>
  </si>
  <si>
    <t>Morse Senior Building</t>
  </si>
  <si>
    <t>30-988</t>
  </si>
  <si>
    <t>Morton Grove Senior Apartments</t>
  </si>
  <si>
    <t>344</t>
  </si>
  <si>
    <t>Morton Senior Residence</t>
  </si>
  <si>
    <t>11097</t>
  </si>
  <si>
    <t>Mosaic at Bushnell Housing</t>
  </si>
  <si>
    <t>2159</t>
  </si>
  <si>
    <t>Mosaic Housing Corp. XIV</t>
  </si>
  <si>
    <t>2740</t>
  </si>
  <si>
    <t>Mosaic Illinois Housing (Bethphage) at Rockford I</t>
  </si>
  <si>
    <t>10370</t>
  </si>
  <si>
    <t>Mosaic Illinois II</t>
  </si>
  <si>
    <t>2509</t>
  </si>
  <si>
    <t>Mound Road Apts.</t>
  </si>
  <si>
    <t>10404</t>
  </si>
  <si>
    <t>Mount Carroll Apartments</t>
  </si>
  <si>
    <t>30-524</t>
  </si>
  <si>
    <t>Mount Prospect Horizon Senior Living Community</t>
  </si>
  <si>
    <t>10742</t>
  </si>
  <si>
    <t>Mt. Vernon Senior Building</t>
  </si>
  <si>
    <t>2449</t>
  </si>
  <si>
    <t>Mundelein Senior Apartments</t>
  </si>
  <si>
    <t>11805</t>
  </si>
  <si>
    <t>Mustacchi Manor</t>
  </si>
  <si>
    <t>11782</t>
  </si>
  <si>
    <t>Myers Commons Senior Housing</t>
  </si>
  <si>
    <t>2059</t>
  </si>
  <si>
    <t>Myers Place</t>
  </si>
  <si>
    <t>10418</t>
  </si>
  <si>
    <t>Chicago Metro</t>
  </si>
  <si>
    <t>Nachusa Apartments</t>
  </si>
  <si>
    <t>2404</t>
  </si>
  <si>
    <t>Nancy Franco-Maldonado Paseo Boricua Arts Building</t>
  </si>
  <si>
    <t>11339</t>
  </si>
  <si>
    <t>Naperville Elderly Homes I</t>
  </si>
  <si>
    <t>11553</t>
  </si>
  <si>
    <t>Naperville Elderly Homes II</t>
  </si>
  <si>
    <t>11451</t>
  </si>
  <si>
    <t>Near North SRO</t>
  </si>
  <si>
    <t>2209</t>
  </si>
  <si>
    <t>NEHEMIAH HOMES</t>
  </si>
  <si>
    <t>2638</t>
  </si>
  <si>
    <t>Nehemiah Homes II</t>
  </si>
  <si>
    <t>10052</t>
  </si>
  <si>
    <t>NEHEMIAH HOMES III</t>
  </si>
  <si>
    <t>11068</t>
  </si>
  <si>
    <t>Nehemiah Homes RMJ</t>
  </si>
  <si>
    <t>11943</t>
  </si>
  <si>
    <t>New Boston Apartments</t>
  </si>
  <si>
    <t>40-388</t>
  </si>
  <si>
    <t>New Evergreen Sedgwick</t>
  </si>
  <si>
    <t>11242</t>
  </si>
  <si>
    <t>New Holland Apartments</t>
  </si>
  <si>
    <t>40-2060</t>
  </si>
  <si>
    <t>New Hope Apartments</t>
  </si>
  <si>
    <t>11318</t>
  </si>
  <si>
    <t>2470</t>
  </si>
  <si>
    <t>New Lenox Horizon Senior Living Community</t>
  </si>
  <si>
    <t>11152</t>
  </si>
  <si>
    <t>New Moms Oak Park</t>
  </si>
  <si>
    <t>11405</t>
  </si>
  <si>
    <t>New Moms Transformation Center</t>
  </si>
  <si>
    <t>75004</t>
  </si>
  <si>
    <t>New Vistas II</t>
  </si>
  <si>
    <t>0068</t>
  </si>
  <si>
    <t>Newberry Park Apartments</t>
  </si>
  <si>
    <t>11125</t>
  </si>
  <si>
    <t>Newton Senior Housing</t>
  </si>
  <si>
    <t>11713</t>
  </si>
  <si>
    <t>Next Generation Predevelopment Loan Fund</t>
  </si>
  <si>
    <t>52415</t>
  </si>
  <si>
    <t>NORMAL PARKWAY HOMES</t>
  </si>
  <si>
    <t>30-1295</t>
  </si>
  <si>
    <t>North and Talman Redevelopment III</t>
  </si>
  <si>
    <t>10306</t>
  </si>
  <si>
    <t>North Avenue Apartments</t>
  </si>
  <si>
    <t>40-589</t>
  </si>
  <si>
    <t>North Avenue Redevelopment Elderly</t>
  </si>
  <si>
    <t>234406B</t>
  </si>
  <si>
    <t>North Avenue Redevelopment Family</t>
  </si>
  <si>
    <t>234406A</t>
  </si>
  <si>
    <t>North Bend Senior Residences</t>
  </si>
  <si>
    <t>12140</t>
  </si>
  <si>
    <t>North Chicago Revitalization</t>
  </si>
  <si>
    <t>11367</t>
  </si>
  <si>
    <t>North Island Apartments</t>
  </si>
  <si>
    <t>30-648</t>
  </si>
  <si>
    <t>North Park Village Apartments</t>
  </si>
  <si>
    <t>11543</t>
  </si>
  <si>
    <t>North Point Homes of Sullivan</t>
  </si>
  <si>
    <t>11823</t>
  </si>
  <si>
    <t>North Prairie Apartments</t>
  </si>
  <si>
    <t>2614</t>
  </si>
  <si>
    <t>North Sheffield - Family</t>
  </si>
  <si>
    <t>11658</t>
  </si>
  <si>
    <t>North Sheffield Seniors</t>
  </si>
  <si>
    <t>11657</t>
  </si>
  <si>
    <t>North Street Commons</t>
  </si>
  <si>
    <t>75015</t>
  </si>
  <si>
    <t>North Suburban Supportive Housing</t>
  </si>
  <si>
    <t>10589</t>
  </si>
  <si>
    <t>North Town Village</t>
  </si>
  <si>
    <t>17-255</t>
  </si>
  <si>
    <t>Northlake Villa Apartments</t>
  </si>
  <si>
    <t>2757</t>
  </si>
  <si>
    <t>NORTHLINE TERRACE</t>
  </si>
  <si>
    <t>30-1223</t>
  </si>
  <si>
    <t>Northpoint Apartments</t>
  </si>
  <si>
    <t>10-163</t>
  </si>
  <si>
    <t>Northtown Apartments</t>
  </si>
  <si>
    <t>11488</t>
  </si>
  <si>
    <t>10712</t>
  </si>
  <si>
    <t>Northwest Compass, Inc.</t>
  </si>
  <si>
    <t>30-1152</t>
  </si>
  <si>
    <t>Nuestro Hogar Cooperative</t>
  </si>
  <si>
    <t>30-1250</t>
  </si>
  <si>
    <t>Nuestro Pueblo Apartments</t>
  </si>
  <si>
    <t>30-404</t>
  </si>
  <si>
    <t>Oak Field Place</t>
  </si>
  <si>
    <t>11585</t>
  </si>
  <si>
    <t>Oak Forest Horizon Senior Living</t>
  </si>
  <si>
    <t>30-1621</t>
  </si>
  <si>
    <t>Oak Hill Supportive Living Facility</t>
  </si>
  <si>
    <t>10181</t>
  </si>
  <si>
    <t>Oak Tree Towers</t>
  </si>
  <si>
    <t>11370</t>
  </si>
  <si>
    <t>Oak Woods Apartments</t>
  </si>
  <si>
    <t>352</t>
  </si>
  <si>
    <t>Oakridge Village Apartments</t>
  </si>
  <si>
    <t>2007</t>
  </si>
  <si>
    <t>Oakwood Estates of Decatur</t>
  </si>
  <si>
    <t>705</t>
  </si>
  <si>
    <t>Oakwood Shores - Phase 1A</t>
  </si>
  <si>
    <t>1426</t>
  </si>
  <si>
    <t>Oakwood Shores 2B-1</t>
  </si>
  <si>
    <t>2957</t>
  </si>
  <si>
    <t>Oakwood Shores 3-1</t>
  </si>
  <si>
    <t>11828</t>
  </si>
  <si>
    <t>Oakwood Shores Phase 2A</t>
  </si>
  <si>
    <t>2629</t>
  </si>
  <si>
    <t>Oakwood Shores Phase 2D</t>
  </si>
  <si>
    <t>10485</t>
  </si>
  <si>
    <t>OAKWOOD TRACE TOWNHOMES</t>
  </si>
  <si>
    <t>1263</t>
  </si>
  <si>
    <t>Oasis Senior Living</t>
  </si>
  <si>
    <t>2305</t>
  </si>
  <si>
    <t>Ogden Commons A-1 Residential</t>
  </si>
  <si>
    <t>11625</t>
  </si>
  <si>
    <t>Ogden Commons A-2 Residential</t>
  </si>
  <si>
    <t>11862</t>
  </si>
  <si>
    <t>Ogden Manor Apartments</t>
  </si>
  <si>
    <t>2368</t>
  </si>
  <si>
    <t>Ogden Park Apartments</t>
  </si>
  <si>
    <t>11776</t>
  </si>
  <si>
    <t>Oglesby Senior Housing Phase I</t>
  </si>
  <si>
    <t>10272</t>
  </si>
  <si>
    <t>Ohio Place Apartments</t>
  </si>
  <si>
    <t>683</t>
  </si>
  <si>
    <t>O'Keeffe Apartments</t>
  </si>
  <si>
    <t>10342</t>
  </si>
  <si>
    <t>OKPARA HOMES</t>
  </si>
  <si>
    <t>1048</t>
  </si>
  <si>
    <t>Old Chicago Family Housing</t>
  </si>
  <si>
    <t>40-240</t>
  </si>
  <si>
    <t>Old City Hall Apartments</t>
  </si>
  <si>
    <t>30-336</t>
  </si>
  <si>
    <t>Olympic Village</t>
  </si>
  <si>
    <t>ML-047</t>
  </si>
  <si>
    <t>Olympus Permanent Supportive Housing</t>
  </si>
  <si>
    <t>2309</t>
  </si>
  <si>
    <t>Orton Keyes</t>
  </si>
  <si>
    <t>11218</t>
  </si>
  <si>
    <t>Oso Apartments</t>
  </si>
  <si>
    <t>11486</t>
  </si>
  <si>
    <t>Oswego Senior Apartments</t>
  </si>
  <si>
    <t>10277</t>
  </si>
  <si>
    <t>Ottawa Place Senior Apartments</t>
  </si>
  <si>
    <t>40-491</t>
  </si>
  <si>
    <t>Ottawa Senior Housing</t>
  </si>
  <si>
    <t>10530</t>
  </si>
  <si>
    <t>Otto Veterans Square</t>
  </si>
  <si>
    <t>11772</t>
  </si>
  <si>
    <t>Over the Rainbow Unit 1</t>
  </si>
  <si>
    <t>52300</t>
  </si>
  <si>
    <t>Oxford House</t>
  </si>
  <si>
    <t>10577</t>
  </si>
  <si>
    <t>Ozanam Village</t>
  </si>
  <si>
    <t>20-021</t>
  </si>
  <si>
    <t>Pacesetter Phase I</t>
  </si>
  <si>
    <t>2472</t>
  </si>
  <si>
    <t>Paige Court</t>
  </si>
  <si>
    <t>568</t>
  </si>
  <si>
    <t>Palisades Park</t>
  </si>
  <si>
    <t>30-1224</t>
  </si>
  <si>
    <t>Palmer Place Apts.</t>
  </si>
  <si>
    <t>2419</t>
  </si>
  <si>
    <t>Palmer Square Apartments</t>
  </si>
  <si>
    <t>CDT-2254</t>
  </si>
  <si>
    <t>Pana Towers</t>
  </si>
  <si>
    <t>10440</t>
  </si>
  <si>
    <t>Park Apartments</t>
  </si>
  <si>
    <t>10343</t>
  </si>
  <si>
    <t>Park Manor</t>
  </si>
  <si>
    <t>10698</t>
  </si>
  <si>
    <t>Park Street Apartments</t>
  </si>
  <si>
    <t>12056</t>
  </si>
  <si>
    <t>Parker Glen</t>
  </si>
  <si>
    <t>11847</t>
  </si>
  <si>
    <t>Parker Glen II</t>
  </si>
  <si>
    <t>11959</t>
  </si>
  <si>
    <t>Parkside 5</t>
  </si>
  <si>
    <t>12178</t>
  </si>
  <si>
    <t>Parkside Apartments</t>
  </si>
  <si>
    <t>2239</t>
  </si>
  <si>
    <t>Parkside Four Phase II</t>
  </si>
  <si>
    <t>11621</t>
  </si>
  <si>
    <t>Parkside Homes</t>
  </si>
  <si>
    <t>10965</t>
  </si>
  <si>
    <t>Parkside Nine Phase 2B</t>
  </si>
  <si>
    <t>10814</t>
  </si>
  <si>
    <t>Parkside Place</t>
  </si>
  <si>
    <t>30-1213</t>
  </si>
  <si>
    <t>Parkview</t>
  </si>
  <si>
    <t>11195</t>
  </si>
  <si>
    <t>Parkview Apartments</t>
  </si>
  <si>
    <t>1188</t>
  </si>
  <si>
    <t>Parkview Apartments of Metropolis</t>
  </si>
  <si>
    <t>40-2242</t>
  </si>
  <si>
    <t>Parkview Towers</t>
  </si>
  <si>
    <t>10412</t>
  </si>
  <si>
    <t>Parkway Apartments</t>
  </si>
  <si>
    <t>30-508</t>
  </si>
  <si>
    <t>PARKWAY APARTMENTS - Princeton</t>
  </si>
  <si>
    <t>1258</t>
  </si>
  <si>
    <t>Parkway Estates aka Parkway Estates of Galesburg</t>
  </si>
  <si>
    <t>30-1556</t>
  </si>
  <si>
    <t>Parkway Gardens Apartments</t>
  </si>
  <si>
    <t>10554</t>
  </si>
  <si>
    <t>Parkwood Commons</t>
  </si>
  <si>
    <t>11171</t>
  </si>
  <si>
    <t>Parsons Place</t>
  </si>
  <si>
    <t>30-1164</t>
  </si>
  <si>
    <t>Parsons Place Phase II</t>
  </si>
  <si>
    <t>10-293</t>
  </si>
  <si>
    <t>Paseo Boricua Apartments</t>
  </si>
  <si>
    <t>30-1677</t>
  </si>
  <si>
    <t>Pat Crowley House</t>
  </si>
  <si>
    <t>52320</t>
  </si>
  <si>
    <t>Pathway of River Oaks</t>
  </si>
  <si>
    <t>17-262</t>
  </si>
  <si>
    <t>Pathway to Living: Alexian Village</t>
  </si>
  <si>
    <t>1433</t>
  </si>
  <si>
    <t>Patrick Sullivan Senior Apartments</t>
  </si>
  <si>
    <t>11629</t>
  </si>
  <si>
    <t>Paul G. Stewart Phase IV aka Bronzeville Family</t>
  </si>
  <si>
    <t>10152</t>
  </si>
  <si>
    <t>Paul G. Stewart V</t>
  </si>
  <si>
    <t>40-074</t>
  </si>
  <si>
    <t>Pawnee Senior Homes</t>
  </si>
  <si>
    <t>11721</t>
  </si>
  <si>
    <t>Pearl Place Senior Residences</t>
  </si>
  <si>
    <t>40-211</t>
  </si>
  <si>
    <t>Pearl Street Commons</t>
  </si>
  <si>
    <t>11286</t>
  </si>
  <si>
    <t>PEORIA AFFORDABLE HOUSING II</t>
  </si>
  <si>
    <t>1330</t>
  </si>
  <si>
    <t>PEORIA PORTFOLIO I-IV</t>
  </si>
  <si>
    <t>10977</t>
  </si>
  <si>
    <t>Permanent Housing for Homeless Households</t>
  </si>
  <si>
    <t>2418</t>
  </si>
  <si>
    <t>Peru Senior Housing Phase I</t>
  </si>
  <si>
    <t>40-635</t>
  </si>
  <si>
    <t>Peru Senior Housing Phase II</t>
  </si>
  <si>
    <t>2355</t>
  </si>
  <si>
    <t>Peterson Plaza Apartments</t>
  </si>
  <si>
    <t>11209</t>
  </si>
  <si>
    <t>Pheasant Ridge and Hunter Apartments</t>
  </si>
  <si>
    <t>30-1382</t>
  </si>
  <si>
    <t>Pheasant Ridge Apartments</t>
  </si>
  <si>
    <t>2211</t>
  </si>
  <si>
    <t>PhilHaven</t>
  </si>
  <si>
    <t>11116</t>
  </si>
  <si>
    <t>Phoenix Project</t>
  </si>
  <si>
    <t>10588</t>
  </si>
  <si>
    <t>Phoenix Recovery Women</t>
  </si>
  <si>
    <t>52276</t>
  </si>
  <si>
    <t>Phoenix Towers Apartments</t>
  </si>
  <si>
    <t>2486</t>
  </si>
  <si>
    <t>Pierce House</t>
  </si>
  <si>
    <t>11483</t>
  </si>
  <si>
    <t>PINE CENTRAL</t>
  </si>
  <si>
    <t>801</t>
  </si>
  <si>
    <t>Pine View Apartments</t>
  </si>
  <si>
    <t>40-727</t>
  </si>
  <si>
    <t>Pine Woods Apartments</t>
  </si>
  <si>
    <t>11993</t>
  </si>
  <si>
    <t>Pinewood Place</t>
  </si>
  <si>
    <t>11645</t>
  </si>
  <si>
    <t>Pinnacle Place</t>
  </si>
  <si>
    <t>977</t>
  </si>
  <si>
    <t>Pioneer Village Apartments</t>
  </si>
  <si>
    <t>2649</t>
  </si>
  <si>
    <t>Plowfield Square</t>
  </si>
  <si>
    <t>10798</t>
  </si>
  <si>
    <t>Plum Creek SLF</t>
  </si>
  <si>
    <t>2437</t>
  </si>
  <si>
    <t>Pontiac A Northpointe Apartments</t>
  </si>
  <si>
    <t>30-1142</t>
  </si>
  <si>
    <t>Pontiac I-Edgefield Apts.</t>
  </si>
  <si>
    <t>1103</t>
  </si>
  <si>
    <t>Pontiac Towers</t>
  </si>
  <si>
    <t>2216</t>
  </si>
  <si>
    <t>Poplar Creek Village</t>
  </si>
  <si>
    <t>2049</t>
  </si>
  <si>
    <t>Poplar Place Townhomes</t>
  </si>
  <si>
    <t>30-983</t>
  </si>
  <si>
    <t>Poupard Place</t>
  </si>
  <si>
    <t>12234</t>
  </si>
  <si>
    <t>Prairie Green Apartments Phase III</t>
  </si>
  <si>
    <t>730</t>
  </si>
  <si>
    <t>Prairie Haven Homes</t>
  </si>
  <si>
    <t>20032</t>
  </si>
  <si>
    <t>Prairie Living at Chautauqua</t>
  </si>
  <si>
    <t>17-284</t>
  </si>
  <si>
    <t>Prairie Meadows Homes</t>
  </si>
  <si>
    <t>10122</t>
  </si>
  <si>
    <t>Prairie Meadows Phase II</t>
  </si>
  <si>
    <t>11241</t>
  </si>
  <si>
    <t>Prairie Park Apartments</t>
  </si>
  <si>
    <t>301134</t>
  </si>
  <si>
    <t>Prairie Place</t>
  </si>
  <si>
    <t>30-1536</t>
  </si>
  <si>
    <t>Prairie Trail</t>
  </si>
  <si>
    <t>11638</t>
  </si>
  <si>
    <t>Prairie View Apartments</t>
  </si>
  <si>
    <t>2285</t>
  </si>
  <si>
    <t>Prairie View Apartments - Bellwood</t>
  </si>
  <si>
    <t>11025A</t>
  </si>
  <si>
    <t>Prairie View at Heyworth</t>
  </si>
  <si>
    <t>11816</t>
  </si>
  <si>
    <t>Prairie View II</t>
  </si>
  <si>
    <t>11025B</t>
  </si>
  <si>
    <t>Praise Apartments</t>
  </si>
  <si>
    <t>30-2068</t>
  </si>
  <si>
    <t>Pratt-Ashland Cooperative</t>
  </si>
  <si>
    <t>20-012</t>
  </si>
  <si>
    <t>Prentice Place Improvement Project</t>
  </si>
  <si>
    <t>52296</t>
  </si>
  <si>
    <t>Prestwick Senior Community</t>
  </si>
  <si>
    <t>40-639</t>
  </si>
  <si>
    <t>Princeton Senior Housing I</t>
  </si>
  <si>
    <t>40-267</t>
  </si>
  <si>
    <t>Princeton Senior Housing II</t>
  </si>
  <si>
    <t>40-482</t>
  </si>
  <si>
    <t>Progressive Square</t>
  </si>
  <si>
    <t>52303</t>
  </si>
  <si>
    <t>Project Opportunity Phase IV</t>
  </si>
  <si>
    <t>2286A</t>
  </si>
  <si>
    <t>Prospect Senior Lofts</t>
  </si>
  <si>
    <t>12149</t>
  </si>
  <si>
    <t>Providence at Sycamore Hills and Thornberry</t>
  </si>
  <si>
    <t>10813</t>
  </si>
  <si>
    <t>Pullman Artspace Lofts</t>
  </si>
  <si>
    <t>11333</t>
  </si>
  <si>
    <t>Pullman Wheelworks</t>
  </si>
  <si>
    <t>10368</t>
  </si>
  <si>
    <t>Quincy Senior Family Resource Center DBA Supportive Living of Quincy</t>
  </si>
  <si>
    <t>1389</t>
  </si>
  <si>
    <t>Rainbow Apartments</t>
  </si>
  <si>
    <t>625</t>
  </si>
  <si>
    <t>Rand Grove Village Apartments</t>
  </si>
  <si>
    <t>11372</t>
  </si>
  <si>
    <t>Randolph Tower City Apartments</t>
  </si>
  <si>
    <t>10164</t>
  </si>
  <si>
    <t>Ravenswood Senior Living ILF</t>
  </si>
  <si>
    <t>11293-01</t>
  </si>
  <si>
    <t>Ravenswood Senior Living SLF</t>
  </si>
  <si>
    <t>11293-02</t>
  </si>
  <si>
    <t>Ravine Terrace</t>
  </si>
  <si>
    <t>12332</t>
  </si>
  <si>
    <t>Rebecca Johnson</t>
  </si>
  <si>
    <t>40-243</t>
  </si>
  <si>
    <t>Rebecca Walker</t>
  </si>
  <si>
    <t>10847</t>
  </si>
  <si>
    <t>Reclaiming Southwest Chicago</t>
  </si>
  <si>
    <t>11163</t>
  </si>
  <si>
    <t>Reclaiming Southwest Chicago aka Chicago Lawn</t>
  </si>
  <si>
    <t>11109</t>
  </si>
  <si>
    <t>Reclaiming Southwest Chicago II</t>
  </si>
  <si>
    <t>11665</t>
  </si>
  <si>
    <t>Regency at Coles Park</t>
  </si>
  <si>
    <t>11313-2</t>
  </si>
  <si>
    <t>Rehab South Chicago Apartments</t>
  </si>
  <si>
    <t>30-660</t>
  </si>
  <si>
    <t>Renaissance Apartments - Chicago</t>
  </si>
  <si>
    <t>10563</t>
  </si>
  <si>
    <t>Renaissance Apartments - Woodstock</t>
  </si>
  <si>
    <t>301540</t>
  </si>
  <si>
    <t>Renaissance Center</t>
  </si>
  <si>
    <t>20-029</t>
  </si>
  <si>
    <t>Renaissance North</t>
  </si>
  <si>
    <t>30-1340</t>
  </si>
  <si>
    <t>Renaissance St. Luke</t>
  </si>
  <si>
    <t>30-1760</t>
  </si>
  <si>
    <t>Renaissance St. Luke SLF aka Greenview Place</t>
  </si>
  <si>
    <t>2508</t>
  </si>
  <si>
    <t>Renaissance West</t>
  </si>
  <si>
    <t>N/A30-223</t>
  </si>
  <si>
    <t>Renaissance/Goldman</t>
  </si>
  <si>
    <t>1237</t>
  </si>
  <si>
    <t>Residences at Fountain Square</t>
  </si>
  <si>
    <t>10041</t>
  </si>
  <si>
    <t>Revive Center Cressey House</t>
  </si>
  <si>
    <t>30-501</t>
  </si>
  <si>
    <t>Richard Flowers Homes</t>
  </si>
  <si>
    <t>11365</t>
  </si>
  <si>
    <t>Richton Park Senior Apartments</t>
  </si>
  <si>
    <t>11695</t>
  </si>
  <si>
    <t>Rider Place of Arcola</t>
  </si>
  <si>
    <t>11236</t>
  </si>
  <si>
    <t>Ridgeland Ltd.</t>
  </si>
  <si>
    <t>30-012</t>
  </si>
  <si>
    <t>Ridgewood Towers</t>
  </si>
  <si>
    <t>10569</t>
  </si>
  <si>
    <t>Rimini Place</t>
  </si>
  <si>
    <t>11924</t>
  </si>
  <si>
    <t>River Haven Place</t>
  </si>
  <si>
    <t>10683</t>
  </si>
  <si>
    <t>River Hills aka Cypress Properties</t>
  </si>
  <si>
    <t>1325</t>
  </si>
  <si>
    <t>River Oaks Trails</t>
  </si>
  <si>
    <t>10-264</t>
  </si>
  <si>
    <t>River Run Apartments</t>
  </si>
  <si>
    <t>10358</t>
  </si>
  <si>
    <t>River Station Senior Residences</t>
  </si>
  <si>
    <t>11161</t>
  </si>
  <si>
    <t>River Stone aka Amberton Apartments</t>
  </si>
  <si>
    <t>2278</t>
  </si>
  <si>
    <t>River to River Community of Marion</t>
  </si>
  <si>
    <t>2778</t>
  </si>
  <si>
    <t>River to River of Anna Supportive Living</t>
  </si>
  <si>
    <t>10380</t>
  </si>
  <si>
    <t>River West</t>
  </si>
  <si>
    <t>1245</t>
  </si>
  <si>
    <t>River West Commons</t>
  </si>
  <si>
    <t>11167</t>
  </si>
  <si>
    <t>River West Housing - Phase I</t>
  </si>
  <si>
    <t>1139</t>
  </si>
  <si>
    <t>River West South</t>
  </si>
  <si>
    <t>2170</t>
  </si>
  <si>
    <t>Riverdale Manor Apartments</t>
  </si>
  <si>
    <t>10-286</t>
  </si>
  <si>
    <t>Rivernorth of Rockford aka Stepping Stones of Rockford</t>
  </si>
  <si>
    <t>30-1742</t>
  </si>
  <si>
    <t>River's Edge Apartments</t>
  </si>
  <si>
    <t>306</t>
  </si>
  <si>
    <t>River's Edge Townhomes</t>
  </si>
  <si>
    <t>11355</t>
  </si>
  <si>
    <t>Riverwalk Senior Apartments</t>
  </si>
  <si>
    <t>30-1502</t>
  </si>
  <si>
    <t>Riverwoods Apartments</t>
  </si>
  <si>
    <t>2602</t>
  </si>
  <si>
    <t>Robbins Supportive Living Facility</t>
  </si>
  <si>
    <t>35502</t>
  </si>
  <si>
    <t>Robert Taylor Homes Phase A-1</t>
  </si>
  <si>
    <t>2053</t>
  </si>
  <si>
    <t>Robert Taylor Homes Phase C-2</t>
  </si>
  <si>
    <t>2720</t>
  </si>
  <si>
    <t>Rock Falls Elderly Living Center</t>
  </si>
  <si>
    <t>1031</t>
  </si>
  <si>
    <t>Rock Island Veterans Housing</t>
  </si>
  <si>
    <t>12466</t>
  </si>
  <si>
    <t>Rock River Townhomes</t>
  </si>
  <si>
    <t>1109</t>
  </si>
  <si>
    <t>Rockford, IL Supportive Housing</t>
  </si>
  <si>
    <t>2525</t>
  </si>
  <si>
    <t>Rolling Acres Apartments</t>
  </si>
  <si>
    <t>11917</t>
  </si>
  <si>
    <t>Rome Meadows Apartments</t>
  </si>
  <si>
    <t>2490</t>
  </si>
  <si>
    <t>ROOSEVELT APARTMENTS</t>
  </si>
  <si>
    <t>2759</t>
  </si>
  <si>
    <t>Roosevelt Place</t>
  </si>
  <si>
    <t>2057</t>
  </si>
  <si>
    <t>Roosevelt Road Veterans Housing</t>
  </si>
  <si>
    <t>11390</t>
  </si>
  <si>
    <t>Roosevelt Square I</t>
  </si>
  <si>
    <t>1525</t>
  </si>
  <si>
    <t>Roosevelt Square Phase II Rental</t>
  </si>
  <si>
    <t>2349</t>
  </si>
  <si>
    <t>Rosa Parks Apartments</t>
  </si>
  <si>
    <t>2729</t>
  </si>
  <si>
    <t>Rose Terrace Apartments</t>
  </si>
  <si>
    <t>40-103</t>
  </si>
  <si>
    <t>Roseanna Burrell Apts.</t>
  </si>
  <si>
    <t>30-2586</t>
  </si>
  <si>
    <t>Rosewood Apartments</t>
  </si>
  <si>
    <t>0060</t>
  </si>
  <si>
    <t>Round Barn Manor</t>
  </si>
  <si>
    <t>2617</t>
  </si>
  <si>
    <t>Rushville Homes</t>
  </si>
  <si>
    <t>11719</t>
  </si>
  <si>
    <t>Ruth Shriman House</t>
  </si>
  <si>
    <t>30-927</t>
  </si>
  <si>
    <t>SACRED Apartments</t>
  </si>
  <si>
    <t>12224</t>
  </si>
  <si>
    <t>Safer Foundation / Unbiased Supportive Housing PUSH Michigan</t>
  </si>
  <si>
    <t>52279</t>
  </si>
  <si>
    <t>Safer Foundation / Unbiased Supportive Housing PUSH Paxton</t>
  </si>
  <si>
    <t>52281</t>
  </si>
  <si>
    <t>Sage Crest Hills Apartments</t>
  </si>
  <si>
    <t>11363</t>
  </si>
  <si>
    <t>Sala Flats</t>
  </si>
  <si>
    <t>40-715</t>
  </si>
  <si>
    <t>San Miguel Apartments</t>
  </si>
  <si>
    <t>30-202</t>
  </si>
  <si>
    <t>Sanctuary Place</t>
  </si>
  <si>
    <t>30-1553</t>
  </si>
  <si>
    <t>Sandburg Village</t>
  </si>
  <si>
    <t>11042</t>
  </si>
  <si>
    <t>Sandstone Hills</t>
  </si>
  <si>
    <t>2873</t>
  </si>
  <si>
    <t>Sandwich Manor</t>
  </si>
  <si>
    <t>52344</t>
  </si>
  <si>
    <t>Sankofa House</t>
  </si>
  <si>
    <t>2329</t>
  </si>
  <si>
    <t>Sarah's Circle House</t>
  </si>
  <si>
    <t>10582</t>
  </si>
  <si>
    <t>Sarah's on Lakeside</t>
  </si>
  <si>
    <t>11783</t>
  </si>
  <si>
    <t>Sarah's on Sheridan</t>
  </si>
  <si>
    <t>11302</t>
  </si>
  <si>
    <t>Schiller Place</t>
  </si>
  <si>
    <t>11830</t>
  </si>
  <si>
    <t>Scott County Homes</t>
  </si>
  <si>
    <t>11237</t>
  </si>
  <si>
    <t>Senior Suites of Auburn Gresham</t>
  </si>
  <si>
    <t>2352</t>
  </si>
  <si>
    <t>Senior Suites of Autumn Green at Wright Campus</t>
  </si>
  <si>
    <t>10134</t>
  </si>
  <si>
    <t>Senior Suites of Bellwood</t>
  </si>
  <si>
    <t>10937</t>
  </si>
  <si>
    <t>Senior Suites of Blue Island aka Fay's Point</t>
  </si>
  <si>
    <t>2960</t>
  </si>
  <si>
    <t>Senior Suites of Hegewisch</t>
  </si>
  <si>
    <t>30-1349</t>
  </si>
  <si>
    <t>Senior Suites of Joliet</t>
  </si>
  <si>
    <t>2249</t>
  </si>
  <si>
    <t>Senior Suites of Kelvyn Park</t>
  </si>
  <si>
    <t>2931</t>
  </si>
  <si>
    <t>Senior Suites of Marquette Village</t>
  </si>
  <si>
    <t>2804</t>
  </si>
  <si>
    <t>Senior Suites of Norwood Park</t>
  </si>
  <si>
    <t>10676</t>
  </si>
  <si>
    <t>Senior Suites of South Shore</t>
  </si>
  <si>
    <t>815</t>
  </si>
  <si>
    <t>Senior Suites of Washington Hts.</t>
  </si>
  <si>
    <t>301257</t>
  </si>
  <si>
    <t>Serenity House</t>
  </si>
  <si>
    <t>52292</t>
  </si>
  <si>
    <t>Shadley Apartments</t>
  </si>
  <si>
    <t>10844</t>
  </si>
  <si>
    <t>Shawnee Village</t>
  </si>
  <si>
    <t>11044</t>
  </si>
  <si>
    <t>Shelbyville Apartments</t>
  </si>
  <si>
    <t>40-146</t>
  </si>
  <si>
    <t>Shelbyville Homes</t>
  </si>
  <si>
    <t>2697</t>
  </si>
  <si>
    <t>Sheridan Circle</t>
  </si>
  <si>
    <t>2321</t>
  </si>
  <si>
    <t>Sheridan Park Apartments</t>
  </si>
  <si>
    <t>10973</t>
  </si>
  <si>
    <t>Shimer Square Redevelopment</t>
  </si>
  <si>
    <t>11930</t>
  </si>
  <si>
    <t>Shorewood Horizon Senior Living Community</t>
  </si>
  <si>
    <t>10055</t>
  </si>
  <si>
    <t>SHUMWAY APARTMENTS</t>
  </si>
  <si>
    <t>1149</t>
  </si>
  <si>
    <t>Signature Apartments</t>
  </si>
  <si>
    <t>10860</t>
  </si>
  <si>
    <t>Silver Oaks at Waterford</t>
  </si>
  <si>
    <t>1116</t>
  </si>
  <si>
    <t>Sinai Village</t>
  </si>
  <si>
    <t>2942</t>
  </si>
  <si>
    <t>Sinai Village II</t>
  </si>
  <si>
    <t>10909</t>
  </si>
  <si>
    <t>Skokie House</t>
  </si>
  <si>
    <t>30-1587</t>
  </si>
  <si>
    <t>So. Calhoun Retirement Center</t>
  </si>
  <si>
    <t>30-1791</t>
  </si>
  <si>
    <t>SOS Children's Village</t>
  </si>
  <si>
    <t>30-1699</t>
  </si>
  <si>
    <t>South Central Vista</t>
  </si>
  <si>
    <t>30-1524</t>
  </si>
  <si>
    <t>South Chicago Salud Center &amp; Senior Housing</t>
  </si>
  <si>
    <t>11626</t>
  </si>
  <si>
    <t>South Evans Apartments</t>
  </si>
  <si>
    <t>30-992</t>
  </si>
  <si>
    <t>South Lawndale Apartments</t>
  </si>
  <si>
    <t>12086</t>
  </si>
  <si>
    <t>South Loop Apartments</t>
  </si>
  <si>
    <t>30-799</t>
  </si>
  <si>
    <t>South Park Apartments</t>
  </si>
  <si>
    <t>13-077</t>
  </si>
  <si>
    <t>South Park Plaza</t>
  </si>
  <si>
    <t>12080</t>
  </si>
  <si>
    <t>South Shore Apartments</t>
  </si>
  <si>
    <t>30-027</t>
  </si>
  <si>
    <t>2030</t>
  </si>
  <si>
    <t>South Shore HHDC</t>
  </si>
  <si>
    <t>12038</t>
  </si>
  <si>
    <t>South Suburban Chicago Heights SLF</t>
  </si>
  <si>
    <t>10570</t>
  </si>
  <si>
    <t>South Suburban Senior Housing</t>
  </si>
  <si>
    <t>11726</t>
  </si>
  <si>
    <t>Southbridge Phase 1A</t>
  </si>
  <si>
    <t>11510</t>
  </si>
  <si>
    <t>Southbridge Phase 1B</t>
  </si>
  <si>
    <t>11551</t>
  </si>
  <si>
    <t>Southern Hills-Orlando Apartments</t>
  </si>
  <si>
    <t>2001</t>
  </si>
  <si>
    <t>Southern Illinois Coalition</t>
  </si>
  <si>
    <t>30-618</t>
  </si>
  <si>
    <t>Southland Village Apartments</t>
  </si>
  <si>
    <t>11523</t>
  </si>
  <si>
    <t>Southwest Reentry</t>
  </si>
  <si>
    <t>52272</t>
  </si>
  <si>
    <t>Southwick Apartments</t>
  </si>
  <si>
    <t>11066</t>
  </si>
  <si>
    <t>Sparta Rental Rehab</t>
  </si>
  <si>
    <t>40-313</t>
  </si>
  <si>
    <t>Spaulding &amp; Trumbull</t>
  </si>
  <si>
    <t>52346</t>
  </si>
  <si>
    <t>Spring Creek Towers</t>
  </si>
  <si>
    <t>35303</t>
  </si>
  <si>
    <t>Spring Grove Apartments</t>
  </si>
  <si>
    <t>10411</t>
  </si>
  <si>
    <t>Spring Hill Senior Residences</t>
  </si>
  <si>
    <t>11182</t>
  </si>
  <si>
    <t>Spring Lake Affordable Senior Residences</t>
  </si>
  <si>
    <t>11718</t>
  </si>
  <si>
    <t>Spring Valley Senior Housing I</t>
  </si>
  <si>
    <t>2696</t>
  </si>
  <si>
    <t>Spring Valley Senior Housing Phase II</t>
  </si>
  <si>
    <t>10056</t>
  </si>
  <si>
    <t>Spring Valley Village</t>
  </si>
  <si>
    <t>11659</t>
  </si>
  <si>
    <t>Spruce Village</t>
  </si>
  <si>
    <t>11295</t>
  </si>
  <si>
    <t>St. Andrew's Court</t>
  </si>
  <si>
    <t>40-163</t>
  </si>
  <si>
    <t>St. Anthony of Lansing</t>
  </si>
  <si>
    <t>10583</t>
  </si>
  <si>
    <t>St. Edmund's Commons</t>
  </si>
  <si>
    <t>09-006</t>
  </si>
  <si>
    <t>St. Elizabeth Residences</t>
  </si>
  <si>
    <t>11183</t>
  </si>
  <si>
    <t>St. James Place</t>
  </si>
  <si>
    <t>11108</t>
  </si>
  <si>
    <t>St. James Senior Estates II</t>
  </si>
  <si>
    <t>2866</t>
  </si>
  <si>
    <t>St. James Senior Housing</t>
  </si>
  <si>
    <t>2243</t>
  </si>
  <si>
    <t>St. Leo Residence</t>
  </si>
  <si>
    <t>2047</t>
  </si>
  <si>
    <t>ST. PAULS RESIDENCE aka WEST BYRON APTS.</t>
  </si>
  <si>
    <t>2306</t>
  </si>
  <si>
    <t>St. Sheba's Place</t>
  </si>
  <si>
    <t>301355</t>
  </si>
  <si>
    <t>St. Stephen's Terrace Apartments</t>
  </si>
  <si>
    <t>10547</t>
  </si>
  <si>
    <t>St. Taici Place aka Laflin Apartments</t>
  </si>
  <si>
    <t>30-959</t>
  </si>
  <si>
    <t>St. Vincent DePaul Senior Apartments</t>
  </si>
  <si>
    <t>30-1769</t>
  </si>
  <si>
    <t>Standard Illinois Portfolio A</t>
  </si>
  <si>
    <t>11602A</t>
  </si>
  <si>
    <t>Standard Illinois Portfolio B</t>
  </si>
  <si>
    <t>11602B</t>
  </si>
  <si>
    <t>Standard Illinois Portfolio C</t>
  </si>
  <si>
    <t>11602C</t>
  </si>
  <si>
    <t>Standard Illinois Portfolio D</t>
  </si>
  <si>
    <t>11602D</t>
  </si>
  <si>
    <t>Standard Illinois Portfolio E</t>
  </si>
  <si>
    <t>11602E</t>
  </si>
  <si>
    <t>Starling Senior Apartments</t>
  </si>
  <si>
    <t>12276</t>
  </si>
  <si>
    <t>Steer Place Apartments</t>
  </si>
  <si>
    <t>12295</t>
  </si>
  <si>
    <t>Sterling Family Housing aka DD Dev. 1 &amp; 2</t>
  </si>
  <si>
    <t>10384</t>
  </si>
  <si>
    <t>Sterling Towers</t>
  </si>
  <si>
    <t>1371</t>
  </si>
  <si>
    <t>Ster-Lynn Estates</t>
  </si>
  <si>
    <t>40-181</t>
  </si>
  <si>
    <t>Stevens Apartments</t>
  </si>
  <si>
    <t>11765</t>
  </si>
  <si>
    <t>Stevenson Crossing</t>
  </si>
  <si>
    <t>11845</t>
  </si>
  <si>
    <t>Stone Terrace Apartments</t>
  </si>
  <si>
    <t>30-1408</t>
  </si>
  <si>
    <t>Stonebridge Apartments</t>
  </si>
  <si>
    <t>1439</t>
  </si>
  <si>
    <t>Stonebridge of Gurnee</t>
  </si>
  <si>
    <t>11247</t>
  </si>
  <si>
    <t>Stoneman Corner fka Allin &amp; Jackson Project</t>
  </si>
  <si>
    <t>30-1588</t>
  </si>
  <si>
    <t>Storey Manor</t>
  </si>
  <si>
    <t>1321</t>
  </si>
  <si>
    <t>Strawberry Meadows</t>
  </si>
  <si>
    <t>40-638</t>
  </si>
  <si>
    <t>Streator Senior Housing</t>
  </si>
  <si>
    <t>40-2061</t>
  </si>
  <si>
    <t>Streator Senior Housing Phase II</t>
  </si>
  <si>
    <t>2611</t>
  </si>
  <si>
    <t>Streator Unlimited, Inc.</t>
  </si>
  <si>
    <t>75003-13</t>
  </si>
  <si>
    <t>Sugar Creek Crossing</t>
  </si>
  <si>
    <t>11712</t>
  </si>
  <si>
    <t>Sugar Grove Senior Living</t>
  </si>
  <si>
    <t>11056</t>
  </si>
  <si>
    <t>Summer of New Hope - Warren Boulevard Project</t>
  </si>
  <si>
    <t>30-686</t>
  </si>
  <si>
    <t>Summertree Rental Residences</t>
  </si>
  <si>
    <t>10349</t>
  </si>
  <si>
    <t>Sun River Commons</t>
  </si>
  <si>
    <t>30-935</t>
  </si>
  <si>
    <t>Sun River Single Family Housing</t>
  </si>
  <si>
    <t>2162</t>
  </si>
  <si>
    <t>Sunnycrest Manor</t>
  </si>
  <si>
    <t>2316</t>
  </si>
  <si>
    <t>SUNNYVIEW A &amp; B (EVERGREEN)</t>
  </si>
  <si>
    <t>417</t>
  </si>
  <si>
    <t>SUNNYVIEW B &amp; E (MAPLELEAF APTS.)</t>
  </si>
  <si>
    <t>418</t>
  </si>
  <si>
    <t>Sunrise Apartments</t>
  </si>
  <si>
    <t>10972</t>
  </si>
  <si>
    <t>Sunset Heights</t>
  </si>
  <si>
    <t>11360</t>
  </si>
  <si>
    <t>Switching Station Artist Lofts</t>
  </si>
  <si>
    <t>30-1294</t>
  </si>
  <si>
    <t>SYCAMORE PROPERTIES</t>
  </si>
  <si>
    <t>1268</t>
  </si>
  <si>
    <t>Taft Homes Final Phase - 4% LIHTC</t>
  </si>
  <si>
    <t>11856</t>
  </si>
  <si>
    <t>Taft Homes Final Phase - 9% LIHTC</t>
  </si>
  <si>
    <t>11855</t>
  </si>
  <si>
    <t>Tall Oak Village</t>
  </si>
  <si>
    <t>ML-134</t>
  </si>
  <si>
    <t>Tammy's Trace Apartments</t>
  </si>
  <si>
    <t>11176</t>
  </si>
  <si>
    <t>Taylor Place Apartments</t>
  </si>
  <si>
    <t>12097</t>
  </si>
  <si>
    <t>Taylorville Homes</t>
  </si>
  <si>
    <t>30-1749</t>
  </si>
  <si>
    <t>TCB Oak Park I</t>
  </si>
  <si>
    <t>11534</t>
  </si>
  <si>
    <t>The Berkshires</t>
  </si>
  <si>
    <t>2945</t>
  </si>
  <si>
    <t>The Center For Women in Transition</t>
  </si>
  <si>
    <t>75012</t>
  </si>
  <si>
    <t>The Children's Place II</t>
  </si>
  <si>
    <t>30-778</t>
  </si>
  <si>
    <t>The Commons of Mattoon</t>
  </si>
  <si>
    <t>11644</t>
  </si>
  <si>
    <t>The Community of Sunnybrook</t>
  </si>
  <si>
    <t>11459</t>
  </si>
  <si>
    <t>The Cottages at Cathedral Square</t>
  </si>
  <si>
    <t>10905</t>
  </si>
  <si>
    <t>The Country Club Hills Wellness Center</t>
  </si>
  <si>
    <t>10278</t>
  </si>
  <si>
    <t>The Covent Apartments</t>
  </si>
  <si>
    <t>11901</t>
  </si>
  <si>
    <t>The Diplomat</t>
  </si>
  <si>
    <t>10811</t>
  </si>
  <si>
    <t>The Downtown Commons</t>
  </si>
  <si>
    <t>2637</t>
  </si>
  <si>
    <t>The Fields</t>
  </si>
  <si>
    <t>11239</t>
  </si>
  <si>
    <t>The Forum</t>
  </si>
  <si>
    <t>12294</t>
  </si>
  <si>
    <t>The Glen</t>
  </si>
  <si>
    <t>2246</t>
  </si>
  <si>
    <t>The Grove Apartments</t>
  </si>
  <si>
    <t>11951</t>
  </si>
  <si>
    <t>The Haven at Market Place</t>
  </si>
  <si>
    <t>11482</t>
  </si>
  <si>
    <t>The Hills</t>
  </si>
  <si>
    <t>11500</t>
  </si>
  <si>
    <t>The House of Mary</t>
  </si>
  <si>
    <t>52535</t>
  </si>
  <si>
    <t>The Joseph Center</t>
  </si>
  <si>
    <t>2526</t>
  </si>
  <si>
    <t>The Landings at Belle Meadows</t>
  </si>
  <si>
    <t>11099</t>
  </si>
  <si>
    <t>The Landings on Villa</t>
  </si>
  <si>
    <t>10694</t>
  </si>
  <si>
    <t>The Locks</t>
  </si>
  <si>
    <t>10867</t>
  </si>
  <si>
    <t>The Manor at Craig Farm</t>
  </si>
  <si>
    <t>2338</t>
  </si>
  <si>
    <t>The Manor at Jerseyville Glen (Jerseyville Estates SLF)</t>
  </si>
  <si>
    <t>2616</t>
  </si>
  <si>
    <t>The Manor at Mason Woods</t>
  </si>
  <si>
    <t>30-1485</t>
  </si>
  <si>
    <t>The Manor at Salem Woods</t>
  </si>
  <si>
    <t>2337</t>
  </si>
  <si>
    <t>The Marshall Hotel</t>
  </si>
  <si>
    <t>11257</t>
  </si>
  <si>
    <t>The New Broadview</t>
  </si>
  <si>
    <t>11595</t>
  </si>
  <si>
    <t>The Park Tower aka Inwood Towers</t>
  </si>
  <si>
    <t>349</t>
  </si>
  <si>
    <t>THE POINTE AT KILPATRICK</t>
  </si>
  <si>
    <t>1417</t>
  </si>
  <si>
    <t>The Reserve at Fox River</t>
  </si>
  <si>
    <t>1450</t>
  </si>
  <si>
    <t>The Residences at Carriage Creek</t>
  </si>
  <si>
    <t>30-1754</t>
  </si>
  <si>
    <t>The Residences of Crystal Lake</t>
  </si>
  <si>
    <t>11391</t>
  </si>
  <si>
    <t>The Residences of Lake in the Hills</t>
  </si>
  <si>
    <t>10248</t>
  </si>
  <si>
    <t>The Shields</t>
  </si>
  <si>
    <t>20-040</t>
  </si>
  <si>
    <t>The Studios-18th &amp; Wabash SRO</t>
  </si>
  <si>
    <t>30-525</t>
  </si>
  <si>
    <t>The Terrace Apartments</t>
  </si>
  <si>
    <t>ML-133</t>
  </si>
  <si>
    <t>The TLS Project</t>
  </si>
  <si>
    <t>301246</t>
  </si>
  <si>
    <t>The Tucker Group</t>
  </si>
  <si>
    <t>30-957</t>
  </si>
  <si>
    <t>The Village at Wheeler</t>
  </si>
  <si>
    <t>2871</t>
  </si>
  <si>
    <t>The Villager &amp; Briarwood West Apartments</t>
  </si>
  <si>
    <t>12469</t>
  </si>
  <si>
    <t>The Villas at Heritage Woods</t>
  </si>
  <si>
    <t>2728</t>
  </si>
  <si>
    <t>The Villas at Prairie Vista</t>
  </si>
  <si>
    <t>11852</t>
  </si>
  <si>
    <t>The Villas at Vinegar Hill</t>
  </si>
  <si>
    <t>11098</t>
  </si>
  <si>
    <t>The Villas of Carbondale</t>
  </si>
  <si>
    <t>2868</t>
  </si>
  <si>
    <t>The Villas of Lake in the Hills</t>
  </si>
  <si>
    <t>11007</t>
  </si>
  <si>
    <t>The Washington at Woodlawn Park</t>
  </si>
  <si>
    <t>52324</t>
  </si>
  <si>
    <t>Theodoro Place</t>
  </si>
  <si>
    <t>30-2015</t>
  </si>
  <si>
    <t>Thomas Place - Glenview</t>
  </si>
  <si>
    <t>30-2011</t>
  </si>
  <si>
    <t>Thomas Place Fox Lake</t>
  </si>
  <si>
    <t>10036</t>
  </si>
  <si>
    <t>Thomas Place Orland Park</t>
  </si>
  <si>
    <t>10456</t>
  </si>
  <si>
    <t>Thomas Place-Gurnee</t>
  </si>
  <si>
    <t>10394</t>
  </si>
  <si>
    <t>Thorncreek Senior Living</t>
  </si>
  <si>
    <t>11054</t>
  </si>
  <si>
    <t>Thornwood Apartments</t>
  </si>
  <si>
    <t>2335</t>
  </si>
  <si>
    <t>Thornwood House Apartments</t>
  </si>
  <si>
    <t>10344</t>
  </si>
  <si>
    <t>Thresholds</t>
  </si>
  <si>
    <t>10555</t>
  </si>
  <si>
    <t>Thresholds RAD 2</t>
  </si>
  <si>
    <t>11427</t>
  </si>
  <si>
    <t>Tierra Linda</t>
  </si>
  <si>
    <t>2677-02</t>
  </si>
  <si>
    <t>TIFFANY ROAD SENIOR APARTMENTS</t>
  </si>
  <si>
    <t>30-979</t>
  </si>
  <si>
    <t>Tiger Senior Apartments</t>
  </si>
  <si>
    <t>11325</t>
  </si>
  <si>
    <t>Timber Trails Apartments</t>
  </si>
  <si>
    <t>12118</t>
  </si>
  <si>
    <t>Timberlake Estates</t>
  </si>
  <si>
    <t>2244</t>
  </si>
  <si>
    <t>Timberlake Supportive Living</t>
  </si>
  <si>
    <t>2632</t>
  </si>
  <si>
    <t>TIMBERLINE TERRACE SENIOR APARTMENTS</t>
  </si>
  <si>
    <t>10487</t>
  </si>
  <si>
    <t>Torrence Place</t>
  </si>
  <si>
    <t>11707</t>
  </si>
  <si>
    <t>Toulon Trace</t>
  </si>
  <si>
    <t>1126</t>
  </si>
  <si>
    <t>Towerview Apartments</t>
  </si>
  <si>
    <t>40-016</t>
  </si>
  <si>
    <t>Town and Country Apartments</t>
  </si>
  <si>
    <t>10348</t>
  </si>
  <si>
    <t>Town Center Apartments</t>
  </si>
  <si>
    <t>17-252</t>
  </si>
  <si>
    <t>Township Village Apartments</t>
  </si>
  <si>
    <t>10969</t>
  </si>
  <si>
    <t>Traditions I</t>
  </si>
  <si>
    <t>1108</t>
  </si>
  <si>
    <t>Traditions II</t>
  </si>
  <si>
    <t>10-270</t>
  </si>
  <si>
    <t>Trevi Garden Estates (Huntington Ridge)</t>
  </si>
  <si>
    <t>710/11121</t>
  </si>
  <si>
    <t>Tri-County Scattered Site</t>
  </si>
  <si>
    <t>40-409</t>
  </si>
  <si>
    <t>Trinity Park Vista</t>
  </si>
  <si>
    <t>11430</t>
  </si>
  <si>
    <t>Trinity Services</t>
  </si>
  <si>
    <t>75003-08</t>
  </si>
  <si>
    <t>Trolley Circle</t>
  </si>
  <si>
    <t>12099</t>
  </si>
  <si>
    <t>Turnberry Court Apartments</t>
  </si>
  <si>
    <t>30-1657</t>
  </si>
  <si>
    <t>Turnberry Court Apartments II</t>
  </si>
  <si>
    <t>2245</t>
  </si>
  <si>
    <t>Twenty First Homes</t>
  </si>
  <si>
    <t>2887</t>
  </si>
  <si>
    <t>Twin Lakes Senior Villas</t>
  </si>
  <si>
    <t>10615</t>
  </si>
  <si>
    <t>Two Towers</t>
  </si>
  <si>
    <t>11937</t>
  </si>
  <si>
    <t>Ubuntu House</t>
  </si>
  <si>
    <t>52544</t>
  </si>
  <si>
    <t>Union Apartments</t>
  </si>
  <si>
    <t>11846</t>
  </si>
  <si>
    <t>Union Avenue Apartments</t>
  </si>
  <si>
    <t>11429</t>
  </si>
  <si>
    <t>Union School Apartments</t>
  </si>
  <si>
    <t>30-232</t>
  </si>
  <si>
    <t>Universal City Apartments</t>
  </si>
  <si>
    <t>0076</t>
  </si>
  <si>
    <t>University Village Phase III</t>
  </si>
  <si>
    <t>11149</t>
  </si>
  <si>
    <t>University Village Phase I-II</t>
  </si>
  <si>
    <t>11148</t>
  </si>
  <si>
    <t>Urban Park Place</t>
  </si>
  <si>
    <t>10855</t>
  </si>
  <si>
    <t>Valkommen Plaza</t>
  </si>
  <si>
    <t>2093</t>
  </si>
  <si>
    <t>Valley Ridge Senior Community</t>
  </si>
  <si>
    <t>40-487</t>
  </si>
  <si>
    <t>Valley View Apartments</t>
  </si>
  <si>
    <t>2554</t>
  </si>
  <si>
    <t>Valley View Apartments - Rockford</t>
  </si>
  <si>
    <t>2174</t>
  </si>
  <si>
    <t>VALMEYER SENIOR APARTMENTS</t>
  </si>
  <si>
    <t>780</t>
  </si>
  <si>
    <t>Van Buren Apartments</t>
  </si>
  <si>
    <t>11091</t>
  </si>
  <si>
    <t>Vandeveer Homes</t>
  </si>
  <si>
    <t>2171</t>
  </si>
  <si>
    <t>Vannette Lemon Apartments</t>
  </si>
  <si>
    <t>11618</t>
  </si>
  <si>
    <t>Vera Yates Homes</t>
  </si>
  <si>
    <t>11423</t>
  </si>
  <si>
    <t>VERMILION HOUSE</t>
  </si>
  <si>
    <t>33902</t>
  </si>
  <si>
    <t>Vermillion Gardens</t>
  </si>
  <si>
    <t>11305</t>
  </si>
  <si>
    <t>Veteran's New Beginnings</t>
  </si>
  <si>
    <t>10786</t>
  </si>
  <si>
    <t>Victory Apartments Preservation</t>
  </si>
  <si>
    <t>11520</t>
  </si>
  <si>
    <t>Victory Centre of Bartlett SLF</t>
  </si>
  <si>
    <t>2071</t>
  </si>
  <si>
    <t>Victory Centre of Galewood SLF</t>
  </si>
  <si>
    <t>2454</t>
  </si>
  <si>
    <t>Victory Centre of Melrose</t>
  </si>
  <si>
    <t>30-1385</t>
  </si>
  <si>
    <t>Victory Centre of Park Forest ILF</t>
  </si>
  <si>
    <t>30-1165</t>
  </si>
  <si>
    <t>Victory Centre of Park Forest SLF</t>
  </si>
  <si>
    <t>30-1559</t>
  </si>
  <si>
    <t>Victory Centre of River Oaks SA</t>
  </si>
  <si>
    <t>10-277</t>
  </si>
  <si>
    <t>Victory Centre of Roseland</t>
  </si>
  <si>
    <t>2213</t>
  </si>
  <si>
    <t>Victory Centre of Sierra Ridge ILF</t>
  </si>
  <si>
    <t>2166</t>
  </si>
  <si>
    <t>Victory Centre of Sierra Ridge SLF</t>
  </si>
  <si>
    <t>1473</t>
  </si>
  <si>
    <t>Victory Centre of South Chicago</t>
  </si>
  <si>
    <t>2874</t>
  </si>
  <si>
    <t>Victory Centre of South Chicago SLF</t>
  </si>
  <si>
    <t>2405</t>
  </si>
  <si>
    <t>Victory Centre of Vernon Hills SA</t>
  </si>
  <si>
    <t>10155</t>
  </si>
  <si>
    <t>Victory Centre of Vernon Hills SLF</t>
  </si>
  <si>
    <t>10154</t>
  </si>
  <si>
    <t>Victory Senior Centre</t>
  </si>
  <si>
    <t>30-788</t>
  </si>
  <si>
    <t>Victory Senior Centre Phase II</t>
  </si>
  <si>
    <t>30-982</t>
  </si>
  <si>
    <t>Villa Guadalupe</t>
  </si>
  <si>
    <t>30-147</t>
  </si>
  <si>
    <t>Village Apartments of Effingham II</t>
  </si>
  <si>
    <t>40-175</t>
  </si>
  <si>
    <t>VILLAGE APARTMENTS OF NASHVILLE II</t>
  </si>
  <si>
    <t>612</t>
  </si>
  <si>
    <t>Village Green Apartments</t>
  </si>
  <si>
    <t>88995</t>
  </si>
  <si>
    <t>Village Green Apartments - Flora</t>
  </si>
  <si>
    <t>40-147</t>
  </si>
  <si>
    <t>Village Green Apartments - Mt. Morris</t>
  </si>
  <si>
    <t>2941</t>
  </si>
  <si>
    <t>Village Manor Apartments</t>
  </si>
  <si>
    <t>990</t>
  </si>
  <si>
    <t>Village Park Apartments</t>
  </si>
  <si>
    <t>10162</t>
  </si>
  <si>
    <t>Villagebrook Apartments</t>
  </si>
  <si>
    <t>2176</t>
  </si>
  <si>
    <t>Villages of Westhaven</t>
  </si>
  <si>
    <t>11221</t>
  </si>
  <si>
    <t>Vintage Gardens Apartments</t>
  </si>
  <si>
    <t>30-817</t>
  </si>
  <si>
    <t>Viola Senior Apartments</t>
  </si>
  <si>
    <t>40-174</t>
  </si>
  <si>
    <t>VIRDEN APARTMENTS</t>
  </si>
  <si>
    <t>734</t>
  </si>
  <si>
    <t>Vision House</t>
  </si>
  <si>
    <t>30-504</t>
  </si>
  <si>
    <t>Vivian's Village - Phase II</t>
  </si>
  <si>
    <t>11680</t>
  </si>
  <si>
    <t>Vivian's Village PSH</t>
  </si>
  <si>
    <t>12320</t>
  </si>
  <si>
    <t>Voss Brothers Lofts</t>
  </si>
  <si>
    <t>40-2044</t>
  </si>
  <si>
    <t>Wabash Christian Apartments</t>
  </si>
  <si>
    <t>30-453</t>
  </si>
  <si>
    <t>Wabash Crossing Phase I</t>
  </si>
  <si>
    <t>1424</t>
  </si>
  <si>
    <t>Wabash Crossing Phase III</t>
  </si>
  <si>
    <t>2615</t>
  </si>
  <si>
    <t>Wabash Crossing Rental Phase II</t>
  </si>
  <si>
    <t>2240</t>
  </si>
  <si>
    <t>Wabash Estates</t>
  </si>
  <si>
    <t>2499</t>
  </si>
  <si>
    <t>Walden Oaks</t>
  </si>
  <si>
    <t>2064</t>
  </si>
  <si>
    <t>Walnut Estates</t>
  </si>
  <si>
    <t>10688</t>
  </si>
  <si>
    <t>Walnut Grove Apartments</t>
  </si>
  <si>
    <t>912</t>
  </si>
  <si>
    <t>Walnut Place Apartments</t>
  </si>
  <si>
    <t>11997</t>
  </si>
  <si>
    <t>Warren Apartments</t>
  </si>
  <si>
    <t>11456</t>
  </si>
  <si>
    <t>Warrenville Horizon Senior Living Community</t>
  </si>
  <si>
    <t>11671</t>
  </si>
  <si>
    <t>Washington Avenue Apartments</t>
  </si>
  <si>
    <t>30-1622</t>
  </si>
  <si>
    <t>Washington Courts</t>
  </si>
  <si>
    <t>HTF-1557</t>
  </si>
  <si>
    <t>Washington Park SRO</t>
  </si>
  <si>
    <t>2218</t>
  </si>
  <si>
    <t>Washington Row House Manor</t>
  </si>
  <si>
    <t>30-1354</t>
  </si>
  <si>
    <t>Washington Senior Apartments</t>
  </si>
  <si>
    <t>11413</t>
  </si>
  <si>
    <t>Washington Village Estates, SLF</t>
  </si>
  <si>
    <t>2506</t>
  </si>
  <si>
    <t>Waterman Gardens</t>
  </si>
  <si>
    <t>11571</t>
  </si>
  <si>
    <t>Water's Edge of Joliet</t>
  </si>
  <si>
    <t>11184</t>
  </si>
  <si>
    <t>Water's Edge of South Elgin</t>
  </si>
  <si>
    <t>10789</t>
  </si>
  <si>
    <t>Welch Woods</t>
  </si>
  <si>
    <t>40-2034</t>
  </si>
  <si>
    <t>West End Phase II - Rental</t>
  </si>
  <si>
    <t>10059</t>
  </si>
  <si>
    <t>West Harbor Residences</t>
  </si>
  <si>
    <t>11922</t>
  </si>
  <si>
    <t>West Humboldt Place</t>
  </si>
  <si>
    <t>10863</t>
  </si>
  <si>
    <t>West Line Apartments</t>
  </si>
  <si>
    <t>2603</t>
  </si>
  <si>
    <t>West Point Plaza</t>
  </si>
  <si>
    <t>2273</t>
  </si>
  <si>
    <t>West Town Housing Preservation</t>
  </si>
  <si>
    <t>11375</t>
  </si>
  <si>
    <t>Westhaven Park AKA Henry Horner Homes</t>
  </si>
  <si>
    <t>30-1655</t>
  </si>
  <si>
    <t>Westhaven Park Apartments Phase IIB</t>
  </si>
  <si>
    <t>2444</t>
  </si>
  <si>
    <t>Westhaven Park IIC</t>
  </si>
  <si>
    <t>2862</t>
  </si>
  <si>
    <t>Westport Apartments</t>
  </si>
  <si>
    <t>2160</t>
  </si>
  <si>
    <t>Westport Village Apartments</t>
  </si>
  <si>
    <t>11072</t>
  </si>
  <si>
    <t>Westridge Apartments</t>
  </si>
  <si>
    <t>11444</t>
  </si>
  <si>
    <t>WESTRIDGE SENIOR APARTMENTS</t>
  </si>
  <si>
    <t>30-1467</t>
  </si>
  <si>
    <t>Westwind Tower</t>
  </si>
  <si>
    <t>10374</t>
  </si>
  <si>
    <t>Westwood Terrace Apartments</t>
  </si>
  <si>
    <t>10568</t>
  </si>
  <si>
    <t>Wheeler House</t>
  </si>
  <si>
    <t>30-1236</t>
  </si>
  <si>
    <t>Whispering Hills</t>
  </si>
  <si>
    <t>10203</t>
  </si>
  <si>
    <t>Whispering Oaks Apartments</t>
  </si>
  <si>
    <t>10014</t>
  </si>
  <si>
    <t>Whispering Wind</t>
  </si>
  <si>
    <t>30-1488</t>
  </si>
  <si>
    <t>Whiting Hall</t>
  </si>
  <si>
    <t>11185</t>
  </si>
  <si>
    <t>WICKER PARK RENAISSANCE</t>
  </si>
  <si>
    <t>30-2465</t>
  </si>
  <si>
    <t>Wildberry Village Apartments</t>
  </si>
  <si>
    <t>10917</t>
  </si>
  <si>
    <t>Wildwood Commons</t>
  </si>
  <si>
    <t>12047</t>
  </si>
  <si>
    <t>Wildwood Trace</t>
  </si>
  <si>
    <t>11931</t>
  </si>
  <si>
    <t>Willa Rawls Manor</t>
  </si>
  <si>
    <t>12349</t>
  </si>
  <si>
    <t>WILLARD SQUARE APARTMENTS</t>
  </si>
  <si>
    <t>897</t>
  </si>
  <si>
    <t>Williams Street Townhomes</t>
  </si>
  <si>
    <t>11824</t>
  </si>
  <si>
    <t>Williamsburg Apartments</t>
  </si>
  <si>
    <t>10363</t>
  </si>
  <si>
    <t>Willis Senior Lofts</t>
  </si>
  <si>
    <t>12110</t>
  </si>
  <si>
    <t>Willow Heights Apartments</t>
  </si>
  <si>
    <t>2791</t>
  </si>
  <si>
    <t>Willow Springs Apartments</t>
  </si>
  <si>
    <t>10566</t>
  </si>
  <si>
    <t>WILLOWBROOK APTS.</t>
  </si>
  <si>
    <t>555</t>
  </si>
  <si>
    <t>Wilmette Scattered Site Community Land Trust Program-A</t>
  </si>
  <si>
    <t>12186</t>
  </si>
  <si>
    <t>Wilmington Senior Apartments</t>
  </si>
  <si>
    <t>40-575</t>
  </si>
  <si>
    <t>Wilmington Senior Housing Phase II</t>
  </si>
  <si>
    <t>2860</t>
  </si>
  <si>
    <t>Wilson Yard Apartments</t>
  </si>
  <si>
    <t>2234</t>
  </si>
  <si>
    <t>WIN Recovery ReEntry Safe Home Network 1</t>
  </si>
  <si>
    <t>52205</t>
  </si>
  <si>
    <t>WIN Recovery ReEntry Safe Home Network 2</t>
  </si>
  <si>
    <t>52297</t>
  </si>
  <si>
    <t>WIN Recovery ReEntry Safe Home Network 3</t>
  </si>
  <si>
    <t>52298</t>
  </si>
  <si>
    <t>Winchester Manor Apartments</t>
  </si>
  <si>
    <t>1123</t>
  </si>
  <si>
    <t>Wind Mill Manor</t>
  </si>
  <si>
    <t>11240</t>
  </si>
  <si>
    <t>Windham Terrace Apartments</t>
  </si>
  <si>
    <t>30-1778</t>
  </si>
  <si>
    <t>WindSpring Transitional, Inc. / North Grand Quadrangle &amp; Square One Project</t>
  </si>
  <si>
    <t>52277</t>
  </si>
  <si>
    <t>Wing Schoolhouse Apartments</t>
  </si>
  <si>
    <t>11728</t>
  </si>
  <si>
    <t>Wingate Manor I</t>
  </si>
  <si>
    <t>2937</t>
  </si>
  <si>
    <t>Winstanley Park</t>
  </si>
  <si>
    <t>11476</t>
  </si>
  <si>
    <t>Wisdom Village of Northlake</t>
  </si>
  <si>
    <t>11160</t>
  </si>
  <si>
    <t>Wisdom Village of Northlake II</t>
  </si>
  <si>
    <t>11347</t>
  </si>
  <si>
    <t>Wood Glen Apartments</t>
  </si>
  <si>
    <t>30-972</t>
  </si>
  <si>
    <t>Wood Lake Village</t>
  </si>
  <si>
    <t>10092</t>
  </si>
  <si>
    <t>Woodland Park Apartments</t>
  </si>
  <si>
    <t>11128</t>
  </si>
  <si>
    <t>Woodland Towers</t>
  </si>
  <si>
    <t>11217</t>
  </si>
  <si>
    <t>WOODLANDS APARTMENTS</t>
  </si>
  <si>
    <t>11090</t>
  </si>
  <si>
    <t>Woodlawn Apartments</t>
  </si>
  <si>
    <t>10453</t>
  </si>
  <si>
    <t>Woodlawn Center North Apartments</t>
  </si>
  <si>
    <t>10508</t>
  </si>
  <si>
    <t>Woodlawn Center South aka The Jackson at Woodlawn Park</t>
  </si>
  <si>
    <t>10116</t>
  </si>
  <si>
    <t>Woodlawn Development Associates</t>
  </si>
  <si>
    <t>30-987</t>
  </si>
  <si>
    <t>Woodlawn Michigan</t>
  </si>
  <si>
    <t>30-928</t>
  </si>
  <si>
    <t>Woodlawn Six Apartments</t>
  </si>
  <si>
    <t>10354</t>
  </si>
  <si>
    <t>Woodlawn Station</t>
  </si>
  <si>
    <t>11187</t>
  </si>
  <si>
    <t>Woodridge Horizon Senior Living Community</t>
  </si>
  <si>
    <t>11101</t>
  </si>
  <si>
    <t>Woodridge Manor aka St. Francis Estates</t>
  </si>
  <si>
    <t>30-292</t>
  </si>
  <si>
    <t>Woodstock Senior Housing</t>
  </si>
  <si>
    <t>40-650</t>
  </si>
  <si>
    <t>Woodstone Village Apartments Homes aka Crane Meadows</t>
  </si>
  <si>
    <t>10038</t>
  </si>
  <si>
    <t>Worden Park Apartments</t>
  </si>
  <si>
    <t>30-1630</t>
  </si>
  <si>
    <t>Wrightwood Senior Apartments</t>
  </si>
  <si>
    <t>2947</t>
  </si>
  <si>
    <t>Yale Building</t>
  </si>
  <si>
    <t>30-1175</t>
  </si>
  <si>
    <t>Yale Garden Project</t>
  </si>
  <si>
    <t>30-1468</t>
  </si>
  <si>
    <t>Yellow Creek Glen Apartments</t>
  </si>
  <si>
    <t>40-373</t>
  </si>
  <si>
    <t>YWCA Evanston/North Shore Housing Project</t>
  </si>
  <si>
    <t>11316</t>
  </si>
  <si>
    <t>YWCA Justice Project #1</t>
  </si>
  <si>
    <t>52240</t>
  </si>
  <si>
    <t>YWCA Justice Project #2</t>
  </si>
  <si>
    <t>52291</t>
  </si>
  <si>
    <t>Zapata Apartments</t>
  </si>
  <si>
    <t>10312</t>
  </si>
  <si>
    <t>Zimmet Square Apartments</t>
  </si>
  <si>
    <t>678</t>
  </si>
  <si>
    <t>Zion Senior Cottages</t>
  </si>
  <si>
    <t>2050</t>
  </si>
  <si>
    <t>Zion Woods</t>
  </si>
  <si>
    <t>11196</t>
  </si>
  <si>
    <t>Zurich Meadows</t>
  </si>
  <si>
    <t>10334</t>
  </si>
  <si>
    <t>NA</t>
  </si>
  <si>
    <t>Affordability Risk Index (ARI) - 2025</t>
  </si>
  <si>
    <t>What do the numbers mean</t>
  </si>
  <si>
    <t>Here is a note to review for unacceptable practice</t>
  </si>
  <si>
    <t>issue log</t>
  </si>
  <si>
    <t>1 LaTina Cross</t>
  </si>
  <si>
    <t>a</t>
  </si>
  <si>
    <t>What is the contingency policy, process, and procedure</t>
  </si>
  <si>
    <t>b</t>
  </si>
  <si>
    <t>We need to develop this</t>
  </si>
  <si>
    <t>c</t>
  </si>
  <si>
    <t>Once decided it must be in grantee training and included in FAQ</t>
  </si>
  <si>
    <t>d</t>
  </si>
  <si>
    <t>Must decide if a signed payment applications will be an acceptable form of back up if the contractor did not provide individual invoices?</t>
  </si>
  <si>
    <t>e</t>
  </si>
  <si>
    <t>How will this work with closing agent</t>
  </si>
  <si>
    <r>
      <t xml:space="preserve">Step 1: Review the </t>
    </r>
    <r>
      <rPr>
        <b/>
        <i/>
        <sz val="12"/>
        <rFont val="Arial Narrow"/>
        <family val="2"/>
      </rPr>
      <t>Request for Applications</t>
    </r>
    <r>
      <rPr>
        <b/>
        <sz val="12"/>
        <rFont val="Arial Narrow"/>
        <family val="2"/>
      </rPr>
      <t xml:space="preserve"> for program parameters. </t>
    </r>
  </si>
  <si>
    <r>
      <t xml:space="preserve">Step 2: Review the </t>
    </r>
    <r>
      <rPr>
        <b/>
        <i/>
        <sz val="12"/>
        <rFont val="Arial Narrow"/>
        <family val="2"/>
      </rPr>
      <t>Unacceptable Practices Certification</t>
    </r>
    <r>
      <rPr>
        <b/>
        <sz val="12"/>
        <rFont val="Arial Narrow"/>
        <family val="2"/>
      </rPr>
      <t xml:space="preserve">. </t>
    </r>
  </si>
  <si>
    <t>Please comment on the results. Follow the RFA guidelines on Unaceptable guidelines. Please briefly comment here.</t>
  </si>
  <si>
    <r>
      <t xml:space="preserve">Step 3: Review the </t>
    </r>
    <r>
      <rPr>
        <b/>
        <i/>
        <sz val="12"/>
        <rFont val="Arial Narrow"/>
        <family val="2"/>
      </rPr>
      <t>Release Authorization</t>
    </r>
    <r>
      <rPr>
        <b/>
        <sz val="12"/>
        <rFont val="Arial Narrow"/>
        <family val="2"/>
      </rPr>
      <t xml:space="preserve"> with any agencies that previously provided funding to the subject property. </t>
    </r>
  </si>
  <si>
    <t xml:space="preserve">Applicable releases must be submitted and received no later than February 25th, 2022. </t>
  </si>
  <si>
    <t>Step 4: Review all documentation required:</t>
  </si>
  <si>
    <t xml:space="preserve">Received  </t>
  </si>
  <si>
    <t>For non-IHDA financed developments, all Regulatory and Restricted Use Agreements should be submitted.</t>
  </si>
  <si>
    <t>Federal Davis-Bacon</t>
  </si>
  <si>
    <t>Illinois State Prevailing Wage</t>
  </si>
  <si>
    <t>Closing Date:</t>
  </si>
  <si>
    <t>Immediate</t>
  </si>
  <si>
    <t>Non-Elderly</t>
  </si>
  <si>
    <t>Code</t>
  </si>
  <si>
    <t>Long Term</t>
  </si>
  <si>
    <t>Approved</t>
  </si>
  <si>
    <t>Amortizing</t>
  </si>
  <si>
    <t>Interest</t>
  </si>
  <si>
    <t>Principal</t>
  </si>
  <si>
    <t>Matured</t>
  </si>
  <si>
    <t>Minimum</t>
  </si>
  <si>
    <t>Pending</t>
  </si>
  <si>
    <t>Requested</t>
  </si>
  <si>
    <t>De Witt</t>
  </si>
  <si>
    <t>Preservation 2.0 Initial Review - Application Inventory Checklist</t>
  </si>
  <si>
    <t>Evaluator #9</t>
  </si>
  <si>
    <t>PT Quality Assurance:</t>
  </si>
  <si>
    <t>Evaluator's Outcome:</t>
  </si>
  <si>
    <t>Date QA Review Started:</t>
  </si>
  <si>
    <t>Quality Assurance Outcome:</t>
  </si>
  <si>
    <t>Date QA Review Completed:</t>
  </si>
  <si>
    <t>Preservation 2.0 Evaluator's Application Inventory Checklist 
 Confirm that the following items are present in IHDA Connect for this applicant and checkoff the items found in IHDA Connect for this application</t>
  </si>
  <si>
    <t>Doc. #</t>
  </si>
  <si>
    <t>Evaluator's Responses</t>
  </si>
  <si>
    <t>Comments</t>
  </si>
  <si>
    <t>QA Response</t>
  </si>
  <si>
    <t>Application workbook uploaded to IHDA Connect - Excel</t>
  </si>
  <si>
    <t>PNA Supporting Document Workbook - Excel</t>
  </si>
  <si>
    <t xml:space="preserve">Applicant submitted other optional documents:
</t>
  </si>
  <si>
    <t>COMMENTS:</t>
  </si>
  <si>
    <t>Preservation 2.0 Evaluation Review - Application Submission Review</t>
  </si>
  <si>
    <t>Date Evaluation Review Started:</t>
  </si>
  <si>
    <t>Date Evaluation Review Completed:</t>
  </si>
  <si>
    <t>Evaluator's Review Outcome:</t>
  </si>
  <si>
    <t>Preservation 2.0 Evaluator's Review
 Confirm that the following items are present in IHDA Connect for this applicant and checkoff the items found in IHDA Connect for this application</t>
  </si>
  <si>
    <t>Application Submission Review</t>
  </si>
  <si>
    <t>Review Point</t>
  </si>
  <si>
    <t>Yes, No, or N/A</t>
  </si>
  <si>
    <t>Clarification Point</t>
  </si>
  <si>
    <t>Date Sent to Applicant</t>
  </si>
  <si>
    <t>Date Response Due</t>
  </si>
  <si>
    <t>Date Response Received</t>
  </si>
  <si>
    <t>Matter Resolved
 (Y or N)</t>
  </si>
  <si>
    <t>Final Outcome</t>
  </si>
  <si>
    <t>Is the application complete? Review the application as described during training and confirm that it is complete.</t>
  </si>
  <si>
    <t>Confirm that application is completed and signed</t>
  </si>
  <si>
    <t>Did the applicant respond No to all questions?</t>
  </si>
  <si>
    <t>Are the release forms completed and signed? Are they in compliance with the other agency?</t>
  </si>
  <si>
    <t>Is the fee payment form complete and accurate? Have the funds been received?</t>
  </si>
  <si>
    <r>
      <rPr>
        <b/>
        <u/>
        <sz val="12"/>
        <rFont val="Calibri"/>
        <family val="2"/>
        <scheme val="minor"/>
      </rPr>
      <t>Only</t>
    </r>
    <r>
      <rPr>
        <sz val="12"/>
        <rFont val="Calibri"/>
        <family val="2"/>
        <scheme val="minor"/>
      </rPr>
      <t xml:space="preserve"> respond to this question for applicants that identify as CBNFPO?  Did they complete the attestation form? Did they provide the supporting evidence to support this selection? </t>
    </r>
  </si>
  <si>
    <t>Did the applicant agree to participate in the program and complete this form as required?</t>
  </si>
  <si>
    <t>Did the applicant agree to participate in the evaluation as required?</t>
  </si>
  <si>
    <t>Did the applicant complete the ownership structure chart? Is it signed and dated?</t>
  </si>
  <si>
    <t>Did the owner submit a photo that can be used on the project summary?</t>
  </si>
  <si>
    <t>Confirm that the PNA is dated within the last 12 month. The PI Team will review the document to confirm that it meets the ASTM guidelines.</t>
  </si>
  <si>
    <t>PNA Supporting Document Workbook - Excel (PNA Review Assessment Results Shown Below)</t>
  </si>
  <si>
    <t>Confirm that the applicant submitted this spreadsheet.  The PI Team will review this item and provide you with what you need to use in the scoring matrix. PI will provide points of clarification if applicable (Shown below).</t>
  </si>
  <si>
    <t xml:space="preserve">Confirm that the applicant provides bids and confirm that the bids are filed in MS Team.  The bids will be reviewed by the PI Team during the PNA Review.  </t>
  </si>
  <si>
    <t>Confirm that the income and/or use agreements are present. Did the applicant submit everything as required?</t>
  </si>
  <si>
    <t>Confirm regulatory agreement and use agreements are present and filed in MS Team.  Did the applicant submit everything as required?</t>
  </si>
  <si>
    <t>If code violation confirm that the violation have been submitted.  This will be reviewed by the PI Team during PNA Review.</t>
  </si>
  <si>
    <t xml:space="preserve">Did the applicant submit all of the required financials? </t>
  </si>
  <si>
    <t>Did the applicant submit all of the required property tax bills and abatement documents where required?</t>
  </si>
  <si>
    <t>AMCRT Results</t>
  </si>
  <si>
    <t>Is the development in compliance with the Asset Management Team? If not in compliance are there points of clarification to be addressed and if so, please list the items to the right and seek resolution.</t>
  </si>
  <si>
    <t>PNA Review:</t>
  </si>
  <si>
    <t>Date PNA Review Started:</t>
  </si>
  <si>
    <t>Date PNA Review Completed:</t>
  </si>
  <si>
    <t>Data comes from Preservation 2.0 PNA Review Form in MS Teams folder for the Development</t>
  </si>
  <si>
    <t>PNA Reviewer:</t>
  </si>
  <si>
    <t>Final Recommendation:</t>
  </si>
  <si>
    <t>Preservation Team Rep:</t>
  </si>
  <si>
    <t>Lisa A. Thompson</t>
  </si>
  <si>
    <t>PNA SCORING ASSESSMENT</t>
  </si>
  <si>
    <t>PNA ASSESSMENT SCORE</t>
  </si>
  <si>
    <t>PNA identifies Long-Term Capital Repairs</t>
  </si>
  <si>
    <t>Are there items that require Clarification/ Cure?  If so list items that require clarification</t>
  </si>
  <si>
    <t>AMCRT Outcome:</t>
  </si>
  <si>
    <t>Data for this section comes from the AMCRT Form for this Development. Look at rows 2 through row 13.</t>
  </si>
  <si>
    <t>Date AMCRT Started:</t>
  </si>
  <si>
    <t>Date AMCRT Completed:</t>
  </si>
  <si>
    <t>Is Development in Full Compliance?
(Yes or No)</t>
  </si>
  <si>
    <t>Comments Requiring Clarification/ Cure</t>
  </si>
  <si>
    <t>POC OUTCOME</t>
  </si>
  <si>
    <t>Outstanding monitoring fees</t>
  </si>
  <si>
    <t>PA OUTCOME</t>
  </si>
  <si>
    <t>PI OUTCOME</t>
  </si>
  <si>
    <t>AMCRT Final Recommendation:</t>
  </si>
  <si>
    <t>Comment:</t>
  </si>
  <si>
    <t>POC</t>
  </si>
  <si>
    <t>Advance application to next stage of the process</t>
  </si>
  <si>
    <t>PI</t>
  </si>
  <si>
    <t>PA</t>
  </si>
  <si>
    <t>Evaluator Scoring Matrix</t>
  </si>
  <si>
    <t>Preservation 2.0 Request For Application -- Excerpt</t>
  </si>
  <si>
    <t xml:space="preserve">Eligible developments for Preservation 2.0 resources must include properties that have at least two of the conditions identified below:
</t>
  </si>
  <si>
    <t>The data compiled below will be used in the Project Summary for this Application</t>
  </si>
  <si>
    <t>PT/ QA Review</t>
  </si>
  <si>
    <t>Application cells C50-70 for most of the scoring items</t>
  </si>
  <si>
    <t>Section 2: Application Submission and Scoring Process (Page 7-11) &amp; Rehab Std (Page 15-16)</t>
  </si>
  <si>
    <t xml:space="preserve"> Section 1 - Row 53</t>
  </si>
  <si>
    <t xml:space="preserve"> Section 1 - Row 54</t>
  </si>
  <si>
    <t xml:space="preserve"> Section 1 - Row 55</t>
  </si>
  <si>
    <t xml:space="preserve"> Section 1 - Row 56</t>
  </si>
  <si>
    <t>Section 1: Eligible Developments (Page 5)</t>
  </si>
  <si>
    <t xml:space="preserve"> Section 1 - Row 58 and Section 3 (B245-L261)</t>
  </si>
  <si>
    <t xml:space="preserve"> Section 1 - Row 59 and Section 3 (B245-L261)</t>
  </si>
  <si>
    <t xml:space="preserve"> Section 1 - Row 60 and Section 3 (B245-L261)</t>
  </si>
  <si>
    <t>Section 1: Funding Source Restrictions</t>
  </si>
  <si>
    <t>Section 1 - Cell I63-K63</t>
  </si>
  <si>
    <t>Completion of Self‑Attestation Form. Supporting documentation may include: Secretary of State confirmation (Articles of Incorporation, LLC filings, etc.); the current organizational structure chart; a printout from the City of Chicago website for Chicago-based developments; and other relevant materials.</t>
  </si>
  <si>
    <t>Section 1 - Row 65</t>
  </si>
  <si>
    <t>Section 1 - Row 67</t>
  </si>
  <si>
    <t>The Owner's Narrative and Development Financials</t>
  </si>
  <si>
    <t>Section 1 - Row 69</t>
  </si>
  <si>
    <t>Section 1 - Row 70</t>
  </si>
  <si>
    <t>Evaluator List</t>
  </si>
  <si>
    <t>Evaluation Outcome</t>
  </si>
  <si>
    <t>QA Outcome Evaluation</t>
  </si>
  <si>
    <t>QA Outcome</t>
  </si>
  <si>
    <t>PT/ QA</t>
  </si>
  <si>
    <t>PNA Final Recommendation</t>
  </si>
  <si>
    <t>Score 1</t>
  </si>
  <si>
    <t>Score 2</t>
  </si>
  <si>
    <t>AMCRT</t>
  </si>
  <si>
    <t>Advance file for Evaluation Review</t>
  </si>
  <si>
    <t>Recommend for Approval Consideration</t>
  </si>
  <si>
    <t>Initiate PNA and AMCRT Review</t>
  </si>
  <si>
    <t>Charlotte Pickens</t>
  </si>
  <si>
    <t>Approved PNA Review</t>
  </si>
  <si>
    <t>Classify as Mandatory Fail</t>
  </si>
  <si>
    <t>Recommend for Denial Consideration</t>
  </si>
  <si>
    <t>Confirm Mandatory Fail</t>
  </si>
  <si>
    <t>Kristine Jurmu</t>
  </si>
  <si>
    <t>Failed PNA Review</t>
  </si>
  <si>
    <t>Seek clarification of application</t>
  </si>
  <si>
    <t>Further Clarification Required, Process Began</t>
  </si>
  <si>
    <t>Return to Evaluator for Reconsideration</t>
  </si>
  <si>
    <t>N/A</t>
  </si>
  <si>
    <t>Clarification Required From PNA Provider</t>
  </si>
  <si>
    <t>Deny application grant</t>
  </si>
  <si>
    <t>Recommend for Statewide Set-Aside Consideration</t>
  </si>
  <si>
    <t>Evaluator #7</t>
  </si>
  <si>
    <t>Evaluator #8</t>
  </si>
  <si>
    <t>City</t>
  </si>
  <si>
    <t>ZipCode</t>
  </si>
  <si>
    <t>Program Units</t>
  </si>
  <si>
    <t>1011 Howard St.</t>
  </si>
  <si>
    <t>Evanston</t>
  </si>
  <si>
    <t>1203 N California Ave</t>
  </si>
  <si>
    <t>1203 N California Ave Unit 3</t>
  </si>
  <si>
    <t>1212 Larkin Ave.</t>
  </si>
  <si>
    <t>Elgin</t>
  </si>
  <si>
    <t>1237 N California Ave</t>
  </si>
  <si>
    <t>North Chicago</t>
  </si>
  <si>
    <t>146 N Central Ave</t>
  </si>
  <si>
    <t>1539 N. Pulaski Road Elderly</t>
  </si>
  <si>
    <t>1539 N. Pulaski Road</t>
  </si>
  <si>
    <t>16-20 South Central Avenue</t>
  </si>
  <si>
    <t>1704-16 N. Humboldt Blvd.</t>
  </si>
  <si>
    <t>2421 S Illinois Ave</t>
  </si>
  <si>
    <t>Carbondale</t>
  </si>
  <si>
    <t>2611 N Sawyer Ave</t>
  </si>
  <si>
    <t>400 E St Charles Rd</t>
  </si>
  <si>
    <t>Lombard</t>
  </si>
  <si>
    <t>462 E North Water St</t>
  </si>
  <si>
    <t>4700-02 N Beacon St 1414-1416 N Leland Ave</t>
  </si>
  <si>
    <t>5150 N. Northwest Highway</t>
  </si>
  <si>
    <t>404-06 E 51st St., 5036-5044 S. Washington Park Pl 405-07 E 50th Pl., 5035-53 S. King Dr.</t>
  </si>
  <si>
    <t>Rockford</t>
  </si>
  <si>
    <t>618 S. Wabash Ave.</t>
  </si>
  <si>
    <t>6000 S Talman Ave</t>
  </si>
  <si>
    <t>6017 W Lawrence Ave</t>
  </si>
  <si>
    <t>6027-29 S. Michigan Ave.</t>
  </si>
  <si>
    <t>6214 N. Winthrop</t>
  </si>
  <si>
    <t>2355 W 63rd St</t>
  </si>
  <si>
    <t>641 5th Street</t>
  </si>
  <si>
    <t>Springfield</t>
  </si>
  <si>
    <t>1045 N. Sacramento Ave.</t>
  </si>
  <si>
    <t>848-858 E. 65th St., 6600-6606 S. Greenwood, 1015- 6134 S Kimbark Mgmt Office</t>
  </si>
  <si>
    <t>6900 Crandon Ave</t>
  </si>
  <si>
    <t>743 Brummel St.</t>
  </si>
  <si>
    <t>833 W Wilson Ave</t>
  </si>
  <si>
    <t>164 N Peoria St</t>
  </si>
  <si>
    <t>2710 17 Street</t>
  </si>
  <si>
    <t>Zion</t>
  </si>
  <si>
    <t>2720 17th Street</t>
  </si>
  <si>
    <t>318 South Throop</t>
  </si>
  <si>
    <t>Scattered Sites Office: 600 Madison Street</t>
  </si>
  <si>
    <t>Maywood</t>
  </si>
  <si>
    <t>4045 W Armitage Scattered Site</t>
  </si>
  <si>
    <t>1707 North Indiana Avenue Scattered Sites</t>
  </si>
  <si>
    <t>174 S Orchard Dr</t>
  </si>
  <si>
    <t>Park Forest</t>
  </si>
  <si>
    <t>903 Ferdinand</t>
  </si>
  <si>
    <t>Forest Park</t>
  </si>
  <si>
    <t>500 N Denise Ct</t>
  </si>
  <si>
    <t>Addison</t>
  </si>
  <si>
    <t>2244 W. Farragut</t>
  </si>
  <si>
    <t>215 W Miner St 9238 Gross Point Road, Skokie IL</t>
  </si>
  <si>
    <t>Arlington Heights</t>
  </si>
  <si>
    <t>285 E. Army Trail Road</t>
  </si>
  <si>
    <t>Bloomingdale</t>
  </si>
  <si>
    <t>2000 Randi Drive</t>
  </si>
  <si>
    <t>Aurora</t>
  </si>
  <si>
    <t>401 Wimmer Pl</t>
  </si>
  <si>
    <t>East St. Louis</t>
  </si>
  <si>
    <t>406-506 East Cumberland Road</t>
  </si>
  <si>
    <t>Altamont</t>
  </si>
  <si>
    <t>1001 Alton Pointe Circle Drive</t>
  </si>
  <si>
    <t>Alton</t>
  </si>
  <si>
    <t>#4 Woodview Court</t>
  </si>
  <si>
    <t>1504 West Van Buren</t>
  </si>
  <si>
    <t>CHICAGO</t>
  </si>
  <si>
    <t>1402 East College Ave. Bldg C</t>
  </si>
  <si>
    <t>Normal</t>
  </si>
  <si>
    <t>807-837 Ridge Drive</t>
  </si>
  <si>
    <t>34 North Keeler Ave</t>
  </si>
  <si>
    <t>1230 W 76th St</t>
  </si>
  <si>
    <t>325 S York Rd</t>
  </si>
  <si>
    <t>Bensenville</t>
  </si>
  <si>
    <t>1017 S. Mercer Avenue</t>
  </si>
  <si>
    <t>Bloomington</t>
  </si>
  <si>
    <t>727 W. Clinton St.</t>
  </si>
  <si>
    <t>Ottawa</t>
  </si>
  <si>
    <t>1905 Althea Ln.</t>
  </si>
  <si>
    <t>St. Charles</t>
  </si>
  <si>
    <t>1050 Fremont Street</t>
  </si>
  <si>
    <t>Yorkville</t>
  </si>
  <si>
    <t>4795 Karns Road</t>
  </si>
  <si>
    <t>Lisle</t>
  </si>
  <si>
    <t>1005 E. Division</t>
  </si>
  <si>
    <t>4791 Hickory Creek Dr.</t>
  </si>
  <si>
    <t>University Park</t>
  </si>
  <si>
    <t>1701 N McAree Rd</t>
  </si>
  <si>
    <t>Waukegan</t>
  </si>
  <si>
    <t>132 Rhema Dr.</t>
  </si>
  <si>
    <t>Arthur</t>
  </si>
  <si>
    <t>1700 E. Ash Street</t>
  </si>
  <si>
    <t>Canton</t>
  </si>
  <si>
    <t>3604 W. Marento Drive</t>
  </si>
  <si>
    <t>1557 Hunter St.</t>
  </si>
  <si>
    <t>Urbana</t>
  </si>
  <si>
    <t>1135 10th St.  619A-631E 23rd St.</t>
  </si>
  <si>
    <t>600 - 603 Mayflower Court</t>
  </si>
  <si>
    <t>Athens</t>
  </si>
  <si>
    <t>104 E. Downer Pl. &amp; 2 S. Stolph</t>
  </si>
  <si>
    <t>409 N. Union Street</t>
  </si>
  <si>
    <t>400 E. New York Street</t>
  </si>
  <si>
    <t>60505-3425</t>
  </si>
  <si>
    <t>326 S President Street</t>
  </si>
  <si>
    <t>Carol Stream</t>
  </si>
  <si>
    <t>2400 &amp; 2402 Oakland Circle</t>
  </si>
  <si>
    <t>Morris</t>
  </si>
  <si>
    <t>3235 Milwaukee Avenue</t>
  </si>
  <si>
    <t>Glenview</t>
  </si>
  <si>
    <t>7600 N. Badger Road</t>
  </si>
  <si>
    <t>East Dubuque</t>
  </si>
  <si>
    <t>1707 W. Cherry St.</t>
  </si>
  <si>
    <t>Robinson</t>
  </si>
  <si>
    <t>1414-18 S. Barrington Road</t>
  </si>
  <si>
    <t>Barrington</t>
  </si>
  <si>
    <t>1105 W Bartlett Rd</t>
  </si>
  <si>
    <t>Bartlett</t>
  </si>
  <si>
    <t>1245 S. Wood Avenue</t>
  </si>
  <si>
    <t>3500 Sheridan Rd.</t>
  </si>
  <si>
    <t>565 S Martin Luther King Jr Ave</t>
  </si>
  <si>
    <t>2835 Stanton St</t>
  </si>
  <si>
    <t>600 Fourth Street</t>
  </si>
  <si>
    <t>BEARDSTOWN</t>
  </si>
  <si>
    <t>27888 N Beech St</t>
  </si>
  <si>
    <t>Island Lake</t>
  </si>
  <si>
    <t>103 Debra Lane</t>
  </si>
  <si>
    <t>Waterloo</t>
  </si>
  <si>
    <t>100-101 Debra Lane</t>
  </si>
  <si>
    <t>WATERLOO</t>
  </si>
  <si>
    <t>333 S Jefferson St</t>
  </si>
  <si>
    <t>Batavia</t>
  </si>
  <si>
    <t>542 25th Ave</t>
  </si>
  <si>
    <t>Bellwood</t>
  </si>
  <si>
    <t>4645 W Belmont Ave</t>
  </si>
  <si>
    <t>3150 N. Racine Ave</t>
  </si>
  <si>
    <t>1025-1029 East 62nd Street</t>
  </si>
  <si>
    <t>1501 North Franklin Drive</t>
  </si>
  <si>
    <t>Benton</t>
  </si>
  <si>
    <t>2117 Church St</t>
  </si>
  <si>
    <t>Johnsburg</t>
  </si>
  <si>
    <t>737 East  69th St</t>
  </si>
  <si>
    <t>3137-3145 South Oak Park Avenue</t>
  </si>
  <si>
    <t>Berwyn</t>
  </si>
  <si>
    <t>900 W 63rd Parkway</t>
  </si>
  <si>
    <t>14725 S. Vine Ave.</t>
  </si>
  <si>
    <t>Harvey</t>
  </si>
  <si>
    <t>1040-1046 Willow Dr.</t>
  </si>
  <si>
    <t>Macomb</t>
  </si>
  <si>
    <t>8425 S. Saginaw</t>
  </si>
  <si>
    <t>5 North Shawnee Drive</t>
  </si>
  <si>
    <t>Murphysboro</t>
  </si>
  <si>
    <t>1300 Klein Avenue</t>
  </si>
  <si>
    <t>Venice</t>
  </si>
  <si>
    <t>5100 Kennedy Drive</t>
  </si>
  <si>
    <t>East Moline</t>
  </si>
  <si>
    <t>4957-59 West Medill 2315-17 North LaVergne</t>
  </si>
  <si>
    <t>1745 North Keystone Avenue</t>
  </si>
  <si>
    <t>160 W Lake St</t>
  </si>
  <si>
    <t>1017 S. Mercer Ave.</t>
  </si>
  <si>
    <t>1546 W Water St</t>
  </si>
  <si>
    <t>Blue Island</t>
  </si>
  <si>
    <t>817 Blue Sky East</t>
  </si>
  <si>
    <t>Havana</t>
  </si>
  <si>
    <t>100-160 Avonlea Drive Office: 216-M Flax Dr., Highland, IL 62249</t>
  </si>
  <si>
    <t>Greenville</t>
  </si>
  <si>
    <t>62246-2349</t>
  </si>
  <si>
    <t>2601 W. Evergreen, 1456 N. Rockwell 1414 and 1451 N. Washtenaw</t>
  </si>
  <si>
    <t>1930 N. Humboldt Blvd. scattered site</t>
  </si>
  <si>
    <t>149-151 1/2 North Central</t>
  </si>
  <si>
    <t>1968 North Bowman Avenue</t>
  </si>
  <si>
    <t>Danville</t>
  </si>
  <si>
    <t>228 Bradford Lane</t>
  </si>
  <si>
    <t>404 East Maple Street</t>
  </si>
  <si>
    <t>Leroy</t>
  </si>
  <si>
    <t>110 Uncle Leo Drive</t>
  </si>
  <si>
    <t>Bradley</t>
  </si>
  <si>
    <t>660 West Second Street</t>
  </si>
  <si>
    <t>BRAIDWOOD</t>
  </si>
  <si>
    <t>1103 N. State St.</t>
  </si>
  <si>
    <t>Lincoln</t>
  </si>
  <si>
    <t>1103 N. State Street</t>
  </si>
  <si>
    <t>517, 523, 527 Brainerd Avenue one single family home (517R Brainerd Avenue)</t>
  </si>
  <si>
    <t>Libertyville</t>
  </si>
  <si>
    <t>8915 S Loomis St</t>
  </si>
  <si>
    <t>5628-5630 South Halsted</t>
  </si>
  <si>
    <t>16-20, 30-34 Greenwood St.</t>
  </si>
  <si>
    <t>Glen Ellyn</t>
  </si>
  <si>
    <t>1050 W. Galena/601 N. Walnut Ave.</t>
  </si>
  <si>
    <t>Freeport</t>
  </si>
  <si>
    <t>100 Northfield Drive</t>
  </si>
  <si>
    <t>1300 Milkweed Drive</t>
  </si>
  <si>
    <t>Joliet</t>
  </si>
  <si>
    <t>4725; 4765; 4815; 4855; 4835; 4745 N. Martin Luther King Dr.</t>
  </si>
  <si>
    <t>Decatur</t>
  </si>
  <si>
    <t>121 Tower Street</t>
  </si>
  <si>
    <t>61820-2710</t>
  </si>
  <si>
    <t>110 Tower Street</t>
  </si>
  <si>
    <t>2111 S 17th Ave</t>
  </si>
  <si>
    <t>Broadview</t>
  </si>
  <si>
    <t>608 Central Park Place</t>
  </si>
  <si>
    <t>South Roxana</t>
  </si>
  <si>
    <t>150 Greenhaven Lane</t>
  </si>
  <si>
    <t>Gurnee</t>
  </si>
  <si>
    <t>1240 Brookshire Place</t>
  </si>
  <si>
    <t>Jerseyville</t>
  </si>
  <si>
    <t>4200 Hickory Hills Drive</t>
  </si>
  <si>
    <t>2601 Sycamore Drive</t>
  </si>
  <si>
    <t>1-6 Brookwood</t>
  </si>
  <si>
    <t>MATHERVILLE</t>
  </si>
  <si>
    <t>3210 W 139th St</t>
  </si>
  <si>
    <t>Robbins</t>
  </si>
  <si>
    <t>212 S. State Street</t>
  </si>
  <si>
    <t>Litchfield</t>
  </si>
  <si>
    <t>5550 North Kenmore  &amp; 1062 West Bryn Mawr</t>
  </si>
  <si>
    <t>1703 E. 72nd St.</t>
  </si>
  <si>
    <t>3040-3080 West 8th Street</t>
  </si>
  <si>
    <t>1285 Fleetwood Drive</t>
  </si>
  <si>
    <t>222 Locust Street</t>
  </si>
  <si>
    <t>60123-6387</t>
  </si>
  <si>
    <t>1200-1319 Amanda Circle</t>
  </si>
  <si>
    <t>1350 Fleetwood Dr</t>
  </si>
  <si>
    <t>745 Red Oak Lane</t>
  </si>
  <si>
    <t>455 SE. 10th Ave Near the intersection of NE 10th St. &amp; NE 11th St.</t>
  </si>
  <si>
    <t>Aledo</t>
  </si>
  <si>
    <t>250-260 E. Cleveland</t>
  </si>
  <si>
    <t>Scattered</t>
  </si>
  <si>
    <t>Fox River Grove</t>
  </si>
  <si>
    <t>12450 South Morgan</t>
  </si>
  <si>
    <t>Calumet Park</t>
  </si>
  <si>
    <t>6901 State Rt. 162</t>
  </si>
  <si>
    <t>Maryville</t>
  </si>
  <si>
    <t>844 Cambridge Boulevard</t>
  </si>
  <si>
    <t>O'Fallon</t>
  </si>
  <si>
    <t>4005 Camelot Drive</t>
  </si>
  <si>
    <t>2061 North Campbell Avenue</t>
  </si>
  <si>
    <t>311 West Wood Street</t>
  </si>
  <si>
    <t>Paris</t>
  </si>
  <si>
    <t>1501 Lowell Park, Units A, B, C</t>
  </si>
  <si>
    <t>Dixon</t>
  </si>
  <si>
    <t>1501 Lowell Park Road, Building 4 - 7</t>
  </si>
  <si>
    <t>615 Meadow Creek Drive</t>
  </si>
  <si>
    <t>600 Twilight Drive</t>
  </si>
  <si>
    <t>55 E. Cypress</t>
  </si>
  <si>
    <t>1210 East Washington</t>
  </si>
  <si>
    <t>2415 W. Randolph St.</t>
  </si>
  <si>
    <t>Vandalia</t>
  </si>
  <si>
    <t>Scattered Sites</t>
  </si>
  <si>
    <t>805 East College Drive</t>
  </si>
  <si>
    <t>810 West Mill Street</t>
  </si>
  <si>
    <t>15005 S. Cicero Ave</t>
  </si>
  <si>
    <t>Oak Forest</t>
  </si>
  <si>
    <t>1512 North LaSalle Drive</t>
  </si>
  <si>
    <t>310 Spruce Street</t>
  </si>
  <si>
    <t>Carlinville</t>
  </si>
  <si>
    <t>800 Randall Road</t>
  </si>
  <si>
    <t>4626 N. Magnolia Ave.</t>
  </si>
  <si>
    <t>2815 Elisha Avenue</t>
  </si>
  <si>
    <t>22501 Butterfield Rd</t>
  </si>
  <si>
    <t>Richton Park</t>
  </si>
  <si>
    <t>3757 Portage Place</t>
  </si>
  <si>
    <t>1370 E Carrie Ln</t>
  </si>
  <si>
    <t>340 S. Cary-Algonquin Road</t>
  </si>
  <si>
    <t>Cary</t>
  </si>
  <si>
    <t>880 Feinberg Dr</t>
  </si>
  <si>
    <t>1850 S Racine Ave</t>
  </si>
  <si>
    <t>10315 Palmer</t>
  </si>
  <si>
    <t>Melrose Park</t>
  </si>
  <si>
    <t>3248 East 92nd Street</t>
  </si>
  <si>
    <t>2021 S. Morgan St.</t>
  </si>
  <si>
    <t>2013-19 S. Morgan Street</t>
  </si>
  <si>
    <t>1609 W 21st Place</t>
  </si>
  <si>
    <t>1609 W. 21st Place</t>
  </si>
  <si>
    <t>2821/2827 5th Street 2752 9th Street</t>
  </si>
  <si>
    <t>ROCK ISLAND</t>
  </si>
  <si>
    <t>Virgina Road &amp; Petefish Road</t>
  </si>
  <si>
    <t>Virginia</t>
  </si>
  <si>
    <t>2320 North 12th</t>
  </si>
  <si>
    <t>Quincy</t>
  </si>
  <si>
    <t>1900 Benton Road</t>
  </si>
  <si>
    <t>Mt. Vernon</t>
  </si>
  <si>
    <t>1301-1305 9th Avenue</t>
  </si>
  <si>
    <t>ROCK FALLS</t>
  </si>
  <si>
    <t>3172 Loverock Avenue</t>
  </si>
  <si>
    <t>Steger</t>
  </si>
  <si>
    <t>377 Columbia Circle</t>
  </si>
  <si>
    <t>2537 North Halsted</t>
  </si>
  <si>
    <t>1421 Bowman Street, Unit B-Office</t>
  </si>
  <si>
    <t>4501-4515 N. Central Park Ave &amp;  3550-52, 3554 Sunnyside</t>
  </si>
  <si>
    <t>120 South State Street</t>
  </si>
  <si>
    <t>60123-6403</t>
  </si>
  <si>
    <t>104 Fairway Street</t>
  </si>
  <si>
    <t>Centralia</t>
  </si>
  <si>
    <t>501 E. Capitol Ave.</t>
  </si>
  <si>
    <t>100 Grambling Courts</t>
  </si>
  <si>
    <t>Cahokia Heights</t>
  </si>
  <si>
    <t>416 Small Street</t>
  </si>
  <si>
    <t>Harrisburg</t>
  </si>
  <si>
    <t>1400 5th St.</t>
  </si>
  <si>
    <t>Various Sites</t>
  </si>
  <si>
    <t>460-462 Iowa Ave</t>
  </si>
  <si>
    <t>3617 Delaware St</t>
  </si>
  <si>
    <t>ROCKFORD</t>
  </si>
  <si>
    <t>6450 South Stony Island Avenue</t>
  </si>
  <si>
    <t>1605-35 McAree Road</t>
  </si>
  <si>
    <t>3597 N. Charles Street</t>
  </si>
  <si>
    <t>1925 Riverside Drive</t>
  </si>
  <si>
    <t>799 Titan Court</t>
  </si>
  <si>
    <t>Chatham</t>
  </si>
  <si>
    <t>55 Chelsea Ave</t>
  </si>
  <si>
    <t>Sugar Grove</t>
  </si>
  <si>
    <t>604-612 State Street</t>
  </si>
  <si>
    <t>200 Estate Dr.</t>
  </si>
  <si>
    <t>618 Church St</t>
  </si>
  <si>
    <t>909 S Shelley St</t>
  </si>
  <si>
    <t>2701 Glen Flora Ave.</t>
  </si>
  <si>
    <t>1111 S. Ashland Ave</t>
  </si>
  <si>
    <t>Office Quincy Housing Authority 540 Harrison Street</t>
  </si>
  <si>
    <t>601 W. Romeo B. Garret Ave.</t>
  </si>
  <si>
    <t>2115 W. 63rd St,  6355 S. Wood, 1637 W. 59th,  1901 W. 59th St &amp; 1941 W. 59th St</t>
  </si>
  <si>
    <t>4500 N. Clarendon Ave.</t>
  </si>
  <si>
    <t>319 Dempster St</t>
  </si>
  <si>
    <t>10-88 Clayton Court</t>
  </si>
  <si>
    <t>WINNEBAGO</t>
  </si>
  <si>
    <t>1925 Wilmette Ave.</t>
  </si>
  <si>
    <t>Wilmette</t>
  </si>
  <si>
    <t>4416-26 N. Clifton 4416-22 N. Magnolia</t>
  </si>
  <si>
    <t>4040 Lindenwood Dr</t>
  </si>
  <si>
    <t>Matteson</t>
  </si>
  <si>
    <t>126 S Main St</t>
  </si>
  <si>
    <t>Galena</t>
  </si>
  <si>
    <t>592-598 Coal Street</t>
  </si>
  <si>
    <t>COLCHESTER</t>
  </si>
  <si>
    <t>2504 Buxton Drive</t>
  </si>
  <si>
    <t>Mattoon</t>
  </si>
  <si>
    <t>4217 Rose Lane scattered site</t>
  </si>
  <si>
    <t>930 College Boulevard</t>
  </si>
  <si>
    <t>2901 Searles Avenue</t>
  </si>
  <si>
    <t>1600 N. Fourteenth Street</t>
  </si>
  <si>
    <t>DEKALB</t>
  </si>
  <si>
    <t>748 Sharon Avenue</t>
  </si>
  <si>
    <t>Park City</t>
  </si>
  <si>
    <t>225 Whiteside</t>
  </si>
  <si>
    <t>Columbia</t>
  </si>
  <si>
    <t>2757 N Pine Grove Ave</t>
  </si>
  <si>
    <t>Scattered Site</t>
  </si>
  <si>
    <t>6438 N Sheridan Rd</t>
  </si>
  <si>
    <t>3551 Elm St.</t>
  </si>
  <si>
    <t>13037 S. Daniel Dr.</t>
  </si>
  <si>
    <t>383 Ambassador Circle</t>
  </si>
  <si>
    <t>Crystal Lake</t>
  </si>
  <si>
    <t>60014-6268</t>
  </si>
  <si>
    <t>1401 S Blue Island Ave</t>
  </si>
  <si>
    <t>4831 &amp; 4845 Conrad</t>
  </si>
  <si>
    <t>Skokie</t>
  </si>
  <si>
    <t>401 N Monticello Ave</t>
  </si>
  <si>
    <t>1330 W. 76th Street</t>
  </si>
  <si>
    <t>2218 E. Cook Street</t>
  </si>
  <si>
    <t>333 East 55th Place 338 East 56th Place</t>
  </si>
  <si>
    <t>Corcoran Place Apartments</t>
  </si>
  <si>
    <t>325 N Austin Blvd 345 N. Austin Blvd</t>
  </si>
  <si>
    <t>300-19 12th Ave.</t>
  </si>
  <si>
    <t>Cordova</t>
  </si>
  <si>
    <t>300-09 12th Ave.</t>
  </si>
  <si>
    <t>Scattered sites 1475 Harvard Drive (office)</t>
  </si>
  <si>
    <t>250 South Lewis Lane</t>
  </si>
  <si>
    <t>532 Elsie Avenue 1824 Cora</t>
  </si>
  <si>
    <t>Crest Hill</t>
  </si>
  <si>
    <t>630 N. Church St. Suite 101 Scattered Site</t>
  </si>
  <si>
    <t>55 Broadway 10th Floor</t>
  </si>
  <si>
    <t>New York</t>
  </si>
  <si>
    <t>230 McMillan Court - Management Office</t>
  </si>
  <si>
    <t>Cortland</t>
  </si>
  <si>
    <t>1000 South Cottage Avenue</t>
  </si>
  <si>
    <t>4829 South Cottage Grove</t>
  </si>
  <si>
    <t>500 W Polk Ave</t>
  </si>
  <si>
    <t>Charleston</t>
  </si>
  <si>
    <t>740 Country Club Heights Road</t>
  </si>
  <si>
    <t>1016 Yost Court</t>
  </si>
  <si>
    <t>Sterling</t>
  </si>
  <si>
    <t>5 Cotton Hill Road</t>
  </si>
  <si>
    <t>Pawnee</t>
  </si>
  <si>
    <t>1013 E. Monroe Street</t>
  </si>
  <si>
    <t>Olney</t>
  </si>
  <si>
    <t>2228 Countryview Drive</t>
  </si>
  <si>
    <t>700-704 Brady Mill Road, Anna;   901 Galeener, Vienna; 40 Lois Lane, Metropolis</t>
  </si>
  <si>
    <t>Anna</t>
  </si>
  <si>
    <t>756-798 Inland Circle 788 Inland Circle - Management Office</t>
  </si>
  <si>
    <t>Naperville</t>
  </si>
  <si>
    <t>2502 West Springfield</t>
  </si>
  <si>
    <t>625 Countryside Lane office 1000 Washington Ave., Dixon 61021</t>
  </si>
  <si>
    <t>335 N. 1st. Street</t>
  </si>
  <si>
    <t>Wilmington</t>
  </si>
  <si>
    <t>6406 Joliet Road</t>
  </si>
  <si>
    <t>Countryside</t>
  </si>
  <si>
    <t>102 Ralph Street</t>
  </si>
  <si>
    <t>Cambria</t>
  </si>
  <si>
    <t>407 West Kendall Drive Multi-Sites-Towns</t>
  </si>
  <si>
    <t>907 N. 2nd St., Rochelle 61068 501 W. Kendall Dr., Yorkville 60560</t>
  </si>
  <si>
    <t>Multiple Cities</t>
  </si>
  <si>
    <t>101 W. Sheridan Rd. scattered</t>
  </si>
  <si>
    <t>Petersburg</t>
  </si>
  <si>
    <t>410 N. Court Street</t>
  </si>
  <si>
    <t>5741 W. 35th Street</t>
  </si>
  <si>
    <t>Cicero</t>
  </si>
  <si>
    <t>415 18th Street</t>
  </si>
  <si>
    <t>1900 Sixth Ave.</t>
  </si>
  <si>
    <t>637 Burns Street</t>
  </si>
  <si>
    <t>550 and 560 Vine</t>
  </si>
  <si>
    <t>Highland Park</t>
  </si>
  <si>
    <t>401-424 Wigwam Hollow Circle scattered site</t>
  </si>
  <si>
    <t>5615 Liberty Street</t>
  </si>
  <si>
    <t>Richmond</t>
  </si>
  <si>
    <t>150 Yordy Road</t>
  </si>
  <si>
    <t>Morton</t>
  </si>
  <si>
    <t>310 W Rand Rd</t>
  </si>
  <si>
    <t>707 Poplar Street 504 S. Sixth Street</t>
  </si>
  <si>
    <t>208 North Crestlane Drive</t>
  </si>
  <si>
    <t>404 East Vernon</t>
  </si>
  <si>
    <t>4600 N. Ashland Avenue.</t>
  </si>
  <si>
    <t>1275 49th Avenue Court</t>
  </si>
  <si>
    <t>1101 W. 24th Street</t>
  </si>
  <si>
    <t>Rock Falls</t>
  </si>
  <si>
    <t>102 E Stebbins Dr</t>
  </si>
  <si>
    <t>2040 W. Jackson</t>
  </si>
  <si>
    <t>19 Basil Way</t>
  </si>
  <si>
    <t>1900 East Main Street Building #11 and #13</t>
  </si>
  <si>
    <t>520 Veterans Way</t>
  </si>
  <si>
    <t>1530 N Sedgwick St</t>
  </si>
  <si>
    <t>535 &amp; 547 W. Macon</t>
  </si>
  <si>
    <t>12500 Regency Parkway</t>
  </si>
  <si>
    <t>Huntley</t>
  </si>
  <si>
    <t>1101 Lake Cook Rd</t>
  </si>
  <si>
    <t>Deerfield</t>
  </si>
  <si>
    <t>DeLaCerda aka Steven Place</t>
  </si>
  <si>
    <t>742-44, 748-50 15th Street</t>
  </si>
  <si>
    <t>208 12th Street</t>
  </si>
  <si>
    <t>Cairo</t>
  </si>
  <si>
    <t>110 Fifth Street</t>
  </si>
  <si>
    <t>Oswego</t>
  </si>
  <si>
    <t>60543-8309</t>
  </si>
  <si>
    <t>1335 Lilac Way</t>
  </si>
  <si>
    <t>2 Diamond Circle (office)</t>
  </si>
  <si>
    <t>Breese</t>
  </si>
  <si>
    <t>3370 White Oak Drive</t>
  </si>
  <si>
    <t>927 Wenzel Rd</t>
  </si>
  <si>
    <t>Peru</t>
  </si>
  <si>
    <t>1000 Diamond Circle</t>
  </si>
  <si>
    <t>Princeton</t>
  </si>
  <si>
    <t>3300 W. Diversey</t>
  </si>
  <si>
    <t>1540 Freedom Walk #C9</t>
  </si>
  <si>
    <t>61021-1055</t>
  </si>
  <si>
    <t>415 Oak Street</t>
  </si>
  <si>
    <t>Griggsville</t>
  </si>
  <si>
    <t>200 Van Voorhis 112 E Daggy Street; 402 Main Street, Altwood, il</t>
  </si>
  <si>
    <t>Tuscola</t>
  </si>
  <si>
    <t>720 9th Street</t>
  </si>
  <si>
    <t>414 Nathaniel Burch Drive</t>
  </si>
  <si>
    <t>4200-4240 Lacey Road</t>
  </si>
  <si>
    <t>Downers Grove</t>
  </si>
  <si>
    <t>4420-28 1/2 S. Drexel; 4532-42 S. Drexel; 4700-12 S. Drexel;  4725-27 S. Ingleside</t>
  </si>
  <si>
    <t>3443 South 55th Ave - Mgmt Office</t>
  </si>
  <si>
    <t>4825 and 4917 S. Drexel Boulevard</t>
  </si>
  <si>
    <t>5100 W. War Memorial Drive</t>
  </si>
  <si>
    <t>PEORIA</t>
  </si>
  <si>
    <t>875 West McKinley Avenue</t>
  </si>
  <si>
    <t>875 West McKinley</t>
  </si>
  <si>
    <t>1711 W 61st St</t>
  </si>
  <si>
    <t>4010 McCallum-Office</t>
  </si>
  <si>
    <t>ALORTON</t>
  </si>
  <si>
    <t>512 East Kansas, Peoria IL (office)</t>
  </si>
  <si>
    <t>3031-3035 W. Polk</t>
  </si>
  <si>
    <t>3439-3463 W Monroe Ave 101-115 S St. Louis St</t>
  </si>
  <si>
    <t>3300 West Maypole</t>
  </si>
  <si>
    <t>1001 Emerson St</t>
  </si>
  <si>
    <t>222 N. State St.</t>
  </si>
  <si>
    <t>2010 Eden's Gate Drive</t>
  </si>
  <si>
    <t>2001 Edison Avenue</t>
  </si>
  <si>
    <t>Granite City</t>
  </si>
  <si>
    <t>637 Hillsboro Ave.</t>
  </si>
  <si>
    <t>Edwardsville</t>
  </si>
  <si>
    <t>3246 W 47th St</t>
  </si>
  <si>
    <t>51 Spring St.</t>
  </si>
  <si>
    <t>320 Ash Street 2025 Washington-Office</t>
  </si>
  <si>
    <t>400 East Monroe Street</t>
  </si>
  <si>
    <t>240 W. Prairie Street</t>
  </si>
  <si>
    <t>scattered sites</t>
  </si>
  <si>
    <t>East Alton</t>
  </si>
  <si>
    <t>150 West Wise Road</t>
  </si>
  <si>
    <t>Schaumburg</t>
  </si>
  <si>
    <t>1600 Foster Street</t>
  </si>
  <si>
    <t>19 E. 110th Pl.</t>
  </si>
  <si>
    <t>2702 Emma's Way</t>
  </si>
  <si>
    <t>Geneva</t>
  </si>
  <si>
    <t>901 W. 63rd St.</t>
  </si>
  <si>
    <t>1650 W. 63rd St.</t>
  </si>
  <si>
    <t>1730 Washington St.</t>
  </si>
  <si>
    <t>1301-05 Pitner Ave.</t>
  </si>
  <si>
    <t>2300 Noyes Court 1900 Sherman Avenue</t>
  </si>
  <si>
    <t>500 Peterson Rd</t>
  </si>
  <si>
    <t>1015 E. Tyler Ave.</t>
  </si>
  <si>
    <t>1529 East Main Street</t>
  </si>
  <si>
    <t>Streator</t>
  </si>
  <si>
    <t>425 W. Evergreen Ave.</t>
  </si>
  <si>
    <t>1333 N. Cleveland</t>
  </si>
  <si>
    <t>606-610 W. Hickory</t>
  </si>
  <si>
    <t>Fairbury</t>
  </si>
  <si>
    <t>500 S. New Towne Drive</t>
  </si>
  <si>
    <t>407 E. Hawley Street</t>
  </si>
  <si>
    <t>Mundelein</t>
  </si>
  <si>
    <t>7 Union Ave.</t>
  </si>
  <si>
    <t>McLeansboro</t>
  </si>
  <si>
    <t>5622-5644 W. Washington Boulevard 110-114 N. Parkside</t>
  </si>
  <si>
    <t>320 Watch,621 Wing,951 Elizabeth,252 Illinois Ct   270&amp;280 Norman Nelson, 311&amp;314 Washington, 252 Ill</t>
  </si>
  <si>
    <t>700 East Court Street</t>
  </si>
  <si>
    <t>FARMINGTON</t>
  </si>
  <si>
    <t>1420 W. Farwell Ave  1345 W. Jarvis</t>
  </si>
  <si>
    <t>630 East State Street</t>
  </si>
  <si>
    <t>800 S 5th Ave</t>
  </si>
  <si>
    <t>209 W. Scarritt Street</t>
  </si>
  <si>
    <t>1151 South Finley Road</t>
  </si>
  <si>
    <t>1175 Finley Road</t>
  </si>
  <si>
    <t>237-256 Flax Drive</t>
  </si>
  <si>
    <t>Highland</t>
  </si>
  <si>
    <t>216-244 Flax Dr</t>
  </si>
  <si>
    <t>1502 East Florida Avenue</t>
  </si>
  <si>
    <t>165 North Central</t>
  </si>
  <si>
    <t>7010 Forest Glen Drive</t>
  </si>
  <si>
    <t>25 Elgin Avenue</t>
  </si>
  <si>
    <t>1213-15 2nd Ave. office: 1217 2nd Ave.</t>
  </si>
  <si>
    <t>3718-26 W. Douglas, 1333-1339 S.  &amp; 1329-1331 S. Independence</t>
  </si>
  <si>
    <t>1449 Jericho Circle</t>
  </si>
  <si>
    <t>1536 Sycamore Rd</t>
  </si>
  <si>
    <t>108 S. Pearl</t>
  </si>
  <si>
    <t>2074 Fox Pointe Circle</t>
  </si>
  <si>
    <t>1016 Parker St.</t>
  </si>
  <si>
    <t>300 N State St.</t>
  </si>
  <si>
    <t>60123-3534</t>
  </si>
  <si>
    <t>765 Fletcher Drive</t>
  </si>
  <si>
    <t>785 Fletcher Dr</t>
  </si>
  <si>
    <t>430 N River St</t>
  </si>
  <si>
    <t>631 and 641 S Lake St</t>
  </si>
  <si>
    <t>27 Oxford Rd.</t>
  </si>
  <si>
    <t>Carpentersville</t>
  </si>
  <si>
    <t>824-32 E. 53rd St.</t>
  </si>
  <si>
    <t>400 Central Ave.</t>
  </si>
  <si>
    <t>210 Maple, 321, 329 Sycamore</t>
  </si>
  <si>
    <t>Franklin Grove</t>
  </si>
  <si>
    <t>318 Maiden Lane</t>
  </si>
  <si>
    <t>9535 Franklin Ave</t>
  </si>
  <si>
    <t>Franklin Park</t>
  </si>
  <si>
    <t>5040 S Indiana Ave</t>
  </si>
  <si>
    <t>815 Elm Street</t>
  </si>
  <si>
    <t>1020 Prairie Place</t>
  </si>
  <si>
    <t>935 Maple Avenue</t>
  </si>
  <si>
    <t>Homewood</t>
  </si>
  <si>
    <t>5000 S. Fifth Ave. Building #240</t>
  </si>
  <si>
    <t>Hines</t>
  </si>
  <si>
    <t>5000 S. Fifth Avenue</t>
  </si>
  <si>
    <t>5000 S 5th Ave, Building 14</t>
  </si>
  <si>
    <t>1746 South Dirck Drive</t>
  </si>
  <si>
    <t>1543 West Fullerton Ave.</t>
  </si>
  <si>
    <t>19200 Elston Rd</t>
  </si>
  <si>
    <t>300 East 26th Street</t>
  </si>
  <si>
    <t>1818 W Peterson Ave</t>
  </si>
  <si>
    <t>1329 E.  Bello Circle</t>
  </si>
  <si>
    <t>Lockport</t>
  </si>
  <si>
    <t>5533 N. Galena Rd</t>
  </si>
  <si>
    <t>Peoria Heights</t>
  </si>
  <si>
    <t>1384 N. Henderson St.</t>
  </si>
  <si>
    <t>Galesburg</t>
  </si>
  <si>
    <t>609 &amp; 611 SW Seventh St.</t>
  </si>
  <si>
    <t>Galva</t>
  </si>
  <si>
    <t>1030 &amp; 1034 SW Seventh St.</t>
  </si>
  <si>
    <t>7019 W Crandall Ave</t>
  </si>
  <si>
    <t>Worth</t>
  </si>
  <si>
    <t>709 N. 6th Street</t>
  </si>
  <si>
    <t>Vienna</t>
  </si>
  <si>
    <t>515 S. Second Ave.</t>
  </si>
  <si>
    <t>69 Park Street</t>
  </si>
  <si>
    <t>1340 Ring Road</t>
  </si>
  <si>
    <t>Calumet City</t>
  </si>
  <si>
    <t>225 North 1st Street</t>
  </si>
  <si>
    <t>1235 S Sawyer Ave</t>
  </si>
  <si>
    <t>251 River Haven Drive</t>
  </si>
  <si>
    <t>EAST DUNDEE</t>
  </si>
  <si>
    <t>306 E. Jefferson 1802 N. Division (Office) Morris, IL 60450</t>
  </si>
  <si>
    <t>Gardner</t>
  </si>
  <si>
    <t>1518 25th Ave.</t>
  </si>
  <si>
    <t>Moline</t>
  </si>
  <si>
    <t>1135 Wilmette Ave.</t>
  </si>
  <si>
    <t>1676 Market St.</t>
  </si>
  <si>
    <t>518 W. Romeo B. Garrett Ave.</t>
  </si>
  <si>
    <t>7450 N. Rogers</t>
  </si>
  <si>
    <t>600 Olivia DR.</t>
  </si>
  <si>
    <t>Geneseo</t>
  </si>
  <si>
    <t>510, 530, 550, 570 &amp; 590 Olivia Dr.</t>
  </si>
  <si>
    <t>2701 W 95th St</t>
  </si>
  <si>
    <t>Evergreen Park</t>
  </si>
  <si>
    <t>500 E. 13th Street</t>
  </si>
  <si>
    <t>GIBSON CITY</t>
  </si>
  <si>
    <t>2100 Big Timber Road</t>
  </si>
  <si>
    <t>600 South St.</t>
  </si>
  <si>
    <t>Gillespie</t>
  </si>
  <si>
    <t>120 Norvell Dr</t>
  </si>
  <si>
    <t>Jacksonville</t>
  </si>
  <si>
    <t>62650-3119</t>
  </si>
  <si>
    <t>1954 Memorial Dr.</t>
  </si>
  <si>
    <t>520 Pershing Ave.</t>
  </si>
  <si>
    <t>926 Main Street</t>
  </si>
  <si>
    <t>802 NE Glendale Avenue/Scattered Sites Scattered Sites</t>
  </si>
  <si>
    <t>1123 Bloomingdale Road</t>
  </si>
  <si>
    <t>Glendale Heights</t>
  </si>
  <si>
    <t>1121 N. Van Buren - Litchfield 214 N. Broad Street - Hillsboro</t>
  </si>
  <si>
    <t>Multi</t>
  </si>
  <si>
    <t>1704 East End Avenue</t>
  </si>
  <si>
    <t>Chicago Heights</t>
  </si>
  <si>
    <t>617 S. 6th Ave.</t>
  </si>
  <si>
    <t>1519 S Arlington Heights Rd</t>
  </si>
  <si>
    <t>Arlington Heights,</t>
  </si>
  <si>
    <t>2727 Cherie Lane</t>
  </si>
  <si>
    <t>OTTAWA</t>
  </si>
  <si>
    <t>1146 Broadway</t>
  </si>
  <si>
    <t>835 W Division St</t>
  </si>
  <si>
    <t>Marine</t>
  </si>
  <si>
    <t>160 Hamelitz Ct.</t>
  </si>
  <si>
    <t>Grayslake</t>
  </si>
  <si>
    <t>206 North Green Bay</t>
  </si>
  <si>
    <t>701-706, 708 Melody Court</t>
  </si>
  <si>
    <t>Morrison</t>
  </si>
  <si>
    <t>Prairie Court - 130 Prairie Court</t>
  </si>
  <si>
    <t>Greenfield</t>
  </si>
  <si>
    <t>303 W Johnson St</t>
  </si>
  <si>
    <t>Palatine</t>
  </si>
  <si>
    <t>502 Kildeer Dr</t>
  </si>
  <si>
    <t>Bolingbrook</t>
  </si>
  <si>
    <t>3345 Sanders Road</t>
  </si>
  <si>
    <t>6451-53 N. Greenview Ave.</t>
  </si>
  <si>
    <t>4433-37 S. Greenwood Ave.</t>
  </si>
  <si>
    <t>1007-1157 E. 47th St.</t>
  </si>
  <si>
    <t>1026-1038 Greenwood</t>
  </si>
  <si>
    <t>808 East 61st Street scattered site</t>
  </si>
  <si>
    <t>108 E. 10th Street</t>
  </si>
  <si>
    <t>GRIDLEY</t>
  </si>
  <si>
    <t>41 Lincoln Dr &amp; 325 N. Carr St</t>
  </si>
  <si>
    <t>White Hall</t>
  </si>
  <si>
    <t>221 West 109th Street</t>
  </si>
  <si>
    <t>1462 West 79th Street</t>
  </si>
  <si>
    <t>442 South Grove Avenue</t>
  </si>
  <si>
    <t>Oak Park</t>
  </si>
  <si>
    <t>3737 Highland Avenue Scattered Site</t>
  </si>
  <si>
    <t>5046 1/2 W. Washington-1A</t>
  </si>
  <si>
    <t>903 N Division</t>
  </si>
  <si>
    <t>500 Maine St.</t>
  </si>
  <si>
    <t>413 E. Hall Street</t>
  </si>
  <si>
    <t>Sandwich</t>
  </si>
  <si>
    <t>1201 N Brookstone Ct</t>
  </si>
  <si>
    <t>12000 South Hamlin Avenue</t>
  </si>
  <si>
    <t>Alsip</t>
  </si>
  <si>
    <t>4 Woodview Ct 117 West 3rd Street (office)</t>
  </si>
  <si>
    <t>#4 Woodview Court-Office 117 West 3rd Street (office)</t>
  </si>
  <si>
    <t>400 S. Adams Street</t>
  </si>
  <si>
    <t>Carthage</t>
  </si>
  <si>
    <t>12045 S. Emerald</t>
  </si>
  <si>
    <t>711 E Chicago St</t>
  </si>
  <si>
    <t>413 N. Winnebago St. Scattered Site</t>
  </si>
  <si>
    <t>811-841 E Clay St</t>
  </si>
  <si>
    <t>4946 N Sheridan Rd</t>
  </si>
  <si>
    <t>820 Metzen Street</t>
  </si>
  <si>
    <t>Harvard</t>
  </si>
  <si>
    <t>600 South Howard Street</t>
  </si>
  <si>
    <t>1519 W. Warren Boulevard</t>
  </si>
  <si>
    <t>166 W 151st St 174 W 151st St</t>
  </si>
  <si>
    <t>15340 Broadway Ave</t>
  </si>
  <si>
    <t>407 East North Street scattered site</t>
  </si>
  <si>
    <t>Stonington</t>
  </si>
  <si>
    <t>West Elm St 512 W. Spresser (office)</t>
  </si>
  <si>
    <t>Taylorville</t>
  </si>
  <si>
    <t>62568-2135</t>
  </si>
  <si>
    <t>800 N. Promenade Street</t>
  </si>
  <si>
    <t>306 W. 8th St., Apt D</t>
  </si>
  <si>
    <t>Metropolis</t>
  </si>
  <si>
    <t>Various Addresses</t>
  </si>
  <si>
    <t>Carrollton</t>
  </si>
  <si>
    <t>20240-20260 South Pine Hill Road Moble Number - 708-710-7315</t>
  </si>
  <si>
    <t>Frankfort</t>
  </si>
  <si>
    <t>60423-8324</t>
  </si>
  <si>
    <t>847 W Sunnyside Ave</t>
  </si>
  <si>
    <t>1424 36th Avenue 3609 14th St. Dr.</t>
  </si>
  <si>
    <t>1700 Hospital Road</t>
  </si>
  <si>
    <t>Silvis</t>
  </si>
  <si>
    <t>120 W. Boeger Dr.</t>
  </si>
  <si>
    <t>654 E 43rd St</t>
  </si>
  <si>
    <t>3 Ponsetti Drive</t>
  </si>
  <si>
    <t>Spring Valley</t>
  </si>
  <si>
    <t>2723 - 2837 Silent Wood Trail</t>
  </si>
  <si>
    <t>9500 14th St. West</t>
  </si>
  <si>
    <t>2705-19 Hebron Ave.</t>
  </si>
  <si>
    <t>411 &amp; 441 Heinlein Drive</t>
  </si>
  <si>
    <t>Shelbyville</t>
  </si>
  <si>
    <t>920 W Lawrence Ave</t>
  </si>
  <si>
    <t>3595 N Charles Street</t>
  </si>
  <si>
    <t>365 E Waggoner Street</t>
  </si>
  <si>
    <t>1035 S. Main Street</t>
  </si>
  <si>
    <t>1079 E. Wilson Street</t>
  </si>
  <si>
    <t>4730 Squaw Prairie Road</t>
  </si>
  <si>
    <t>BELVIDERE</t>
  </si>
  <si>
    <t>1305 Bailey Lane</t>
  </si>
  <si>
    <t>550 Kildeer Drive</t>
  </si>
  <si>
    <t>480 West Polk Avenue</t>
  </si>
  <si>
    <t>2626 North Annie Gidden Road</t>
  </si>
  <si>
    <t>1500 South Forest Rd.</t>
  </si>
  <si>
    <t>3775 East Grand Avenue</t>
  </si>
  <si>
    <t>605 South Marshall</t>
  </si>
  <si>
    <t>5500 46th Avenue Drive</t>
  </si>
  <si>
    <t>14731 S. Van Dyke Road</t>
  </si>
  <si>
    <t>Plainfield</t>
  </si>
  <si>
    <t>202 North Showplace Drive</t>
  </si>
  <si>
    <t>2205 Oak Grove Avenue</t>
  </si>
  <si>
    <t>701 Filmore Square</t>
  </si>
  <si>
    <t>Herrin</t>
  </si>
  <si>
    <t>400 West Franklin Street</t>
  </si>
  <si>
    <t>4067 S Wheeler Rd Pembrok Township, IL 60958</t>
  </si>
  <si>
    <t>Hopkins Park</t>
  </si>
  <si>
    <t>1-33 Hickory Meadows Drive</t>
  </si>
  <si>
    <t>500 Hickory Ridge Court</t>
  </si>
  <si>
    <t>290 Stadium Drive</t>
  </si>
  <si>
    <t>Bourbonnais</t>
  </si>
  <si>
    <t>401-403 E. Kerr Ave.</t>
  </si>
  <si>
    <t>400 East Florence No Site office</t>
  </si>
  <si>
    <t>OGLESBY</t>
  </si>
  <si>
    <t>1526 Edgar Drive</t>
  </si>
  <si>
    <t>2930 Herzog Lane</t>
  </si>
  <si>
    <t>160 S. Highpoint Dr.</t>
  </si>
  <si>
    <t>Romeoville</t>
  </si>
  <si>
    <t>2040 Brown Ave</t>
  </si>
  <si>
    <t>West of 312 Hill St</t>
  </si>
  <si>
    <t>Mt.Morris</t>
  </si>
  <si>
    <t>1916 North Orleans St.</t>
  </si>
  <si>
    <t>2755 Cooper Drive</t>
  </si>
  <si>
    <t>2111 S. Clark/2031 S. Clark office: 54 W Cermak Rd.</t>
  </si>
  <si>
    <t>101-130 Independence Dr.</t>
  </si>
  <si>
    <t>Hillsboro</t>
  </si>
  <si>
    <t>547 N Taft Ave</t>
  </si>
  <si>
    <t>Hillside</t>
  </si>
  <si>
    <t>16 W. 450 Honeysuckle Rose Rd</t>
  </si>
  <si>
    <t>Willowbrook</t>
  </si>
  <si>
    <t>23528 N Garden Ln</t>
  </si>
  <si>
    <t>Lake Zurich</t>
  </si>
  <si>
    <t>240 W. 107th Place</t>
  </si>
  <si>
    <t>1350 W Carl Sandburg Dr</t>
  </si>
  <si>
    <t>1351 W. Carl Sandburg Drive</t>
  </si>
  <si>
    <t>5700 North Sheridan Road</t>
  </si>
  <si>
    <t>3300, 3308, 3439 W. Flournoy St., 3654 W. Polk St. 3607 West Polk Street (office)</t>
  </si>
  <si>
    <t>555 Pershing Ave.</t>
  </si>
  <si>
    <t>432 E. Bailey Road</t>
  </si>
  <si>
    <t>1130 Florence</t>
  </si>
  <si>
    <t>Westmont</t>
  </si>
  <si>
    <t>1335 Crabapple Court</t>
  </si>
  <si>
    <t>2801 Montaluma Drive</t>
  </si>
  <si>
    <t>6400 Lincoln Avenue</t>
  </si>
  <si>
    <t>Morton Grove</t>
  </si>
  <si>
    <t>4801 11th Street</t>
  </si>
  <si>
    <t>3053 West Franklin Boulevard</t>
  </si>
  <si>
    <t>6002 South Halsted</t>
  </si>
  <si>
    <t>1331 Eagle Street</t>
  </si>
  <si>
    <t>60432-2004</t>
  </si>
  <si>
    <t>5930 S Peoria St</t>
  </si>
  <si>
    <t>1301 Copperfield Ave</t>
  </si>
  <si>
    <t>1135 &amp; 1139 N. 9th Street</t>
  </si>
  <si>
    <t>1729 Carver Drive</t>
  </si>
  <si>
    <t>4110 Lake Court</t>
  </si>
  <si>
    <t>700-702 Monroe Street</t>
  </si>
  <si>
    <t>1717 Marlboro 920 Mission, Joliet, IL 60436</t>
  </si>
  <si>
    <t>1020 W Roosevelt Rd</t>
  </si>
  <si>
    <t>1569 N. Hoyne Avenue</t>
  </si>
  <si>
    <t>1615-43 West Howard 2nd &amp; 3rd floors</t>
  </si>
  <si>
    <t>1819 North Humboldt Boulevard</t>
  </si>
  <si>
    <t>3038-3040 W. North Ave.</t>
  </si>
  <si>
    <t>3831 W Chicago Ave/ 750 N Avers</t>
  </si>
  <si>
    <t>1152 N Christiana Ave</t>
  </si>
  <si>
    <t>1816 North St. Louis (office) 1801-1817 N. St. Louis (odd #s)</t>
  </si>
  <si>
    <t>1816 North St. Louis (office)  1800-1816 N. St. Louis (even #s)</t>
  </si>
  <si>
    <t>1028 E. 6th Street</t>
  </si>
  <si>
    <t>200 Hunt Club Drive</t>
  </si>
  <si>
    <t>648 Marguerite Circle</t>
  </si>
  <si>
    <t>Coal City</t>
  </si>
  <si>
    <t>1036 Hunter's Circle</t>
  </si>
  <si>
    <t>9201 Maryland Street</t>
  </si>
  <si>
    <t>Niles</t>
  </si>
  <si>
    <t>551 &amp; 571 Huntington Commons Rd</t>
  </si>
  <si>
    <t>Mount Prospect</t>
  </si>
  <si>
    <t>12150 Regency Parkway</t>
  </si>
  <si>
    <t>400 Lou Ann Drive</t>
  </si>
  <si>
    <t>500 Hyacinth Lane</t>
  </si>
  <si>
    <t>501 N. Cass Ave.</t>
  </si>
  <si>
    <t>3333 W. Maypole Ave.</t>
  </si>
  <si>
    <t>333 S. Wabash Ave., Suite 2800 (owner office) Scattered Site</t>
  </si>
  <si>
    <t>2100 Ridge Ave, G320 Scattered Sites</t>
  </si>
  <si>
    <t>8047 Floral Ave.</t>
  </si>
  <si>
    <t>60077-3605</t>
  </si>
  <si>
    <t>8218 Laramie Ave</t>
  </si>
  <si>
    <t>925, 927, 929, 931, 933, 935 S. Independence 924 S. Lawndale</t>
  </si>
  <si>
    <t>820 S Independence Blvd</t>
  </si>
  <si>
    <t>601-639 Meadows Blvd</t>
  </si>
  <si>
    <t>9 Yost Court (South of James Street)</t>
  </si>
  <si>
    <t>Lawrenceville</t>
  </si>
  <si>
    <t>Indian Trails Apartments of Lawrenceville Phase 2</t>
  </si>
  <si>
    <t>9 James Courtney Blvd.</t>
  </si>
  <si>
    <t>1503 W. Spresser Street scattered site</t>
  </si>
  <si>
    <t>Taylorville/Pana</t>
  </si>
  <si>
    <t>1503 W. Spresser Street Office: 512 W. Spresser St., Taylorville, IL</t>
  </si>
  <si>
    <t>12827, 12833-43 Irving Avenue</t>
  </si>
  <si>
    <t>6430 S Stony Island Ave</t>
  </si>
  <si>
    <t>5801 North Pulaski Road Building R</t>
  </si>
  <si>
    <t>2638-44 West Jackson Blvd.</t>
  </si>
  <si>
    <t>3445 W Madison St</t>
  </si>
  <si>
    <t>6040 South Harper Avenue</t>
  </si>
  <si>
    <t>2411 4th Ave</t>
  </si>
  <si>
    <t>205 North Wall St.</t>
  </si>
  <si>
    <t>1615 Emerson St</t>
  </si>
  <si>
    <t>300 W Cermak Rd 2160 W Tan Ct</t>
  </si>
  <si>
    <t>502 Seminary Street</t>
  </si>
  <si>
    <t>5700 S. Michigan Ave. Scattered Site</t>
  </si>
  <si>
    <t>4162 S. Drexel Boulevard Various</t>
  </si>
  <si>
    <t>900 East Jefferson</t>
  </si>
  <si>
    <t>MACOMB</t>
  </si>
  <si>
    <t>102 S. Calhoun Street</t>
  </si>
  <si>
    <t>Sullivan</t>
  </si>
  <si>
    <t>7020 S. Jeffery Blvd.</t>
  </si>
  <si>
    <t>1320 Executive Court</t>
  </si>
  <si>
    <t>Pekin</t>
  </si>
  <si>
    <t>3607 Johnsburg Rd</t>
  </si>
  <si>
    <t>6146 S. Kenwood AVE.</t>
  </si>
  <si>
    <t>1615 Blackhawk Boulevard</t>
  </si>
  <si>
    <t>SOUTH BELOIT</t>
  </si>
  <si>
    <t>1554 W. Jonquil Terrace</t>
  </si>
  <si>
    <t>1614-1622 W Jonquil Terrace</t>
  </si>
  <si>
    <t>512 S Chicago Ave</t>
  </si>
  <si>
    <t>210-214 S Washington Ave</t>
  </si>
  <si>
    <t>405 Washington St.</t>
  </si>
  <si>
    <t>8200 S. Ellis Ave.</t>
  </si>
  <si>
    <t>1251-61 S. Keeler 4148-4154 W. 13th St.</t>
  </si>
  <si>
    <t>Keeler Roosevelt Road Apartments</t>
  </si>
  <si>
    <t>4200-10 W. Roosevelt Road/1146-56 S. Keeler Avenue</t>
  </si>
  <si>
    <t>500 N. State</t>
  </si>
  <si>
    <t>Pana</t>
  </si>
  <si>
    <t>2310 Kilbourn</t>
  </si>
  <si>
    <t>401 East Kensington Road</t>
  </si>
  <si>
    <t>4710-18 South Woodlawn  4716-30 S. Ellis</t>
  </si>
  <si>
    <t>4001-13 S Ellis Ave 811-833 E 46th St</t>
  </si>
  <si>
    <t>6417 S. Ellis Scattered sites in Woodlawn</t>
  </si>
  <si>
    <t>3362 184th Street</t>
  </si>
  <si>
    <t>5300-10; 5248-58 King Drive 7600-7610 Essex</t>
  </si>
  <si>
    <t>2801 Grandville Court</t>
  </si>
  <si>
    <t>2641 E. Cook Street</t>
  </si>
  <si>
    <t>1525 Crown Road</t>
  </si>
  <si>
    <t>300 Louis Street</t>
  </si>
  <si>
    <t>PLANO</t>
  </si>
  <si>
    <t>7436-7445 S Kingston Ave 2475 S 74th Pl</t>
  </si>
  <si>
    <t>2801 Sunset Ave</t>
  </si>
  <si>
    <t>3000 Loras Drive</t>
  </si>
  <si>
    <t>921 Knollwood Village Road</t>
  </si>
  <si>
    <t>Caseyville</t>
  </si>
  <si>
    <t>20 Jacksonville Place</t>
  </si>
  <si>
    <t>30-1625</t>
  </si>
  <si>
    <t>1126 Mill Sreet</t>
  </si>
  <si>
    <t>KEWANEE</t>
  </si>
  <si>
    <t>517 West 11th Street</t>
  </si>
  <si>
    <t>200 Labor Drive</t>
  </si>
  <si>
    <t>130 North Main Street</t>
  </si>
  <si>
    <t>East Peoria</t>
  </si>
  <si>
    <t>1335 S. Diamond St.</t>
  </si>
  <si>
    <t>357 W Cleveland St</t>
  </si>
  <si>
    <t>Ladd</t>
  </si>
  <si>
    <t>411 Mulberry Street</t>
  </si>
  <si>
    <t>61101-1014</t>
  </si>
  <si>
    <t>6950 S Vincennes Ave</t>
  </si>
  <si>
    <t>9601 Ogden Avenue</t>
  </si>
  <si>
    <t>LaGrange</t>
  </si>
  <si>
    <t>60525-3137</t>
  </si>
  <si>
    <t>3500-3555 South Cottage Grove</t>
  </si>
  <si>
    <t>400 5th Avenue</t>
  </si>
  <si>
    <t>1061 E. 41st Place</t>
  </si>
  <si>
    <t>1706 Ford Ave.</t>
  </si>
  <si>
    <t>445 E. Ohio Street</t>
  </si>
  <si>
    <t>727 West Lake Street</t>
  </si>
  <si>
    <t>1850 Lake Street</t>
  </si>
  <si>
    <t>Kewanee</t>
  </si>
  <si>
    <t>4700 S. Lake Park Avenue</t>
  </si>
  <si>
    <t>45 Ernest Avenue</t>
  </si>
  <si>
    <t>FOX LAKE</t>
  </si>
  <si>
    <t>200 Julian Street</t>
  </si>
  <si>
    <t>18381 Eula Mae Pkwy</t>
  </si>
  <si>
    <t>Carlyle</t>
  </si>
  <si>
    <t>835 W Addison St</t>
  </si>
  <si>
    <t>119 Lakeview Court</t>
  </si>
  <si>
    <t>Watseka</t>
  </si>
  <si>
    <t>4550 N. Clarendon</t>
  </si>
  <si>
    <t>320 North Milwaukee Avenue</t>
  </si>
  <si>
    <t>Lake Villa</t>
  </si>
  <si>
    <t>115, 125, 135 Glen St., Grayslake 4101, 4105, 4109, 4113 Beech St., Island Lake</t>
  </si>
  <si>
    <t>706 South Hancock Street</t>
  </si>
  <si>
    <t>1462 East College Avenue</t>
  </si>
  <si>
    <t>900 Landmeier Road</t>
  </si>
  <si>
    <t>ELK GROVE VILLAGE</t>
  </si>
  <si>
    <t>929 Lois Place</t>
  </si>
  <si>
    <t>1307 N. California Ave.</t>
  </si>
  <si>
    <t>550 Second Avenue</t>
  </si>
  <si>
    <t>scattered sites LaGrange Park 60525 and Lyons 60434</t>
  </si>
  <si>
    <t>Lyons</t>
  </si>
  <si>
    <t>2890-2904 N. Clybourn Ave.</t>
  </si>
  <si>
    <t>2000 W. Diversey Ave</t>
  </si>
  <si>
    <t>101 E. 3rd Street</t>
  </si>
  <si>
    <t>1100 22nd. Street</t>
  </si>
  <si>
    <t>30 W Chicago Ave</t>
  </si>
  <si>
    <t>1900 S. Harding Ave.</t>
  </si>
  <si>
    <t>1441-49 S Keeler Ave</t>
  </si>
  <si>
    <t>4448 S. State 4302-4506 S State, 4301-4507 S</t>
  </si>
  <si>
    <t>200 Carlson Ave</t>
  </si>
  <si>
    <t>1201-13 West Leland</t>
  </si>
  <si>
    <t>825 Talcott Avenue</t>
  </si>
  <si>
    <t>Lemont</t>
  </si>
  <si>
    <t>602 N. Schuyler Street 654 E. 43rd St. (Mgmt. Office) Chicago, IL</t>
  </si>
  <si>
    <t>Lena</t>
  </si>
  <si>
    <t>1190 Lexington Drive</t>
  </si>
  <si>
    <t>2506 N Mannheim Road</t>
  </si>
  <si>
    <t>260 Larkdale Row</t>
  </si>
  <si>
    <t>Wauconda</t>
  </si>
  <si>
    <t>201 S. Buesching Rd.</t>
  </si>
  <si>
    <t>1300 Milkweed Dr</t>
  </si>
  <si>
    <t>204 Liberty Square Drive</t>
  </si>
  <si>
    <t>Troy</t>
  </si>
  <si>
    <t>130 East Cook Avenue</t>
  </si>
  <si>
    <t>Liberty Village</t>
  </si>
  <si>
    <t>403-419 York Road</t>
  </si>
  <si>
    <t>Elmhurst</t>
  </si>
  <si>
    <t>50 Library Lane</t>
  </si>
  <si>
    <t>3 Lilac Ave</t>
  </si>
  <si>
    <t>Fox Lake</t>
  </si>
  <si>
    <t>1005 Four Seasons Rd</t>
  </si>
  <si>
    <t>1015 Four Seasons Rd.</t>
  </si>
  <si>
    <t>2305-2325 Railsplitter</t>
  </si>
  <si>
    <t>LINCOLN</t>
  </si>
  <si>
    <t>1527 N. Sedgwick St.</t>
  </si>
  <si>
    <t>172 Civic Plaza Drive</t>
  </si>
  <si>
    <t>9th St. and 5th Ave.</t>
  </si>
  <si>
    <t>1455 Castle Manor Dr</t>
  </si>
  <si>
    <t>2825 W Ann St</t>
  </si>
  <si>
    <t>202 S Roosevelt Ave 109 W Market St</t>
  </si>
  <si>
    <t>320 North Harlem Avenue</t>
  </si>
  <si>
    <t>9764 Pentecost Road</t>
  </si>
  <si>
    <t>101 E. Lincolnshire</t>
  </si>
  <si>
    <t>Chrisman</t>
  </si>
  <si>
    <t>1203 St. Lukes Court</t>
  </si>
  <si>
    <t>1600 Yost Avenue</t>
  </si>
  <si>
    <t>4609 W. Crystal Lake Rd.</t>
  </si>
  <si>
    <t>16 S Illinois St</t>
  </si>
  <si>
    <t>Belleville</t>
  </si>
  <si>
    <t>1055 E State St</t>
  </si>
  <si>
    <t>3126-30 W Palmer/2219-23 N Kedzie/2630-44 N. Spaulding</t>
  </si>
  <si>
    <t>22 East Clinton Street</t>
  </si>
  <si>
    <t>3512 W. Wabansia Ave. Scattered sites</t>
  </si>
  <si>
    <t>7 Collins Rd</t>
  </si>
  <si>
    <t>2207-21 N. Rockwell/2569-75 W. Lyndale 2575 W. Lyndale (mgt office)</t>
  </si>
  <si>
    <t>2601 7th St. 1014 15th St. - 1026 16th St.</t>
  </si>
  <si>
    <t>2552 Logan Lane</t>
  </si>
  <si>
    <t>Lynwood</t>
  </si>
  <si>
    <t>2450 Lake Pointe Drive</t>
  </si>
  <si>
    <t>8325 Carr Court</t>
  </si>
  <si>
    <t>2715 S MacArthur Park Blvd</t>
  </si>
  <si>
    <t>1180 Wheatland Ln. Scattered Staunton, Bunker Hill, Gillespie</t>
  </si>
  <si>
    <t>Staunton</t>
  </si>
  <si>
    <t>62088-2324</t>
  </si>
  <si>
    <t>3859 S. Vincennes Ave.</t>
  </si>
  <si>
    <t>210 NE Madison Ave.</t>
  </si>
  <si>
    <t>206 NE Madison Ave 202 NE Madison Ave,  Office</t>
  </si>
  <si>
    <t>202 NE Madison Ave.</t>
  </si>
  <si>
    <t>511 E Monroe St</t>
  </si>
  <si>
    <t>Du Quoin</t>
  </si>
  <si>
    <t>426 N 13th St</t>
  </si>
  <si>
    <t>5629-5647 W. Madison St.</t>
  </si>
  <si>
    <t>1601 Market Street</t>
  </si>
  <si>
    <t>148 N Mayfield Ave</t>
  </si>
  <si>
    <t>4845-55 N. Magnolia</t>
  </si>
  <si>
    <t>300 Southside Court</t>
  </si>
  <si>
    <t>Newton</t>
  </si>
  <si>
    <t>487 Main St.</t>
  </si>
  <si>
    <t>West Chicago</t>
  </si>
  <si>
    <t>1218 19th Street</t>
  </si>
  <si>
    <t>710 Peoria St</t>
  </si>
  <si>
    <t>708 Peoria St</t>
  </si>
  <si>
    <t>5012-16 N. Winthrop Ave.</t>
  </si>
  <si>
    <t>4727 North Malden Street</t>
  </si>
  <si>
    <t>1 Manor Circle</t>
  </si>
  <si>
    <t>Fairfield</t>
  </si>
  <si>
    <t>720 E. Court</t>
  </si>
  <si>
    <t>3700 5th Street</t>
  </si>
  <si>
    <t>644 E Court Street</t>
  </si>
  <si>
    <t>104 Fairway Drive</t>
  </si>
  <si>
    <t>20 Marian Heights</t>
  </si>
  <si>
    <t>126 N Center St.</t>
  </si>
  <si>
    <t>South Elgin</t>
  </si>
  <si>
    <t>111 W. Division St.</t>
  </si>
  <si>
    <t>6133 North Kenmore</t>
  </si>
  <si>
    <t>1448 North Sedgwick Street</t>
  </si>
  <si>
    <t>114 Maple Street 205, 207 and 209 North 14th Street</t>
  </si>
  <si>
    <t>1415 E. 65th St.</t>
  </si>
  <si>
    <t>3220-3347 W. Madison Office: 3320 W. Madison #102</t>
  </si>
  <si>
    <t>121 West Simmons Street</t>
  </si>
  <si>
    <t>2115 Marmion Ave.</t>
  </si>
  <si>
    <t>229 W Mason St</t>
  </si>
  <si>
    <t>5212 Southwick Drive</t>
  </si>
  <si>
    <t>90 E. Prairie Ave.</t>
  </si>
  <si>
    <t>1701 Bryant Avenue</t>
  </si>
  <si>
    <t>500-504 W. Washington St.</t>
  </si>
  <si>
    <t>1705-1711 St. Charles Road</t>
  </si>
  <si>
    <t>316 Randolph St.</t>
  </si>
  <si>
    <t>608 Seneca Street 1802 N. Division, Morris, IL (Office)</t>
  </si>
  <si>
    <t>Mazon</t>
  </si>
  <si>
    <t>1637-59 W. Washington Blvd Office - 1639 W. Washington Blvd.</t>
  </si>
  <si>
    <t>3717 Municipal Drive</t>
  </si>
  <si>
    <t>1 McKay Manor Dr</t>
  </si>
  <si>
    <t>4600 McKendree Drive</t>
  </si>
  <si>
    <t>GODFREY</t>
  </si>
  <si>
    <t>265 Lake Shore Drive</t>
  </si>
  <si>
    <t>928 Bob Collins</t>
  </si>
  <si>
    <t>206 Nicholas Drive Site office 206 A-B Nicholas Dr.</t>
  </si>
  <si>
    <t>702 West Highsmith Street</t>
  </si>
  <si>
    <t>308 N. Dempsey</t>
  </si>
  <si>
    <t>Elburn</t>
  </si>
  <si>
    <t>1302 Luke Lane</t>
  </si>
  <si>
    <t>2004-2006 Middletown Drive</t>
  </si>
  <si>
    <t>Mahomet</t>
  </si>
  <si>
    <t>12500-12530 South Fairview Avenue</t>
  </si>
  <si>
    <t>414 North Court St.</t>
  </si>
  <si>
    <t>61103-6824</t>
  </si>
  <si>
    <t>101 Melmar Drive</t>
  </si>
  <si>
    <t>Sparta</t>
  </si>
  <si>
    <t>8303 W. North Avenue</t>
  </si>
  <si>
    <t>101-105 N. 15th Ave</t>
  </si>
  <si>
    <t>60160-4003</t>
  </si>
  <si>
    <t>1635 William Way</t>
  </si>
  <si>
    <t>Mendota</t>
  </si>
  <si>
    <t>287 Douglas Street See Notes</t>
  </si>
  <si>
    <t>7201-15 S. Merrill Avenue 2141-45 E. 72nd Street</t>
  </si>
  <si>
    <t>228 Metro Way</t>
  </si>
  <si>
    <t>Swansea</t>
  </si>
  <si>
    <t>62226-2906</t>
  </si>
  <si>
    <t>751 Graceland Avenue</t>
  </si>
  <si>
    <t>Des Plaines</t>
  </si>
  <si>
    <t>6 North Hamlin Blvd.</t>
  </si>
  <si>
    <t>102 E State St</t>
  </si>
  <si>
    <t>Mount Carroll</t>
  </si>
  <si>
    <t>380 Wolverine Drive</t>
  </si>
  <si>
    <t>1754 Millbrook Lane</t>
  </si>
  <si>
    <t>Cherry Valley</t>
  </si>
  <si>
    <t>600 Mills Cart Road</t>
  </si>
  <si>
    <t>Salem</t>
  </si>
  <si>
    <t>3064 N. Milwaukee</t>
  </si>
  <si>
    <t>4707 N. Malden</t>
  </si>
  <si>
    <t>3800-3824 W. 16th Street</t>
  </si>
  <si>
    <t>1871 River Drive</t>
  </si>
  <si>
    <t>1001 16th Street</t>
  </si>
  <si>
    <t>101 &amp; 102 Hastings Way 130 Hastings Way (Management Office)</t>
  </si>
  <si>
    <t>Monmouth</t>
  </si>
  <si>
    <t>1018 North 6th Street</t>
  </si>
  <si>
    <t>MONMOUTH</t>
  </si>
  <si>
    <t>117 E. Jackson Ave.</t>
  </si>
  <si>
    <t>230 Bradford Lane 228 N. Main Street</t>
  </si>
  <si>
    <t>1200 E. 78th Street</t>
  </si>
  <si>
    <t>6650 West Belden Avenue</t>
  </si>
  <si>
    <t>1210 E. 78th Street</t>
  </si>
  <si>
    <t>60619-3375</t>
  </si>
  <si>
    <t>9401 S. Stony Island Ave.</t>
  </si>
  <si>
    <t>6332 S. Green Street</t>
  </si>
  <si>
    <t>6640 W. Belden Ave.-Bldg 2</t>
  </si>
  <si>
    <t>303-321 Bluff Street</t>
  </si>
  <si>
    <t>1500 Briarcliff Road</t>
  </si>
  <si>
    <t>1320 Tendick St.</t>
  </si>
  <si>
    <t>1250 W. Morse Ave.</t>
  </si>
  <si>
    <t>170 West Oak Street</t>
  </si>
  <si>
    <t>2310 Ashland Drive 1001 Quail Drive</t>
  </si>
  <si>
    <t>215 S Morrison Ave</t>
  </si>
  <si>
    <t>Collinsville</t>
  </si>
  <si>
    <t>1528 W. Morse Avenue</t>
  </si>
  <si>
    <t>9016 Waukegan Road</t>
  </si>
  <si>
    <t>935 East Jefferson Street</t>
  </si>
  <si>
    <t>8th &amp; Dean - Hurst &amp; Sperry St 407 East Hurst St.</t>
  </si>
  <si>
    <t>Bushnell</t>
  </si>
  <si>
    <t>4908 Hampshire Close - Rockford 1150 Minns Dr. - Machesney Park</t>
  </si>
  <si>
    <t>1831 Apple Tree Lane, 2022 2nd Avenue, 3006 Norway 5757 Harlem Road</t>
  </si>
  <si>
    <t>Rockford, Loves Park</t>
  </si>
  <si>
    <t>520 N. Barber St.</t>
  </si>
  <si>
    <t>Pontiac</t>
  </si>
  <si>
    <t>4201 Mound Road</t>
  </si>
  <si>
    <t>375 Foster Court</t>
  </si>
  <si>
    <t>1703 E. Kensington Road</t>
  </si>
  <si>
    <t>4260 Heritage Ave</t>
  </si>
  <si>
    <t>62864-6575</t>
  </si>
  <si>
    <t>513 E Hawley St</t>
  </si>
  <si>
    <t>5050 Southwick Dr.</t>
  </si>
  <si>
    <t>2658 83rd Street</t>
  </si>
  <si>
    <t>Darien</t>
  </si>
  <si>
    <t>1585 W. Dempster Street</t>
  </si>
  <si>
    <t>Mt. Prospect</t>
  </si>
  <si>
    <t>215 S. Galena Ave.</t>
  </si>
  <si>
    <t>2709-2715 W. Division St.</t>
  </si>
  <si>
    <t>310 Martin Ave.</t>
  </si>
  <si>
    <t>1244 North Clybourn</t>
  </si>
  <si>
    <t>60610-1708</t>
  </si>
  <si>
    <t>various sites 2208 East Kansas</t>
  </si>
  <si>
    <t>SPRINGFIELD</t>
  </si>
  <si>
    <t>Scattered Site 2208 East Kansas</t>
  </si>
  <si>
    <t>2208 East Kansas Street</t>
  </si>
  <si>
    <t>62703-1914</t>
  </si>
  <si>
    <t>2208 E Kansas St</t>
  </si>
  <si>
    <t>208 Walnut Street</t>
  </si>
  <si>
    <t>New Boston</t>
  </si>
  <si>
    <t>414 &amp; 424 W. Goethe, 424 W. Sullivan,1300 &amp; 1310 N. Sedgwick</t>
  </si>
  <si>
    <t>324 N Vermilion St</t>
  </si>
  <si>
    <t>61832-7802</t>
  </si>
  <si>
    <t>1032-1038 Leavitt Avenue</t>
  </si>
  <si>
    <t>Flossmoor</t>
  </si>
  <si>
    <t>301 N. E. Jefferson Street</t>
  </si>
  <si>
    <t>1101 S. Cedar Road</t>
  </si>
  <si>
    <t>New Lenox</t>
  </si>
  <si>
    <t>206-212 Chicago Avenue</t>
  </si>
  <si>
    <t>5317 W. Chicago Avenue</t>
  </si>
  <si>
    <t>6850 S. Crandon Ave.</t>
  </si>
  <si>
    <t>1355 S. Blue Island Avenue</t>
  </si>
  <si>
    <t>60608-1568</t>
  </si>
  <si>
    <t>201 Eaton St</t>
  </si>
  <si>
    <t>28 Liberty St 34th Fl</t>
  </si>
  <si>
    <t>433-435 W. Marquette Road</t>
  </si>
  <si>
    <t>2656-58 W. North Ave, 1619 N. Washtenaw Ave, 1618 and 1620 N. Talman Avenue</t>
  </si>
  <si>
    <t>4250 W North Ave</t>
  </si>
  <si>
    <t>2634-44 W. North Avenue</t>
  </si>
  <si>
    <t>2646-54 W. North Avenue</t>
  </si>
  <si>
    <t>301 N Monticello Place</t>
  </si>
  <si>
    <t>Fairview Heights</t>
  </si>
  <si>
    <t>62208-2612</t>
  </si>
  <si>
    <t>1235 Victoria</t>
  </si>
  <si>
    <t>2 N. Stolp Avenue</t>
  </si>
  <si>
    <t>5801 N. Pulaski Rd. Building H</t>
  </si>
  <si>
    <t>403 N. Graham St</t>
  </si>
  <si>
    <t>920 Briden Drive 4 scattered sites</t>
  </si>
  <si>
    <t>Marengo</t>
  </si>
  <si>
    <t>2700 N Sheffield Ave</t>
  </si>
  <si>
    <t>2640 and 2720 N Sheffield Ave</t>
  </si>
  <si>
    <t>929 W. North Street</t>
  </si>
  <si>
    <t>8519 Niles Center Rd.,  8256 Keating, 8218 Kilpatrick &amp; 7850 Niles Ave.</t>
  </si>
  <si>
    <t>1311 N. Halsted</t>
  </si>
  <si>
    <t>539 W. Dewey</t>
  </si>
  <si>
    <t>St. Anne</t>
  </si>
  <si>
    <t>105 20th Street</t>
  </si>
  <si>
    <t>MENDOTA</t>
  </si>
  <si>
    <t>7719 N. Paulina St.</t>
  </si>
  <si>
    <t>2410 W. Pratt Blvd.</t>
  </si>
  <si>
    <t>1524 Melmar Drive</t>
  </si>
  <si>
    <t>1380 Jefferson St.</t>
  </si>
  <si>
    <t>4101-03 W Kamerling Ave/1314-18 N Karlove Ave 3653-57 W Wabansia Ave</t>
  </si>
  <si>
    <t>901-909 North Sacramento Blvd.</t>
  </si>
  <si>
    <t>1515 Bryan St.</t>
  </si>
  <si>
    <t>14904 S. Cicero Ave.</t>
  </si>
  <si>
    <t>76 E. Rollins Road</t>
  </si>
  <si>
    <t>Round Lake Beach</t>
  </si>
  <si>
    <t>1110, 1116, 1120, 1130 Warren Ave.</t>
  </si>
  <si>
    <t>740  Joan Court</t>
  </si>
  <si>
    <t>299 Oakridge Court</t>
  </si>
  <si>
    <t>Antioch</t>
  </si>
  <si>
    <t>1454 W. Mound Rd</t>
  </si>
  <si>
    <t>38th Place-Pershing Langely to Ellis</t>
  </si>
  <si>
    <t>E. 37th Pl., S. Vincennes Ave E. 39th St., S. Rhodes Ave</t>
  </si>
  <si>
    <t>624 E Pershing Rd 534 E 38th St</t>
  </si>
  <si>
    <t>4th Ward</t>
  </si>
  <si>
    <t>615-627 East 38th St. (Scattered Sites)</t>
  </si>
  <si>
    <t>304 E. Beardsley Ave.</t>
  </si>
  <si>
    <t>CHAMPAIGN</t>
  </si>
  <si>
    <t>3811 W Washington Blvd</t>
  </si>
  <si>
    <t>1325 S Washtenaw Ave</t>
  </si>
  <si>
    <t>1312 S Talman Ave</t>
  </si>
  <si>
    <t>321-395 W. Ogden Ave.</t>
  </si>
  <si>
    <t>6705 S. Elizabeth St.</t>
  </si>
  <si>
    <t>355 Cerulla Circle</t>
  </si>
  <si>
    <t>Oglesby</t>
  </si>
  <si>
    <t>7150 South Euclid (Scattered Sites)</t>
  </si>
  <si>
    <t>1216-1228 Fourth Avenue</t>
  </si>
  <si>
    <t>126 South First</t>
  </si>
  <si>
    <t>1-31 Olympic Dr</t>
  </si>
  <si>
    <t>5 Olympus Drive</t>
  </si>
  <si>
    <t>633 Ranger Street</t>
  </si>
  <si>
    <t>3435 W. Montrose Ave.</t>
  </si>
  <si>
    <t>3350 White Oak Drive</t>
  </si>
  <si>
    <t>401-442 Jim Thomas Circle</t>
  </si>
  <si>
    <t>2605 Champlain St</t>
  </si>
  <si>
    <t>1440 Otto Blvd</t>
  </si>
  <si>
    <t>754 W Belden Ave</t>
  </si>
  <si>
    <t>2700 N. Monroe Street</t>
  </si>
  <si>
    <t>251 N. Albany</t>
  </si>
  <si>
    <t>13750 South Lowe Ave.</t>
  </si>
  <si>
    <t>Riverdale</t>
  </si>
  <si>
    <t>420 Liston Avenue</t>
  </si>
  <si>
    <t>South Beloit</t>
  </si>
  <si>
    <t>1621 6th &amp; 1620 8th Streets</t>
  </si>
  <si>
    <t>FULTON</t>
  </si>
  <si>
    <t>3301-07 West Palmer Street  2142-56 N. Spaulding</t>
  </si>
  <si>
    <t>2118 1/2 North Kedzie Blvd.</t>
  </si>
  <si>
    <t>202 S. Poplar Street</t>
  </si>
  <si>
    <t>62557-1681</t>
  </si>
  <si>
    <t>220 E. Garfield Blvd.</t>
  </si>
  <si>
    <t>501 Bell Street</t>
  </si>
  <si>
    <t>3528-3532 S Park Ave</t>
  </si>
  <si>
    <t>2605 &amp; 2607 JT Coffman Dr.</t>
  </si>
  <si>
    <t>2617 JT Coffman Drive</t>
  </si>
  <si>
    <t>500-520 W Hobbie St</t>
  </si>
  <si>
    <t>125 N. Chestnut Street</t>
  </si>
  <si>
    <t>Multiple Addresses</t>
  </si>
  <si>
    <t>101 Circle Drive</t>
  </si>
  <si>
    <t>62613-7656</t>
  </si>
  <si>
    <t>459 W. Division St 1151 N. Cleveland</t>
  </si>
  <si>
    <t>891 Central Avenue</t>
  </si>
  <si>
    <t>212 N. Dunton Avenue</t>
  </si>
  <si>
    <t>100 Parkview Lane</t>
  </si>
  <si>
    <t>Savoy</t>
  </si>
  <si>
    <t>820 Parkview Lane</t>
  </si>
  <si>
    <t>5110 S. King Dr.</t>
  </si>
  <si>
    <t>60615-3507</t>
  </si>
  <si>
    <t>712 W Diversey Pkwy</t>
  </si>
  <si>
    <t>419 S. Anderson St.</t>
  </si>
  <si>
    <t>PRINCETON</t>
  </si>
  <si>
    <t>1711 West Carl Sandburg Drive</t>
  </si>
  <si>
    <t>6330-6546 S. Martin Luther King Drive</t>
  </si>
  <si>
    <t>60637-3115</t>
  </si>
  <si>
    <t>1617 N Great Oak Rd</t>
  </si>
  <si>
    <t>1060 North 18th Street - Management Office</t>
  </si>
  <si>
    <t>1060 North 18th Street</t>
  </si>
  <si>
    <t>1154 N. Campbell Avenue</t>
  </si>
  <si>
    <t>1537 West Rosemont Avenue</t>
  </si>
  <si>
    <t>1370 Ring Road</t>
  </si>
  <si>
    <t>975 Martha Street</t>
  </si>
  <si>
    <t>Elk Grove Village</t>
  </si>
  <si>
    <t>1633 W. Madison St.</t>
  </si>
  <si>
    <t>430 East 41st Street</t>
  </si>
  <si>
    <t>410 East Bowen</t>
  </si>
  <si>
    <t>900 13th St.</t>
  </si>
  <si>
    <t>520 Pearl Street</t>
  </si>
  <si>
    <t>Belvidere</t>
  </si>
  <si>
    <t>3512 Pearl Street</t>
  </si>
  <si>
    <t>Various</t>
  </si>
  <si>
    <t>61605-4102</t>
  </si>
  <si>
    <t>784 Greenwood 1715 Harding</t>
  </si>
  <si>
    <t>Northbrook</t>
  </si>
  <si>
    <t>60062-2629</t>
  </si>
  <si>
    <t>1020 West Court</t>
  </si>
  <si>
    <t>2200 Prospect Street</t>
  </si>
  <si>
    <t>5969 N Ravenswood</t>
  </si>
  <si>
    <t>9200-9332  Hunter Drive 9333-9335 Hunter Drive</t>
  </si>
  <si>
    <t>Orland Hills</t>
  </si>
  <si>
    <t>3500 70th Street</t>
  </si>
  <si>
    <t>2418 E. Hintz Road</t>
  </si>
  <si>
    <t>Wheeling</t>
  </si>
  <si>
    <t>608 E. Foch Street</t>
  </si>
  <si>
    <t>851 N Leamington Ave</t>
  </si>
  <si>
    <t>202 West Locust Street</t>
  </si>
  <si>
    <t>3527 West North Avenue</t>
  </si>
  <si>
    <t>557-65 N Pine Bldg1 743-55 N Central Bldg 2</t>
  </si>
  <si>
    <t>200 Commerce St.</t>
  </si>
  <si>
    <t>Carmi</t>
  </si>
  <si>
    <t>1665 Seven Pines Rd.</t>
  </si>
  <si>
    <t>1606 E. Colorado Ave.</t>
  </si>
  <si>
    <t>1125 North 5th Street</t>
  </si>
  <si>
    <t>Savanna</t>
  </si>
  <si>
    <t>340 E 38th St</t>
  </si>
  <si>
    <t>700 Malerich Drive</t>
  </si>
  <si>
    <t>2801 Algonquin Road</t>
  </si>
  <si>
    <t>Rolling Meadows</t>
  </si>
  <si>
    <t>1300 Trainor Road</t>
  </si>
  <si>
    <t>PONTIAC</t>
  </si>
  <si>
    <t>707-709 Illini Drive</t>
  </si>
  <si>
    <t>1011 West Washington Street</t>
  </si>
  <si>
    <t>2250 West Golf Road</t>
  </si>
  <si>
    <t>Hoffman Estates</t>
  </si>
  <si>
    <t>902 South 25th Street</t>
  </si>
  <si>
    <t>1593 Shermer Rd</t>
  </si>
  <si>
    <t>2502 Prarie Green Dr.</t>
  </si>
  <si>
    <t>301 West Marquette Road</t>
  </si>
  <si>
    <t>955 Villa Court</t>
  </si>
  <si>
    <t>1115 Savannah Court scattered site</t>
  </si>
  <si>
    <t>Hoopeston</t>
  </si>
  <si>
    <t>1115 Savannah Court</t>
  </si>
  <si>
    <t>418 Landings Drive</t>
  </si>
  <si>
    <t>1 Prairie View Court</t>
  </si>
  <si>
    <t>3500 Georgina Lane</t>
  </si>
  <si>
    <t>213 N - 108 S Williton Dr</t>
  </si>
  <si>
    <t>Heyworth</t>
  </si>
  <si>
    <t>3936 Georgina Lane</t>
  </si>
  <si>
    <t>3622-24, 4123-25 W Cermak Rd, 2204-10 S Kedvale 1836 S Hamlin, 2163 S Millard Ave</t>
  </si>
  <si>
    <t>6805 - 6811 N. Ashland Avenue</t>
  </si>
  <si>
    <t>Prentice Place Improvement Project #2</t>
  </si>
  <si>
    <t>12257 S. Green Street 11200 S. Normal Avenue</t>
  </si>
  <si>
    <t>957 James Street and 961 James Street</t>
  </si>
  <si>
    <t>315 Coleita Court</t>
  </si>
  <si>
    <t>351 Coleita Court</t>
  </si>
  <si>
    <t>4746-4752 S Wabash Ave</t>
  </si>
  <si>
    <t>2040 W Algonquin Rd</t>
  </si>
  <si>
    <t>1201 Providence Circle</t>
  </si>
  <si>
    <t>11127-11129 S Langley Avenue</t>
  </si>
  <si>
    <t>901 E. 104th Street</t>
  </si>
  <si>
    <t>639 York Street</t>
  </si>
  <si>
    <t>1004 S. Smith Road #2</t>
  </si>
  <si>
    <t>773 E. Rand Grove Lane</t>
  </si>
  <si>
    <t>188 W. Randolph</t>
  </si>
  <si>
    <t>4515 N. Winchester Ave.</t>
  </si>
  <si>
    <t>1922 W. Sunnyside Ave.</t>
  </si>
  <si>
    <t>200 S Martin Luther King Jr. Ave 1645 N McAree Rd</t>
  </si>
  <si>
    <t>2822 West Jackson Blvd.</t>
  </si>
  <si>
    <t>126 S. Central Ave. 221 S. Central Ave.</t>
  </si>
  <si>
    <t>6157-59 S. Washtenaw</t>
  </si>
  <si>
    <t>6206 South Talman</t>
  </si>
  <si>
    <t>6001 S Campbell Ave</t>
  </si>
  <si>
    <t>1430 Renken Drive</t>
  </si>
  <si>
    <t>3251-53 E. 91st Street</t>
  </si>
  <si>
    <t>60637-2730</t>
  </si>
  <si>
    <t>201-209 Dean Street</t>
  </si>
  <si>
    <t>Woodstock</t>
  </si>
  <si>
    <t>2800 W. Fulton</t>
  </si>
  <si>
    <t>551 West North Avenue</t>
  </si>
  <si>
    <t>1501 West Belmont Avenue</t>
  </si>
  <si>
    <t>1501 West Melrose Street</t>
  </si>
  <si>
    <t>2513-25 W Fullerton Ave</t>
  </si>
  <si>
    <t>136 18th Street/1625 2nd Avenue</t>
  </si>
  <si>
    <t>3690 S. Casimir Pulaski Dr.</t>
  </si>
  <si>
    <t>1668 Ogden Avenue</t>
  </si>
  <si>
    <t>13900 S. Grace Ave.</t>
  </si>
  <si>
    <t>4121 Sauk Trail</t>
  </si>
  <si>
    <t>9 Wills Place</t>
  </si>
  <si>
    <t>Arcola</t>
  </si>
  <si>
    <t>6820, 6822, 6828 &amp; 6830 S. Ridgeland Avenue</t>
  </si>
  <si>
    <t>545 42nd St</t>
  </si>
  <si>
    <t>600 Rimini Dr</t>
  </si>
  <si>
    <t>Virden</t>
  </si>
  <si>
    <t>321 River Haven Ct.</t>
  </si>
  <si>
    <t>300-304 River Hills Drive scattered site</t>
  </si>
  <si>
    <t>Clayton</t>
  </si>
  <si>
    <t>279 Michigan Ave.</t>
  </si>
  <si>
    <t>401 River Run Drive</t>
  </si>
  <si>
    <t>245 South 6th Avenue</t>
  </si>
  <si>
    <t>302 Woodcreek Drive</t>
  </si>
  <si>
    <t>1515 East DeYoung St</t>
  </si>
  <si>
    <t>151 Denny Drive</t>
  </si>
  <si>
    <t>312 S. Merriman St.</t>
  </si>
  <si>
    <t>717-721 W. Highland Avenue</t>
  </si>
  <si>
    <t>630 N. Church St., Suite 101 scattered site</t>
  </si>
  <si>
    <t>100 S Richard Pryor Place</t>
  </si>
  <si>
    <t>14422 Indiana Ave.</t>
  </si>
  <si>
    <t>4505 North Main Street</t>
  </si>
  <si>
    <t>3541 Normandy Ave.</t>
  </si>
  <si>
    <t>1, 2, 3, 4, 5 and 6 Clifford Court 583 and 591 Owasco</t>
  </si>
  <si>
    <t>8019 Ogden Avenue</t>
  </si>
  <si>
    <t>300 East River Street</t>
  </si>
  <si>
    <t>13818 South Utica</t>
  </si>
  <si>
    <t>2202 12th Avenue</t>
  </si>
  <si>
    <t>950 31st Ave</t>
  </si>
  <si>
    <t>900 Crampton Ave.</t>
  </si>
  <si>
    <t>Carbon Cliff</t>
  </si>
  <si>
    <t>5488 Wansford Way</t>
  </si>
  <si>
    <t>1000-1081 Rolling Acres Dr.</t>
  </si>
  <si>
    <t>99 Rome Meadows</t>
  </si>
  <si>
    <t>Dix</t>
  </si>
  <si>
    <t>701 W. Grand Avenue</t>
  </si>
  <si>
    <t>DECATUR</t>
  </si>
  <si>
    <t>1401 W. Roosevelt Road</t>
  </si>
  <si>
    <t>2920 W Roosevelt Rd.</t>
  </si>
  <si>
    <t>1222 W. Roosevelt Rd. Rental Office - 1346 W. Taylor</t>
  </si>
  <si>
    <t>2550 West North Avenue scattered site</t>
  </si>
  <si>
    <t>3820 Wolf Road</t>
  </si>
  <si>
    <t>423, 425, 427, 429, 431 W. Englewood</t>
  </si>
  <si>
    <t>318 W. Forest Avenue</t>
  </si>
  <si>
    <t>Round Lake</t>
  </si>
  <si>
    <t>2000 W John St</t>
  </si>
  <si>
    <t>Corner of Henniger Dr. &amp; Clinton St.</t>
  </si>
  <si>
    <t>Rushville</t>
  </si>
  <si>
    <t>4036-46 N. Sheridan</t>
  </si>
  <si>
    <t>9212 S Burley Ave</t>
  </si>
  <si>
    <t>4905 S Michigan Ave</t>
  </si>
  <si>
    <t>8000-8010 S Paxton Ave</t>
  </si>
  <si>
    <t>827 North Lake Street</t>
  </si>
  <si>
    <t>320 19th Street</t>
  </si>
  <si>
    <t>907 W Argyle St</t>
  </si>
  <si>
    <t>642 N Kedzie Ave</t>
  </si>
  <si>
    <t>644 Home Boulevard</t>
  </si>
  <si>
    <t>12774 E. Sneed Court 12983 Sneed Court</t>
  </si>
  <si>
    <t>Pembroke Township</t>
  </si>
  <si>
    <t>216 E Hall St</t>
  </si>
  <si>
    <t>4041 W. Roosevelt</t>
  </si>
  <si>
    <t>4836 N. Sheridan Rd.</t>
  </si>
  <si>
    <t>4737 N Sheridan Rd</t>
  </si>
  <si>
    <t>1005 W. Leland Avenue</t>
  </si>
  <si>
    <t>1433 N. Halsted St.</t>
  </si>
  <si>
    <t>228 N. Elm Street</t>
  </si>
  <si>
    <t>Winchester</t>
  </si>
  <si>
    <t>1050 West 79th Street</t>
  </si>
  <si>
    <t>4255 North Oak Park Avenue</t>
  </si>
  <si>
    <t>3131-3201 Randolph Street</t>
  </si>
  <si>
    <t>13201 Ashland Avenue</t>
  </si>
  <si>
    <t>13550 S. Avenue O</t>
  </si>
  <si>
    <t>215 North Ottawa Street</t>
  </si>
  <si>
    <t>2715 N Cicero Ave</t>
  </si>
  <si>
    <t>7430 South Rockwell Avenue</t>
  </si>
  <si>
    <t>5700 N. Harlem Avenue</t>
  </si>
  <si>
    <t>60631-2342</t>
  </si>
  <si>
    <t>2355 E. 67th St.</t>
  </si>
  <si>
    <t>840-52 West 103rd Street</t>
  </si>
  <si>
    <t>908 South Harrison Street</t>
  </si>
  <si>
    <t>1151 Nettie Street</t>
  </si>
  <si>
    <t>1304 W. Boulevard St.</t>
  </si>
  <si>
    <t>211-273 &amp; 220-258 Meadowview Court</t>
  </si>
  <si>
    <t>1602-12, 1702-08, 1802-08 Hickory Park Dr. 1601-11, 1701-11, 1801-07 Hickory Park Dr.</t>
  </si>
  <si>
    <t>700 S Martin Luther King Dr</t>
  </si>
  <si>
    <t>4536-4540 North Magnolia</t>
  </si>
  <si>
    <t>203 E Seminary St</t>
  </si>
  <si>
    <t>820 West Black Road</t>
  </si>
  <si>
    <t>Shorewood</t>
  </si>
  <si>
    <t>600 W. Third Street</t>
  </si>
  <si>
    <t>TAYLORVILLE</t>
  </si>
  <si>
    <t>847 Signature St See notes for office in Kankakee.</t>
  </si>
  <si>
    <t>1819 Silver Oaks Circle</t>
  </si>
  <si>
    <t>Scattered sites</t>
  </si>
  <si>
    <t>7920 Niles Avenue</t>
  </si>
  <si>
    <t>472 West Main Street</t>
  </si>
  <si>
    <t>Brussels</t>
  </si>
  <si>
    <t>17618, 17620, 17626, 17640, 17646, 17662  Village Lane</t>
  </si>
  <si>
    <t>South Boulevard Shores</t>
  </si>
  <si>
    <t>504-514 South Boulevard</t>
  </si>
  <si>
    <t>60202-3023</t>
  </si>
  <si>
    <t>133-45 S. Central Avenue</t>
  </si>
  <si>
    <t>3039 E. 91st St.</t>
  </si>
  <si>
    <t>6201-05 South Evans</t>
  </si>
  <si>
    <t>3400 W Douglas Blvd 3445 W Madison Mgmt office</t>
  </si>
  <si>
    <t>1521 South Wabash</t>
  </si>
  <si>
    <t>5950 S King Dr/5949 S Calumet</t>
  </si>
  <si>
    <t>2600 S Martin Luther King Dr</t>
  </si>
  <si>
    <t>7456 S. South Shore</t>
  </si>
  <si>
    <t>1747-1757 E. 67th St. / 6708 S. Cregier Scattered Sites</t>
  </si>
  <si>
    <t>6920 S Crandon Ave</t>
  </si>
  <si>
    <t>1040 Dixie Highway</t>
  </si>
  <si>
    <t>178 E. 155th St.</t>
  </si>
  <si>
    <t>2310 S State St</t>
  </si>
  <si>
    <t>2350 S State St</t>
  </si>
  <si>
    <t>Southbridge Phase 1C</t>
  </si>
  <si>
    <t>2305 S State St</t>
  </si>
  <si>
    <t>Decatur,</t>
  </si>
  <si>
    <t>6253 S. Michigan Ave.</t>
  </si>
  <si>
    <t>60637-2154</t>
  </si>
  <si>
    <t>Midlothian</t>
  </si>
  <si>
    <t>5150 Southwick Drive</t>
  </si>
  <si>
    <t>301 North Hasle Street</t>
  </si>
  <si>
    <t>1310-16 S Spaulding Ave 1424-28 S Trumbull Ave</t>
  </si>
  <si>
    <t>2727 N. Monroe St.</t>
  </si>
  <si>
    <t>4554 S. Drexel Blvd.</t>
  </si>
  <si>
    <t>60653-4367</t>
  </si>
  <si>
    <t>939 West Main St.</t>
  </si>
  <si>
    <t>West Dundee</t>
  </si>
  <si>
    <t>3086-3198 Spring Lake Dr</t>
  </si>
  <si>
    <t>Lansing</t>
  </si>
  <si>
    <t>603 West Fourth Street</t>
  </si>
  <si>
    <t>201 West Fourth Street</t>
  </si>
  <si>
    <t>1030 &amp; 1180 41st St</t>
  </si>
  <si>
    <t>560 Spruce Drive</t>
  </si>
  <si>
    <t>50 N Hoyne</t>
  </si>
  <si>
    <t>3025 Spring Lake Drive</t>
  </si>
  <si>
    <t>46-62, 108-116, 120-134, 201-217 E 60th St 5945-59 S Michigan Ave, 5944-58 S Indiana Ave</t>
  </si>
  <si>
    <t>25220 West St. Elizabeth Drive</t>
  </si>
  <si>
    <t>Channahon</t>
  </si>
  <si>
    <t>720 East Water Street</t>
  </si>
  <si>
    <t>3660 Eagle Nest Drive</t>
  </si>
  <si>
    <t>Crete</t>
  </si>
  <si>
    <t>3700 Eagle Nest Drive</t>
  </si>
  <si>
    <t>7750 S. Emerald</t>
  </si>
  <si>
    <t>2815 W. Byron</t>
  </si>
  <si>
    <t>3239-49 W. Warren Blvd.</t>
  </si>
  <si>
    <t>2333 West Jackson Blvd.</t>
  </si>
  <si>
    <t>1512-16 W. 79th Street</t>
  </si>
  <si>
    <t>129 W. Mc Connell</t>
  </si>
  <si>
    <t>150 West Maple Street</t>
  </si>
  <si>
    <t>9 E Harrison St</t>
  </si>
  <si>
    <t>1734 N Paulina St</t>
  </si>
  <si>
    <t>900 E Ardyce Ln</t>
  </si>
  <si>
    <t>900 Centennial Dr</t>
  </si>
  <si>
    <t>750 Tower Drive</t>
  </si>
  <si>
    <t>1202 E Harding Dr</t>
  </si>
  <si>
    <t>2105 Freeport Road</t>
  </si>
  <si>
    <t>2403 East 19th Street</t>
  </si>
  <si>
    <t>STERLING</t>
  </si>
  <si>
    <t>215 E 25th Street</t>
  </si>
  <si>
    <t>118 N Haller St</t>
  </si>
  <si>
    <t>102 Stryker Ave</t>
  </si>
  <si>
    <t>8440 S. Parnell Ave. #A4 scattered site</t>
  </si>
  <si>
    <t>1225 Lincoln Ave</t>
  </si>
  <si>
    <t>5980 W. Washington Street</t>
  </si>
  <si>
    <t>302 S. Madison Ave.</t>
  </si>
  <si>
    <t>40 B Manor Drive</t>
  </si>
  <si>
    <t>Cottage Hills</t>
  </si>
  <si>
    <t>1100 Strawberry Drive</t>
  </si>
  <si>
    <t>West Frankfort</t>
  </si>
  <si>
    <t>403 Heritage Circle</t>
  </si>
  <si>
    <t>901 Meadow Lane</t>
  </si>
  <si>
    <t>602 East Kent Street</t>
  </si>
  <si>
    <t>211 Joanie Ln</t>
  </si>
  <si>
    <t>119 East Galena Boulevard</t>
  </si>
  <si>
    <t>2223-33 W Warren Blvd</t>
  </si>
  <si>
    <t>711 W. Orlando Ave.</t>
  </si>
  <si>
    <t>7165 E. Country Club Drive</t>
  </si>
  <si>
    <t>Sun River Terrace</t>
  </si>
  <si>
    <t>1805 South Cottage Grove</t>
  </si>
  <si>
    <t>2nd &amp; 6th Streets</t>
  </si>
  <si>
    <t>EL PASO</t>
  </si>
  <si>
    <t>113 North Union 421-431 East Willard</t>
  </si>
  <si>
    <t>WATAGA</t>
  </si>
  <si>
    <t>1817 South 9th Street</t>
  </si>
  <si>
    <t>3130 9th St.</t>
  </si>
  <si>
    <t>15 S. Homan Ave.</t>
  </si>
  <si>
    <t>711 W. Washington Street</t>
  </si>
  <si>
    <t>Farina</t>
  </si>
  <si>
    <t>245 Green St</t>
  </si>
  <si>
    <t>245 Green St.</t>
  </si>
  <si>
    <t>2324 Washington Road</t>
  </si>
  <si>
    <t>812 N Mill St 4103 W Crystal Lake Rd</t>
  </si>
  <si>
    <t>902-906 S. Houston</t>
  </si>
  <si>
    <t>801 S. Oak Park Ave.</t>
  </si>
  <si>
    <t>1121 E 1500 North Road Office: 512 W. Spresser St., Taylorville, IL</t>
  </si>
  <si>
    <t>508 E. Church St. scattered site</t>
  </si>
  <si>
    <t>1800 North Humboldt Boulevard</t>
  </si>
  <si>
    <t>600 Golden Oak Avenue</t>
  </si>
  <si>
    <t>141 Sunnybrook Ct</t>
  </si>
  <si>
    <t>300 South 2nd Street</t>
  </si>
  <si>
    <t>62220-2003</t>
  </si>
  <si>
    <t>4411 West Gatling Boulevard</t>
  </si>
  <si>
    <t>Country Club Hills</t>
  </si>
  <si>
    <t>2653 N Clark St</t>
  </si>
  <si>
    <t>60614-1895</t>
  </si>
  <si>
    <t>3208 N. Sheffield</t>
  </si>
  <si>
    <t>101, 102, 104, 201, 202 W. Wolcott 605, 607, 609, 611 N. Main</t>
  </si>
  <si>
    <t>700 S. Lewis Lane</t>
  </si>
  <si>
    <t>1951 SrA Bradley R. Smith Dr</t>
  </si>
  <si>
    <t>361-367 Mulberry Street 326 S. Diversatech Drive (OFFICE)</t>
  </si>
  <si>
    <t>Manteno</t>
  </si>
  <si>
    <t>405 Lake Lida Ln</t>
  </si>
  <si>
    <t>Rochelle</t>
  </si>
  <si>
    <t>61068-8817</t>
  </si>
  <si>
    <t>501, 503, 505 Interstate Dr.</t>
  </si>
  <si>
    <t>1-50 Long Ave</t>
  </si>
  <si>
    <t>1309 Cleveland Ave</t>
  </si>
  <si>
    <t>East St Louis</t>
  </si>
  <si>
    <t>5020 State Street</t>
  </si>
  <si>
    <t>3200 Belle Street</t>
  </si>
  <si>
    <t>39 South Villa Avenue</t>
  </si>
  <si>
    <t>Villa Park</t>
  </si>
  <si>
    <t>100 20th Street</t>
  </si>
  <si>
    <t>3030 State Street</t>
  </si>
  <si>
    <t>Chester</t>
  </si>
  <si>
    <t>1210 East Fairground</t>
  </si>
  <si>
    <t>205 Illinois Street</t>
  </si>
  <si>
    <t>Pinckneyville</t>
  </si>
  <si>
    <t>441 South Hotze Road</t>
  </si>
  <si>
    <t>1232 North LaSalle Drive</t>
  </si>
  <si>
    <t>411 E Broadway Ave</t>
  </si>
  <si>
    <t>247 Caterpillar Drive</t>
  </si>
  <si>
    <t>14230 S Kilpatrick</t>
  </si>
  <si>
    <t>CRESTWOOD</t>
  </si>
  <si>
    <t>1252 Market Place Drive</t>
  </si>
  <si>
    <t>4201 Sauk Trail</t>
  </si>
  <si>
    <t>355 Station Drive</t>
  </si>
  <si>
    <t>2601 Village Hall Drive</t>
  </si>
  <si>
    <t>Lake in the Hills</t>
  </si>
  <si>
    <t>1411-1427 Shields Avenue</t>
  </si>
  <si>
    <t>1801 S. Wabash Ave.</t>
  </si>
  <si>
    <t>2321 Halsted Rd</t>
  </si>
  <si>
    <t>10513 Rt. 47</t>
  </si>
  <si>
    <t>Hebron</t>
  </si>
  <si>
    <t>1019-21 East 62nd Street</t>
  </si>
  <si>
    <t>1641 E Wheeler Circle</t>
  </si>
  <si>
    <t>77 S Williams St 1470 Briarwood Circle</t>
  </si>
  <si>
    <t>100 Heritage Circle</t>
  </si>
  <si>
    <t>111 Southgate Dr 101 W. Sheridan, Petersburg, IL (Office)</t>
  </si>
  <si>
    <t>401 West Allen St. 415 West Allen St.</t>
  </si>
  <si>
    <t>1601 New Era Road</t>
  </si>
  <si>
    <t>500 Autumn Ridge Road</t>
  </si>
  <si>
    <t>515 Niagara St.</t>
  </si>
  <si>
    <t>2200 Patriot Blvd.</t>
  </si>
  <si>
    <t>229 Thomas Lane</t>
  </si>
  <si>
    <t>15415 S. Harlem Avenue</t>
  </si>
  <si>
    <t>Orland Park</t>
  </si>
  <si>
    <t>501 N. Hunt Club Road</t>
  </si>
  <si>
    <t>410 East Margaret St.</t>
  </si>
  <si>
    <t>Thornton</t>
  </si>
  <si>
    <t>60476-1355</t>
  </si>
  <si>
    <t>19440-19460 Chicago Heights Glenwood Road</t>
  </si>
  <si>
    <t>1 Thornwood Mall</t>
  </si>
  <si>
    <t>60466-2725</t>
  </si>
  <si>
    <t>6808 N. Wayne 500 W. Englewood</t>
  </si>
  <si>
    <t>885-901 Tiffany Road</t>
  </si>
  <si>
    <t>ANTIOCH</t>
  </si>
  <si>
    <t>309 S. Main St.</t>
  </si>
  <si>
    <t>20 Shannoah Dr</t>
  </si>
  <si>
    <t>2423 Taylor Avenue</t>
  </si>
  <si>
    <t>2521 Empowerment Drive</t>
  </si>
  <si>
    <t>4611 State Street</t>
  </si>
  <si>
    <t>QUINCY</t>
  </si>
  <si>
    <t>2320 Thornton Lansing Rd</t>
  </si>
  <si>
    <t>600 &amp; 602 Main St 627 E. Jefferson</t>
  </si>
  <si>
    <t>Toulon</t>
  </si>
  <si>
    <t>4004-4018 S. Kane McHenry</t>
  </si>
  <si>
    <t>2552-2572 Parkview Drive</t>
  </si>
  <si>
    <t>2413 N. Neil Street</t>
  </si>
  <si>
    <t>617 Valley Drive</t>
  </si>
  <si>
    <t>901 Valley View Circle</t>
  </si>
  <si>
    <t>4000 Treviso Drive #101</t>
  </si>
  <si>
    <t>Scattered Cities</t>
  </si>
  <si>
    <t>1 E. Lakewood Terrace</t>
  </si>
  <si>
    <t>Northlake</t>
  </si>
  <si>
    <t>816 Exmoor</t>
  </si>
  <si>
    <t>Olympia Fields</t>
  </si>
  <si>
    <t>7225-35 Westfield Plaza Dr</t>
  </si>
  <si>
    <t>2811 Champlain St.</t>
  </si>
  <si>
    <t>2811 Champlain Street</t>
  </si>
  <si>
    <t>405 Twin Lakes Drive</t>
  </si>
  <si>
    <t>Rantoul</t>
  </si>
  <si>
    <t>647 16th Avenue</t>
  </si>
  <si>
    <t>1922 S Avers Ave</t>
  </si>
  <si>
    <t>231 Wheeling Rd</t>
  </si>
  <si>
    <t>14205 S. Union Ave.</t>
  </si>
  <si>
    <t>405 North Sixth St.</t>
  </si>
  <si>
    <t>9510 S. Constance Ave.</t>
  </si>
  <si>
    <t>722 N. Annie Glidden Rd.</t>
  </si>
  <si>
    <t>722 N Annie Glidden Rd</t>
  </si>
  <si>
    <t>302-306 E. Park St.</t>
  </si>
  <si>
    <t>310 7th St.</t>
  </si>
  <si>
    <t>8805 Braden Drive</t>
  </si>
  <si>
    <t>4700 61st Street Drive</t>
  </si>
  <si>
    <t>3303 E. State Street</t>
  </si>
  <si>
    <t>100,104,108,112 E. Woodland</t>
  </si>
  <si>
    <t>VALMEYER</t>
  </si>
  <si>
    <t>2045 West Jackson Boulevard</t>
  </si>
  <si>
    <t>1758-60 E 72nd St</t>
  </si>
  <si>
    <t>1055 Berkeley Ave</t>
  </si>
  <si>
    <t>Ford Heights</t>
  </si>
  <si>
    <t>3535 North Vermilion</t>
  </si>
  <si>
    <t>DANVILLE</t>
  </si>
  <si>
    <t>1213 Garden Drive</t>
  </si>
  <si>
    <t>8134-8152 South Racine Avenue</t>
  </si>
  <si>
    <t>60620-3013</t>
  </si>
  <si>
    <t>1215-21 N Leavitt St</t>
  </si>
  <si>
    <t>1101 West Bartlett Road</t>
  </si>
  <si>
    <t>2370 N. Newcastle Avenue</t>
  </si>
  <si>
    <t>1800 River Woods Drive</t>
  </si>
  <si>
    <t>151 Main Street</t>
  </si>
  <si>
    <t>101 Main St</t>
  </si>
  <si>
    <t>1380 Ring Road</t>
  </si>
  <si>
    <t>10450 S. Michigan Avenue</t>
  </si>
  <si>
    <t>4152 W. Gatling Boulevard</t>
  </si>
  <si>
    <t>4150 W. Gatling Boulevard</t>
  </si>
  <si>
    <t>9233 S. Burley Avenue</t>
  </si>
  <si>
    <t>3251 East 92nd Street</t>
  </si>
  <si>
    <t>99 West Phillip Road</t>
  </si>
  <si>
    <t>Vernon Hills</t>
  </si>
  <si>
    <t>97 West Phillip Road</t>
  </si>
  <si>
    <t>31 N Broadway St</t>
  </si>
  <si>
    <t>29 N. Broadway St.</t>
  </si>
  <si>
    <t>3201 E 91st St</t>
  </si>
  <si>
    <t>101 Hendelmeyer Ave.</t>
  </si>
  <si>
    <t>790 S. Mill Street</t>
  </si>
  <si>
    <t>NASHVILLE</t>
  </si>
  <si>
    <t>725 West Hurlbert St.</t>
  </si>
  <si>
    <t>811 Meadowview Dr.</t>
  </si>
  <si>
    <t>Flora</t>
  </si>
  <si>
    <t>5 Scattered Sites 100 Blanchard Ct., Byron, IL 61010 (office)</t>
  </si>
  <si>
    <t>Mt. Morris</t>
  </si>
  <si>
    <t>104 S. Lincoln St.</t>
  </si>
  <si>
    <t>Oblong</t>
  </si>
  <si>
    <t>2520 Village Park Drive</t>
  </si>
  <si>
    <t>278 E. St. Charles Road</t>
  </si>
  <si>
    <t>1 Vintage Drive</t>
  </si>
  <si>
    <t>1005 16th Street</t>
  </si>
  <si>
    <t>Viola</t>
  </si>
  <si>
    <t>611-635 North Dye Street</t>
  </si>
  <si>
    <t>VIRDEN</t>
  </si>
  <si>
    <t>514 E 50th Pl</t>
  </si>
  <si>
    <t>5710 Bond Ave.</t>
  </si>
  <si>
    <t>5708 Bond Ave</t>
  </si>
  <si>
    <t>2125 3rd Avenue</t>
  </si>
  <si>
    <t>548 Ableson Drive</t>
  </si>
  <si>
    <t>1050 N. Martin Luther King Jr. Drive scattered site</t>
  </si>
  <si>
    <t>631 E. Leafland Avenue scattered site</t>
  </si>
  <si>
    <t>532 Abelson Drive</t>
  </si>
  <si>
    <t>1155 Walden Oaks Drive</t>
  </si>
  <si>
    <t>211-217 Walnut Grove</t>
  </si>
  <si>
    <t>Walnut</t>
  </si>
  <si>
    <t>654 Walnut St. 1571-93 Green Bay Rd.</t>
  </si>
  <si>
    <t>1533 W. Warren Blvd.</t>
  </si>
  <si>
    <t>28W620 Batavia Rd.</t>
  </si>
  <si>
    <t>Warrenville</t>
  </si>
  <si>
    <t>1530 Market Street</t>
  </si>
  <si>
    <t>5032-40 W Washington Blvd</t>
  </si>
  <si>
    <t>5000-5016 South Indiana Ave.</t>
  </si>
  <si>
    <t>4110 W Washington Blvd</t>
  </si>
  <si>
    <t>510 E Washington</t>
  </si>
  <si>
    <t>1150 New Castle Road</t>
  </si>
  <si>
    <t>215 E. Duffy Rd.</t>
  </si>
  <si>
    <t>Waterman</t>
  </si>
  <si>
    <t>334 Water Street (Mgmt Office)</t>
  </si>
  <si>
    <t>60436-2211</t>
  </si>
  <si>
    <t>418 Center Road</t>
  </si>
  <si>
    <t>12 Frank Wessel Drive</t>
  </si>
  <si>
    <t>Beardstown</t>
  </si>
  <si>
    <t>2425 W. Adams St. scattered site</t>
  </si>
  <si>
    <t>601-644 W Pace Blvd</t>
  </si>
  <si>
    <t>3533-3545 West Chicago Avenue</t>
  </si>
  <si>
    <t>1700 Ontarioville Rd</t>
  </si>
  <si>
    <t>Hanover Park</t>
  </si>
  <si>
    <t>300 S. Damen Ave.</t>
  </si>
  <si>
    <t>2705-11 W. Evergreen</t>
  </si>
  <si>
    <t>1949 W. Lake Street</t>
  </si>
  <si>
    <t>Area bounded by Lake,Wood, Washington, and Wolcott</t>
  </si>
  <si>
    <t>110 N. Wood Street Scattered Site</t>
  </si>
  <si>
    <t>2 Westport Dr</t>
  </si>
  <si>
    <t>61951-2600</t>
  </si>
  <si>
    <t>26 N. Greenfield Drive</t>
  </si>
  <si>
    <t>509 Plaza Drive</t>
  </si>
  <si>
    <t>6130 North California Avenue</t>
  </si>
  <si>
    <t>104 State St.</t>
  </si>
  <si>
    <t>2200 First Street</t>
  </si>
  <si>
    <t>1450 West 69th Street</t>
  </si>
  <si>
    <t>100 Taylor Drive (office)</t>
  </si>
  <si>
    <t>Port Byron</t>
  </si>
  <si>
    <t>2443 W. Dugdale Road</t>
  </si>
  <si>
    <t>1101 23rd Street</t>
  </si>
  <si>
    <t>19 E. Tompkins St.</t>
  </si>
  <si>
    <t>1527-31 Wicker Park</t>
  </si>
  <si>
    <t>5725 Forest Hills Road</t>
  </si>
  <si>
    <t>691 S State St</t>
  </si>
  <si>
    <t>695 S State St</t>
  </si>
  <si>
    <t>4120 S Indiana Ave</t>
  </si>
  <si>
    <t>4901 S. St. Lawrence</t>
  </si>
  <si>
    <t>401 W Williams St</t>
  </si>
  <si>
    <t>Dwight</t>
  </si>
  <si>
    <t>6900 W. Main Street-Office Scattered Sites</t>
  </si>
  <si>
    <t>410 Willis Ave</t>
  </si>
  <si>
    <t>1460 Wellington Way</t>
  </si>
  <si>
    <t>4100 Willow Springs</t>
  </si>
  <si>
    <t>Mount Vernon</t>
  </si>
  <si>
    <t>441-465 N. Douglas Street</t>
  </si>
  <si>
    <t>GILMAN</t>
  </si>
  <si>
    <t>1033 Green Bay RD</t>
  </si>
  <si>
    <t>555 Stough Circle</t>
  </si>
  <si>
    <t>440 Ann's Circle</t>
  </si>
  <si>
    <t>1026 West Montrose</t>
  </si>
  <si>
    <t>3235 Maple Ave</t>
  </si>
  <si>
    <t>3634 Grove Ave</t>
  </si>
  <si>
    <t>3626 East Ave</t>
  </si>
  <si>
    <t>800 East Kahler Road</t>
  </si>
  <si>
    <t>2400 Hawks Drive</t>
  </si>
  <si>
    <t>2707 Windham Terrace Drive</t>
  </si>
  <si>
    <t>Wood River</t>
  </si>
  <si>
    <t>260 Center St.</t>
  </si>
  <si>
    <t>161 Wingate Boulevard</t>
  </si>
  <si>
    <t>Shiloh</t>
  </si>
  <si>
    <t>1100-42 Martin Luther King Dr</t>
  </si>
  <si>
    <t>33 S. Wolf Road</t>
  </si>
  <si>
    <t>60164-2347</t>
  </si>
  <si>
    <t>56 E. North Ave.</t>
  </si>
  <si>
    <t>199 West North Avenue</t>
  </si>
  <si>
    <t>4500-12 South Lake Park Avenue</t>
  </si>
  <si>
    <t>1601 Olive St.</t>
  </si>
  <si>
    <t>62234-5133</t>
  </si>
  <si>
    <t>304 &amp; 306 Pine Lake Rd.</t>
  </si>
  <si>
    <t>3312 West Woodhill Lane</t>
  </si>
  <si>
    <t>861 Pierce Square</t>
  </si>
  <si>
    <t>6127 South Cottage Grove Avenue</t>
  </si>
  <si>
    <t>6227 &amp; 6230 South Cottage Grove Ave</t>
  </si>
  <si>
    <t>6224-26 S. Kimbark</t>
  </si>
  <si>
    <t>5630-38 S Michigan Ave 6446-50 S Kenwood Ave</t>
  </si>
  <si>
    <t>Six Building Scattered Site</t>
  </si>
  <si>
    <t>6253 S. Cottage Grove, 6408 &amp; 6412 S. Maryland 6432 S. Maryland Avenue</t>
  </si>
  <si>
    <t>8099 Janes Avenue</t>
  </si>
  <si>
    <t>Woodridge</t>
  </si>
  <si>
    <t>3900 N. Marybelle Avenue</t>
  </si>
  <si>
    <t>501 Spring Creek Lane</t>
  </si>
  <si>
    <t>1503-1519 &amp; 1521-1617 N. Lorelei Dr.</t>
  </si>
  <si>
    <t>344 and 348 Schneider Street</t>
  </si>
  <si>
    <t>Worden</t>
  </si>
  <si>
    <t>2815 W. 79th Street</t>
  </si>
  <si>
    <t>6565 S. Yale Ave.</t>
  </si>
  <si>
    <t>7205-07 S. Yale &amp; 215, 217-219, 221-223 W. 72nd St</t>
  </si>
  <si>
    <t>1825 &amp; 1833 Yellow Creek Court</t>
  </si>
  <si>
    <t>240 Callan Avenue</t>
  </si>
  <si>
    <t>421 N 8th St 715 S 8th St</t>
  </si>
  <si>
    <t>914-916 N 4th St 1418 N 6th St</t>
  </si>
  <si>
    <t>3230 &amp; 3503 W. Armitage 1955 N. St. Louis; 3734 W. Cortland</t>
  </si>
  <si>
    <t>60647-3716</t>
  </si>
  <si>
    <t>5 Zimmet Drive</t>
  </si>
  <si>
    <t>Farmersville</t>
  </si>
  <si>
    <t>1001 Prestwick St, 3301-3312 Birkdale Ct, 3300-3322 Muirfiled Dr, 3321-3326 Lytham St, 3300-</t>
  </si>
  <si>
    <t>8 Deerfield Rd</t>
  </si>
  <si>
    <t>250 Mohawk Trail</t>
  </si>
  <si>
    <t>*Select Evaluator*</t>
  </si>
  <si>
    <t>*Select PT/QA Reviewer*</t>
  </si>
  <si>
    <t>*Select Recommended Outcome*</t>
  </si>
  <si>
    <t>*Select PI Team Member*</t>
  </si>
  <si>
    <t>*Select PNA Review Outcome*</t>
  </si>
  <si>
    <t>*Select AMCRT Outcome*</t>
  </si>
  <si>
    <t>Preservation 2.0 Project Summary - Request For Grant Funds</t>
  </si>
  <si>
    <t>Regulatory Within 5 Years of Maturity:</t>
  </si>
  <si>
    <t>EUA Within 10 Years of Maturity:</t>
  </si>
  <si>
    <t>Contingency (10%)</t>
  </si>
  <si>
    <t>Based on XXXX  Audit:</t>
  </si>
  <si>
    <t>Initial Self Score (Applicant)</t>
  </si>
  <si>
    <r>
      <t xml:space="preserve">Asset Management recommends IHDA </t>
    </r>
    <r>
      <rPr>
        <b/>
        <sz val="12"/>
        <color rgb="FFFF0000"/>
        <rFont val="Calibri"/>
        <family val="2"/>
        <scheme val="minor"/>
      </rPr>
      <t>consent/refuse</t>
    </r>
    <r>
      <rPr>
        <b/>
        <sz val="12"/>
        <color theme="1"/>
        <rFont val="Calibri"/>
        <family val="2"/>
        <scheme val="minor"/>
      </rPr>
      <t xml:space="preserve"> to provide the Preservation 2.0 Grant based on the following:</t>
    </r>
  </si>
  <si>
    <t>Ben Wiesner</t>
  </si>
  <si>
    <t>*Select Attorney*</t>
  </si>
  <si>
    <t>Step 2: Access the assigned file on the MS Teams at the path provided by Preservation Team</t>
  </si>
  <si>
    <t>A. PT request AMCRT and will notify you when it is completed</t>
  </si>
  <si>
    <t>Step 5: PNA Review -- This process is completed by Physical Inspection Team</t>
  </si>
  <si>
    <t xml:space="preserve">A. PT will request PNA Review and will notify you when it is completed. </t>
  </si>
  <si>
    <t>Step 6: Complete the Evaluator Review Sheet</t>
  </si>
  <si>
    <t>2. If matter resolved in time period continue to process application. (typically 5 business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</si>
</sst>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6" formatCode="&quot;$&quot;#,##0_);[Red]\(&quot;$&quot;#,##0\)"/>
    <numFmt numFmtId="44" formatCode="_(&quot;$&quot;* #,##0.00_);_(&quot;$&quot;* \(#,##0.00\);_(&quot;$&quot;* &quot;-&quot;??_);_(@_)"/>
    <numFmt numFmtId="43" formatCode="_(* #,##0.00_);_(* \(#,##0.00\);_(* &quot;-&quot;??_);_(@_)"/>
    <numFmt numFmtId="164" formatCode="m/d/yyyy;@"/>
    <numFmt numFmtId="165" formatCode="00000"/>
    <numFmt numFmtId="166" formatCode="[&lt;=9999999]###\-####;\(###\)\ ###\-####"/>
    <numFmt numFmtId="167" formatCode="_(&quot;$&quot;* #,##0_);_(&quot;$&quot;* \(#,##0\);_(&quot;$&quot;* &quot;-&quot;??_);_(@_)"/>
    <numFmt numFmtId="168" formatCode="&quot;$&quot;#,##0"/>
    <numFmt numFmtId="169" formatCode="&quot;$&quot;#,##0.00"/>
    <numFmt numFmtId="170" formatCode="[$-409]m/d/yy\ h:mm\ AM/PM;@"/>
    <numFmt numFmtId="171" formatCode="0.0%"/>
  </numFmts>
  <fonts count="140" x14ac:knownFonts="1">
    <font>
      <sz val="12"/>
      <color theme="1"/>
      <name val="Arial Narrow"/>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Narrow"/>
      <family val="2"/>
    </font>
    <font>
      <sz val="12"/>
      <color theme="0"/>
      <name val="Arial Narrow"/>
      <family val="2"/>
    </font>
    <font>
      <u/>
      <sz val="12"/>
      <color theme="10"/>
      <name val="Arial Narrow"/>
      <family val="2"/>
    </font>
    <font>
      <sz val="11"/>
      <color theme="1"/>
      <name val="Arial Narrow"/>
      <family val="2"/>
    </font>
    <font>
      <sz val="10"/>
      <name val="Arial"/>
      <family val="2"/>
    </font>
    <font>
      <sz val="10"/>
      <name val="Arial Narrow"/>
      <family val="2"/>
    </font>
    <font>
      <sz val="11"/>
      <color theme="1"/>
      <name val="Arial"/>
      <family val="2"/>
    </font>
    <font>
      <sz val="11"/>
      <name val="Arial Narrow"/>
      <family val="2"/>
    </font>
    <font>
      <sz val="12"/>
      <color theme="1"/>
      <name val="Calibri"/>
      <family val="2"/>
    </font>
    <font>
      <b/>
      <sz val="12"/>
      <color theme="0"/>
      <name val="Calibri"/>
      <family val="2"/>
    </font>
    <font>
      <sz val="11"/>
      <color theme="0"/>
      <name val="Calibri"/>
      <family val="2"/>
    </font>
    <font>
      <b/>
      <sz val="10"/>
      <color theme="1"/>
      <name val="Calibri"/>
      <family val="2"/>
    </font>
    <font>
      <sz val="10"/>
      <color theme="1"/>
      <name val="Calibri"/>
      <family val="2"/>
    </font>
    <font>
      <sz val="12"/>
      <name val="Calibri"/>
      <family val="2"/>
    </font>
    <font>
      <b/>
      <sz val="10"/>
      <name val="Calibri"/>
      <family val="2"/>
    </font>
    <font>
      <sz val="10"/>
      <color indexed="9"/>
      <name val="Calibri"/>
      <family val="2"/>
    </font>
    <font>
      <sz val="10"/>
      <name val="Calibri"/>
      <family val="2"/>
    </font>
    <font>
      <b/>
      <sz val="14"/>
      <color rgb="FF07519F"/>
      <name val="Calibri"/>
      <family val="2"/>
    </font>
    <font>
      <sz val="12"/>
      <color rgb="FF07519F"/>
      <name val="Calibri"/>
      <family val="2"/>
    </font>
    <font>
      <b/>
      <sz val="12"/>
      <color rgb="FFEEC81A"/>
      <name val="Calibri"/>
      <family val="2"/>
    </font>
    <font>
      <sz val="12"/>
      <color rgb="FFEEC81A"/>
      <name val="Calibri"/>
      <family val="2"/>
    </font>
    <font>
      <b/>
      <i/>
      <sz val="10"/>
      <color theme="1"/>
      <name val="Calibri"/>
      <family val="2"/>
    </font>
    <font>
      <i/>
      <sz val="10"/>
      <color theme="1"/>
      <name val="Arial Narrow"/>
      <family val="2"/>
    </font>
    <font>
      <b/>
      <sz val="12"/>
      <color rgb="FF07519F"/>
      <name val="Calibri"/>
      <family val="2"/>
    </font>
    <font>
      <b/>
      <i/>
      <sz val="12"/>
      <color rgb="FF07519F"/>
      <name val="Calibri"/>
      <family val="2"/>
    </font>
    <font>
      <sz val="10"/>
      <color rgb="FF000000"/>
      <name val="Calibri"/>
      <family val="2"/>
    </font>
    <font>
      <sz val="10"/>
      <color theme="0"/>
      <name val="Calibri"/>
      <family val="2"/>
    </font>
    <font>
      <sz val="10"/>
      <color rgb="FFFF0000"/>
      <name val="Calibri"/>
      <family val="2"/>
    </font>
    <font>
      <b/>
      <sz val="10"/>
      <color theme="0"/>
      <name val="Calibri"/>
      <family val="2"/>
    </font>
    <font>
      <i/>
      <sz val="10"/>
      <name val="Calibri"/>
      <family val="2"/>
    </font>
    <font>
      <i/>
      <sz val="10"/>
      <color theme="1"/>
      <name val="Calibri"/>
      <family val="2"/>
    </font>
    <font>
      <b/>
      <sz val="9"/>
      <color indexed="81"/>
      <name val="Tahoma"/>
      <family val="2"/>
    </font>
    <font>
      <b/>
      <sz val="14"/>
      <color rgb="FF000000"/>
      <name val="Arial Narrow"/>
      <family val="2"/>
    </font>
    <font>
      <sz val="11"/>
      <color rgb="FF000000"/>
      <name val="Calibri"/>
      <family val="2"/>
    </font>
    <font>
      <sz val="12"/>
      <color rgb="FF000000"/>
      <name val="Arial Narrow"/>
      <family val="2"/>
    </font>
    <font>
      <b/>
      <sz val="12"/>
      <color rgb="FF000000"/>
      <name val="Arial Narrow"/>
      <family val="2"/>
    </font>
    <font>
      <b/>
      <sz val="12"/>
      <name val="Arial Narrow"/>
      <family val="2"/>
    </font>
    <font>
      <sz val="12"/>
      <name val="Arial Narrow"/>
      <family val="2"/>
    </font>
    <font>
      <sz val="11"/>
      <color rgb="FF000000"/>
      <name val="Arial Narrow"/>
      <family val="2"/>
    </font>
    <font>
      <b/>
      <i/>
      <sz val="12"/>
      <name val="Arial Narrow"/>
      <family val="2"/>
    </font>
    <font>
      <i/>
      <sz val="12"/>
      <name val="Arial Narrow"/>
      <family val="2"/>
    </font>
    <font>
      <b/>
      <sz val="10"/>
      <name val="Arial Narrow"/>
      <family val="2"/>
    </font>
    <font>
      <i/>
      <sz val="12"/>
      <color rgb="FF000000"/>
      <name val="Arial Narrow"/>
      <family val="2"/>
    </font>
    <font>
      <sz val="9"/>
      <color indexed="81"/>
      <name val="Tahoma"/>
      <family val="2"/>
    </font>
    <font>
      <u/>
      <sz val="12"/>
      <name val="Calibri"/>
      <family val="2"/>
    </font>
    <font>
      <b/>
      <sz val="14"/>
      <color rgb="FFFF0000"/>
      <name val="Calibri"/>
      <family val="2"/>
    </font>
    <font>
      <b/>
      <u/>
      <sz val="10"/>
      <color rgb="FFFF0000"/>
      <name val="Calibri"/>
      <family val="2"/>
    </font>
    <font>
      <b/>
      <sz val="10"/>
      <color rgb="FFC00000"/>
      <name val="Calibri"/>
      <family val="2"/>
    </font>
    <font>
      <b/>
      <sz val="10"/>
      <color rgb="FFFF0000"/>
      <name val="Calibri"/>
      <family val="2"/>
    </font>
    <font>
      <b/>
      <u/>
      <sz val="12"/>
      <color rgb="FFFF0000"/>
      <name val="Calibri"/>
      <family val="2"/>
    </font>
    <font>
      <sz val="10"/>
      <color rgb="FF000000"/>
      <name val="Times New Roman"/>
      <family val="1"/>
    </font>
    <font>
      <u/>
      <sz val="10"/>
      <color theme="1"/>
      <name val="Calibri"/>
      <family val="2"/>
    </font>
    <font>
      <b/>
      <sz val="12"/>
      <color rgb="FFFF0000"/>
      <name val="Calibri"/>
      <family val="2"/>
    </font>
    <font>
      <sz val="12"/>
      <color theme="0"/>
      <name val="Calibri"/>
      <family val="2"/>
    </font>
    <font>
      <b/>
      <sz val="11"/>
      <color theme="0"/>
      <name val="Calibri"/>
      <family val="2"/>
    </font>
    <font>
      <b/>
      <u/>
      <sz val="10"/>
      <name val="Calibri"/>
      <family val="2"/>
    </font>
    <font>
      <b/>
      <u/>
      <sz val="10"/>
      <color theme="1"/>
      <name val="Calibri"/>
      <family val="2"/>
    </font>
    <font>
      <sz val="14"/>
      <color theme="1"/>
      <name val="Calibri"/>
      <family val="2"/>
    </font>
    <font>
      <sz val="14"/>
      <name val="Calibri"/>
      <family val="2"/>
    </font>
    <font>
      <sz val="11"/>
      <color theme="1"/>
      <name val="Calibri"/>
      <family val="2"/>
    </font>
    <font>
      <sz val="12"/>
      <color rgb="FF000000"/>
      <name val="Calibri"/>
      <family val="2"/>
    </font>
    <font>
      <sz val="10"/>
      <color rgb="FF000000"/>
      <name val="Calibri"/>
      <family val="2"/>
      <scheme val="minor"/>
    </font>
    <font>
      <u/>
      <sz val="11"/>
      <color theme="10"/>
      <name val="Calibri"/>
      <family val="2"/>
      <scheme val="minor"/>
    </font>
    <font>
      <b/>
      <sz val="12"/>
      <color rgb="FFFF0000"/>
      <name val="Calibri"/>
      <family val="2"/>
      <scheme val="minor"/>
    </font>
    <font>
      <b/>
      <i/>
      <sz val="12"/>
      <color theme="1"/>
      <name val="Calibri"/>
      <family val="2"/>
    </font>
    <font>
      <b/>
      <u/>
      <sz val="12"/>
      <name val="Calibri"/>
      <family val="2"/>
    </font>
    <font>
      <b/>
      <u/>
      <sz val="12"/>
      <color rgb="FFFFC000"/>
      <name val="Calibri"/>
      <family val="2"/>
    </font>
    <font>
      <sz val="12"/>
      <name val="Calibri"/>
      <family val="2"/>
      <scheme val="minor"/>
    </font>
    <font>
      <sz val="6"/>
      <name val="Calibri"/>
      <family val="2"/>
    </font>
    <font>
      <sz val="8"/>
      <color theme="1"/>
      <name val="Calibri"/>
      <family val="2"/>
    </font>
    <font>
      <sz val="8"/>
      <name val="Arial Narrow"/>
      <family val="2"/>
    </font>
    <font>
      <sz val="12"/>
      <color theme="1"/>
      <name val="Calibri"/>
      <family val="2"/>
      <scheme val="minor"/>
    </font>
    <font>
      <vertAlign val="superscript"/>
      <sz val="10"/>
      <color theme="1"/>
      <name val="Calibri"/>
      <family val="2"/>
    </font>
    <font>
      <sz val="12"/>
      <color rgb="FF000000"/>
      <name val="Calibri"/>
      <family val="2"/>
      <scheme val="minor"/>
    </font>
    <font>
      <b/>
      <sz val="12"/>
      <color rgb="FF000000"/>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12"/>
      <color theme="0"/>
      <name val="Calibri"/>
      <family val="2"/>
      <scheme val="minor"/>
    </font>
    <font>
      <u/>
      <sz val="12"/>
      <color theme="1"/>
      <name val="Calibri"/>
      <family val="2"/>
      <scheme val="minor"/>
    </font>
    <font>
      <b/>
      <sz val="12"/>
      <name val="Calibri"/>
      <family val="2"/>
    </font>
    <font>
      <u/>
      <sz val="12"/>
      <color theme="9" tint="-0.249977111117893"/>
      <name val="Calibri"/>
      <family val="2"/>
    </font>
    <font>
      <b/>
      <u/>
      <sz val="12"/>
      <color rgb="FF00B050"/>
      <name val="Calibri"/>
      <family val="2"/>
    </font>
    <font>
      <b/>
      <u/>
      <sz val="12"/>
      <color rgb="FF000000"/>
      <name val="Calibri"/>
      <family val="2"/>
    </font>
    <font>
      <b/>
      <sz val="12"/>
      <color rgb="FF000000"/>
      <name val="Calibri"/>
      <family val="2"/>
    </font>
    <font>
      <b/>
      <sz val="12"/>
      <color theme="1"/>
      <name val="Calibri"/>
      <family val="2"/>
    </font>
    <font>
      <sz val="12"/>
      <color theme="1"/>
      <name val="Calibri"/>
      <family val="2"/>
      <scheme val="minor"/>
    </font>
    <font>
      <sz val="14"/>
      <color rgb="FF07519F"/>
      <name val="Calibri"/>
      <family val="2"/>
    </font>
    <font>
      <sz val="10"/>
      <color theme="1"/>
      <name val="Calibri"/>
      <family val="2"/>
      <scheme val="minor"/>
    </font>
    <font>
      <b/>
      <i/>
      <u/>
      <sz val="12"/>
      <color theme="1"/>
      <name val="Calibri"/>
      <family val="2"/>
      <scheme val="minor"/>
    </font>
    <font>
      <b/>
      <sz val="14"/>
      <color theme="1"/>
      <name val="Calibri"/>
      <family val="2"/>
      <scheme val="minor"/>
    </font>
    <font>
      <b/>
      <sz val="14"/>
      <name val="Calibri"/>
      <family val="2"/>
      <scheme val="minor"/>
    </font>
    <font>
      <b/>
      <sz val="16"/>
      <color theme="1"/>
      <name val="Calibri"/>
      <family val="2"/>
      <scheme val="minor"/>
    </font>
    <font>
      <i/>
      <sz val="12"/>
      <color theme="1"/>
      <name val="Calibri"/>
      <family val="2"/>
      <scheme val="minor"/>
    </font>
    <font>
      <sz val="10"/>
      <name val="Calibri"/>
      <family val="2"/>
      <scheme val="minor"/>
    </font>
    <font>
      <b/>
      <sz val="11"/>
      <color theme="1"/>
      <name val="Calibri"/>
      <family val="2"/>
      <scheme val="minor"/>
    </font>
    <font>
      <sz val="14"/>
      <color rgb="FF000000"/>
      <name val="Calibri"/>
      <family val="2"/>
      <scheme val="minor"/>
    </font>
    <font>
      <i/>
      <sz val="11"/>
      <color theme="1"/>
      <name val="Calibri"/>
      <family val="2"/>
      <scheme val="minor"/>
    </font>
    <font>
      <sz val="14"/>
      <color theme="1"/>
      <name val="Calibri"/>
      <family val="2"/>
      <scheme val="minor"/>
    </font>
    <font>
      <sz val="11"/>
      <color theme="0"/>
      <name val="Calibri"/>
      <family val="2"/>
      <scheme val="minor"/>
    </font>
    <font>
      <u/>
      <sz val="12"/>
      <color theme="10"/>
      <name val="Calibri"/>
      <family val="2"/>
      <scheme val="minor"/>
    </font>
    <font>
      <sz val="12"/>
      <color rgb="FF001D35"/>
      <name val="Calibri"/>
      <family val="2"/>
      <scheme val="minor"/>
    </font>
    <font>
      <sz val="9"/>
      <color rgb="FF000000"/>
      <name val="Calibri"/>
      <family val="2"/>
      <scheme val="minor"/>
    </font>
    <font>
      <sz val="12"/>
      <color rgb="FF212121"/>
      <name val="Calibri"/>
      <family val="2"/>
      <scheme val="minor"/>
    </font>
    <font>
      <b/>
      <sz val="11"/>
      <name val="Arial"/>
      <family val="2"/>
    </font>
    <font>
      <u/>
      <sz val="10"/>
      <color rgb="FF0066FF"/>
      <name val="Calibri"/>
      <family val="2"/>
    </font>
    <font>
      <b/>
      <i/>
      <sz val="12"/>
      <color theme="1"/>
      <name val="Calibri"/>
      <family val="2"/>
      <scheme val="minor"/>
    </font>
    <font>
      <b/>
      <i/>
      <u/>
      <sz val="12"/>
      <name val="Calibri"/>
      <family val="2"/>
    </font>
    <font>
      <b/>
      <sz val="14"/>
      <color theme="1"/>
      <name val="Calibri"/>
      <family val="2"/>
    </font>
    <font>
      <i/>
      <sz val="12"/>
      <color theme="1"/>
      <name val="Calibri"/>
      <family val="2"/>
    </font>
    <font>
      <b/>
      <i/>
      <u/>
      <sz val="12"/>
      <color theme="1"/>
      <name val="Calibri"/>
      <family val="2"/>
    </font>
    <font>
      <i/>
      <sz val="12"/>
      <color theme="1"/>
      <name val="Arial Narrow"/>
      <family val="2"/>
    </font>
    <font>
      <b/>
      <sz val="14"/>
      <color theme="0"/>
      <name val="Calibri"/>
      <family val="2"/>
      <scheme val="minor"/>
    </font>
    <font>
      <b/>
      <i/>
      <sz val="12"/>
      <color rgb="FFFF0000"/>
      <name val="Calibri"/>
      <family val="2"/>
      <scheme val="minor"/>
    </font>
    <font>
      <i/>
      <sz val="10"/>
      <color rgb="FFFF0000"/>
      <name val="Calibri"/>
      <family val="2"/>
    </font>
    <font>
      <b/>
      <u/>
      <sz val="12"/>
      <color theme="1"/>
      <name val="Calibri"/>
      <family val="2"/>
      <scheme val="minor"/>
    </font>
    <font>
      <b/>
      <sz val="12"/>
      <color rgb="FF4F81BD"/>
      <name val="Calibri"/>
      <family val="2"/>
      <scheme val="minor"/>
    </font>
    <font>
      <b/>
      <sz val="11"/>
      <color rgb="FF000000"/>
      <name val="Calibri"/>
      <family val="2"/>
    </font>
    <font>
      <u/>
      <sz val="12"/>
      <color theme="10"/>
      <name val="Calibri"/>
      <family val="2"/>
    </font>
    <font>
      <u/>
      <sz val="11"/>
      <color theme="10"/>
      <name val="Calibri"/>
      <family val="2"/>
    </font>
    <font>
      <u/>
      <sz val="12"/>
      <color rgb="FF000000"/>
      <name val="Calibri"/>
      <family val="2"/>
    </font>
    <font>
      <sz val="10"/>
      <color rgb="FF113056"/>
      <name val="Calibri"/>
      <family val="2"/>
    </font>
    <font>
      <b/>
      <u/>
      <sz val="12"/>
      <name val="Arial"/>
      <family val="2"/>
    </font>
    <font>
      <b/>
      <sz val="16"/>
      <color theme="0"/>
      <name val="Calibri"/>
      <family val="2"/>
      <scheme val="minor"/>
    </font>
    <font>
      <b/>
      <i/>
      <sz val="11"/>
      <color theme="1"/>
      <name val="Calibri"/>
      <family val="2"/>
      <scheme val="minor"/>
    </font>
    <font>
      <b/>
      <u/>
      <sz val="12"/>
      <name val="Calibri"/>
      <family val="2"/>
      <scheme val="minor"/>
    </font>
    <font>
      <b/>
      <sz val="12"/>
      <color theme="1"/>
      <name val="Arial Narrow"/>
      <family val="2"/>
    </font>
    <font>
      <sz val="12"/>
      <color rgb="FFFFFFFF"/>
      <name val="Calibri"/>
      <family val="2"/>
    </font>
    <font>
      <b/>
      <sz val="12"/>
      <color rgb="FFFFFFFF"/>
      <name val="Calibri"/>
      <family val="2"/>
    </font>
    <font>
      <sz val="10"/>
      <color rgb="FF000000"/>
      <name val="Arial"/>
      <family val="2"/>
    </font>
    <font>
      <b/>
      <u/>
      <sz val="12"/>
      <color theme="1"/>
      <name val="Arial Narrow"/>
      <family val="2"/>
    </font>
    <font>
      <sz val="7"/>
      <color rgb="FF3D3D3D"/>
      <name val="Calibri"/>
      <family val="2"/>
    </font>
  </fonts>
  <fills count="24">
    <fill>
      <patternFill patternType="none"/>
    </fill>
    <fill>
      <patternFill patternType="gray125"/>
    </fill>
    <fill>
      <patternFill patternType="solid">
        <fgColor rgb="FF07519F"/>
        <bgColor indexed="64"/>
      </patternFill>
    </fill>
    <fill>
      <patternFill patternType="solid">
        <fgColor rgb="FFEEC81A"/>
        <bgColor indexed="64"/>
      </patternFill>
    </fill>
    <fill>
      <patternFill patternType="solid">
        <fgColor rgb="FFFFFFFF"/>
        <bgColor rgb="FF000000"/>
      </patternFill>
    </fill>
    <fill>
      <patternFill patternType="solid">
        <fgColor rgb="FFEEC81A"/>
        <bgColor rgb="FF000000"/>
      </patternFill>
    </fill>
    <fill>
      <patternFill patternType="solid">
        <fgColor rgb="FFFFFF00"/>
        <bgColor indexed="64"/>
      </patternFill>
    </fill>
    <fill>
      <patternFill patternType="solid">
        <fgColor theme="0"/>
        <bgColor indexed="64"/>
      </patternFill>
    </fill>
    <fill>
      <patternFill patternType="solid">
        <fgColor theme="2"/>
        <bgColor indexed="64"/>
      </patternFill>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bgColor rgb="FF000000"/>
      </patternFill>
    </fill>
    <fill>
      <patternFill patternType="solid">
        <fgColor rgb="FF002060"/>
        <bgColor indexed="64"/>
      </patternFill>
    </fill>
    <fill>
      <patternFill patternType="solid">
        <fgColor theme="9" tint="0.79998168889431442"/>
        <bgColor indexed="64"/>
      </patternFill>
    </fill>
    <fill>
      <patternFill patternType="solid">
        <fgColor indexed="65"/>
        <bgColor indexed="64"/>
      </patternFill>
    </fill>
    <fill>
      <patternFill patternType="solid">
        <fgColor rgb="FFFF0000"/>
        <bgColor indexed="64"/>
      </patternFill>
    </fill>
    <fill>
      <patternFill patternType="solid">
        <fgColor theme="7" tint="0.79998168889431442"/>
        <bgColor indexed="64"/>
      </patternFill>
    </fill>
    <fill>
      <patternFill patternType="solid">
        <fgColor rgb="FFFFFFFF"/>
        <bgColor indexed="64"/>
      </patternFill>
    </fill>
    <fill>
      <patternFill patternType="solid">
        <fgColor rgb="FFE7E6E6"/>
        <bgColor indexed="64"/>
      </patternFill>
    </fill>
    <fill>
      <patternFill patternType="solid">
        <fgColor theme="0" tint="-0.14999847407452621"/>
        <bgColor indexed="64"/>
      </patternFill>
    </fill>
    <fill>
      <patternFill patternType="solid">
        <fgColor rgb="FFE4E4E4"/>
        <bgColor indexed="64"/>
      </patternFill>
    </fill>
    <fill>
      <patternFill patternType="solid">
        <fgColor rgb="FFFFC000"/>
        <bgColor rgb="FF000000"/>
      </patternFill>
    </fill>
    <fill>
      <patternFill patternType="solid">
        <fgColor rgb="FF002060"/>
        <bgColor rgb="FF000000"/>
      </patternFill>
    </fill>
  </fills>
  <borders count="119">
    <border>
      <left/>
      <right/>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style="thin">
        <color rgb="FF000000"/>
      </top>
      <bottom style="thin">
        <color rgb="FF000000"/>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auto="1"/>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rgb="FF000000"/>
      </top>
      <bottom/>
      <diagonal/>
    </border>
    <border>
      <left/>
      <right/>
      <top style="thin">
        <color auto="1"/>
      </top>
      <bottom style="medium">
        <color indexed="64"/>
      </bottom>
      <diagonal/>
    </border>
    <border>
      <left/>
      <right style="thin">
        <color indexed="64"/>
      </right>
      <top style="medium">
        <color indexed="64"/>
      </top>
      <bottom style="thin">
        <color auto="1"/>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top style="medium">
        <color rgb="FF000000"/>
      </top>
      <bottom style="medium">
        <color rgb="FF000000"/>
      </bottom>
      <diagonal/>
    </border>
    <border>
      <left style="thin">
        <color indexed="64"/>
      </left>
      <right style="thin">
        <color indexed="64"/>
      </right>
      <top style="medium">
        <color indexed="64"/>
      </top>
      <bottom/>
      <diagonal/>
    </border>
    <border>
      <left style="thin">
        <color rgb="FF000000"/>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thin">
        <color auto="1"/>
      </bottom>
      <diagonal/>
    </border>
    <border>
      <left/>
      <right/>
      <top/>
      <bottom style="thin">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style="medium">
        <color indexed="64"/>
      </left>
      <right/>
      <top/>
      <bottom style="medium">
        <color rgb="FF000000"/>
      </bottom>
      <diagonal/>
    </border>
    <border>
      <left/>
      <right/>
      <top/>
      <bottom style="medium">
        <color rgb="FF000000"/>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style="medium">
        <color indexed="64"/>
      </left>
      <right style="medium">
        <color indexed="64"/>
      </right>
      <top/>
      <bottom style="thin">
        <color rgb="FF000000"/>
      </bottom>
      <diagonal/>
    </border>
    <border>
      <left style="thin">
        <color rgb="FF000000"/>
      </left>
      <right style="medium">
        <color indexed="64"/>
      </right>
      <top/>
      <bottom style="thin">
        <color rgb="FF000000"/>
      </bottom>
      <diagonal/>
    </border>
    <border>
      <left style="medium">
        <color indexed="64"/>
      </left>
      <right/>
      <top style="thin">
        <color auto="1"/>
      </top>
      <bottom style="medium">
        <color rgb="FF000000"/>
      </bottom>
      <diagonal/>
    </border>
    <border>
      <left/>
      <right/>
      <top style="thin">
        <color auto="1"/>
      </top>
      <bottom style="medium">
        <color rgb="FF000000"/>
      </bottom>
      <diagonal/>
    </border>
    <border>
      <left style="medium">
        <color indexed="64"/>
      </left>
      <right style="medium">
        <color indexed="64"/>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thin">
        <color rgb="FF000000"/>
      </left>
      <right style="medium">
        <color indexed="64"/>
      </right>
      <top/>
      <bottom style="medium">
        <color rgb="FF000000"/>
      </bottom>
      <diagonal/>
    </border>
    <border>
      <left style="medium">
        <color indexed="64"/>
      </left>
      <right/>
      <top style="medium">
        <color rgb="FF000000"/>
      </top>
      <bottom style="thin">
        <color indexed="64"/>
      </bottom>
      <diagonal/>
    </border>
    <border>
      <left/>
      <right/>
      <top style="medium">
        <color rgb="FF000000"/>
      </top>
      <bottom style="thin">
        <color indexed="64"/>
      </bottom>
      <diagonal/>
    </border>
    <border>
      <left/>
      <right style="medium">
        <color indexed="64"/>
      </right>
      <top style="medium">
        <color rgb="FF000000"/>
      </top>
      <bottom style="thin">
        <color indexed="64"/>
      </bottom>
      <diagonal/>
    </border>
    <border>
      <left style="thin">
        <color auto="1"/>
      </left>
      <right style="thin">
        <color rgb="FF000000"/>
      </right>
      <top style="thin">
        <color auto="1"/>
      </top>
      <bottom style="thin">
        <color auto="1"/>
      </bottom>
      <diagonal/>
    </border>
    <border>
      <left style="thin">
        <color auto="1"/>
      </left>
      <right/>
      <top style="thin">
        <color rgb="FF000000"/>
      </top>
      <bottom/>
      <diagonal/>
    </border>
    <border>
      <left style="thin">
        <color auto="1"/>
      </left>
      <right style="thin">
        <color auto="1"/>
      </right>
      <top style="thin">
        <color rgb="FF000000"/>
      </top>
      <bottom style="thin">
        <color auto="1"/>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style="thin">
        <color auto="1"/>
      </top>
      <bottom style="thin">
        <color auto="1"/>
      </bottom>
      <diagonal/>
    </border>
    <border>
      <left/>
      <right style="medium">
        <color rgb="FF000000"/>
      </right>
      <top style="thin">
        <color auto="1"/>
      </top>
      <bottom style="thin">
        <color auto="1"/>
      </bottom>
      <diagonal/>
    </border>
    <border>
      <left style="medium">
        <color rgb="FF000000"/>
      </left>
      <right/>
      <top style="thin">
        <color auto="1"/>
      </top>
      <bottom/>
      <diagonal/>
    </border>
    <border>
      <left/>
      <right style="medium">
        <color rgb="FF000000"/>
      </right>
      <top style="thin">
        <color auto="1"/>
      </top>
      <bottom/>
      <diagonal/>
    </border>
    <border>
      <left style="medium">
        <color rgb="FF000000"/>
      </left>
      <right/>
      <top/>
      <bottom style="thin">
        <color auto="1"/>
      </bottom>
      <diagonal/>
    </border>
    <border>
      <left/>
      <right style="medium">
        <color rgb="FF000000"/>
      </right>
      <top/>
      <bottom style="thin">
        <color auto="1"/>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rgb="FF000000"/>
      </left>
      <right/>
      <top/>
      <bottom style="thin">
        <color rgb="FF000000"/>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rgb="FF000000"/>
      </left>
      <right/>
      <top/>
      <bottom style="medium">
        <color indexed="64"/>
      </bottom>
      <diagonal/>
    </border>
    <border>
      <left/>
      <right style="thin">
        <color rgb="FF000000"/>
      </right>
      <top style="thin">
        <color indexed="64"/>
      </top>
      <bottom style="thin">
        <color indexed="64"/>
      </bottom>
      <diagonal/>
    </border>
    <border>
      <left style="thin">
        <color auto="1"/>
      </left>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thin">
        <color auto="1"/>
      </right>
      <top style="medium">
        <color indexed="64"/>
      </top>
      <bottom style="thin">
        <color auto="1"/>
      </bottom>
      <diagonal/>
    </border>
    <border>
      <left/>
      <right style="medium">
        <color indexed="64"/>
      </right>
      <top style="thin">
        <color auto="1"/>
      </top>
      <bottom/>
      <diagonal/>
    </border>
    <border>
      <left/>
      <right style="medium">
        <color indexed="64"/>
      </right>
      <top/>
      <bottom style="thin">
        <color rgb="FF000000"/>
      </bottom>
      <diagonal/>
    </border>
    <border>
      <left style="medium">
        <color indexed="64"/>
      </left>
      <right style="medium">
        <color indexed="64"/>
      </right>
      <top style="thin">
        <color auto="1"/>
      </top>
      <bottom/>
      <diagonal/>
    </border>
    <border>
      <left style="medium">
        <color indexed="64"/>
      </left>
      <right style="thin">
        <color auto="1"/>
      </right>
      <top style="medium">
        <color rgb="FF000000"/>
      </top>
      <bottom style="thin">
        <color indexed="64"/>
      </bottom>
      <diagonal/>
    </border>
    <border>
      <left style="medium">
        <color indexed="64"/>
      </left>
      <right style="medium">
        <color rgb="FF000000"/>
      </right>
      <top/>
      <bottom style="medium">
        <color rgb="FF000000"/>
      </bottom>
      <diagonal/>
    </border>
    <border>
      <left style="medium">
        <color indexed="64"/>
      </left>
      <right style="thin">
        <color auto="1"/>
      </right>
      <top/>
      <bottom style="thin">
        <color indexed="64"/>
      </bottom>
      <diagonal/>
    </border>
  </borders>
  <cellStyleXfs count="24">
    <xf numFmtId="0" fontId="0" fillId="0" borderId="0"/>
    <xf numFmtId="44" fontId="8" fillId="0" borderId="0" applyFont="0" applyFill="0" applyBorder="0" applyAlignment="0" applyProtection="0"/>
    <xf numFmtId="9" fontId="8" fillId="0" borderId="0" applyFont="0" applyFill="0" applyBorder="0" applyAlignment="0" applyProtection="0"/>
    <xf numFmtId="0" fontId="10" fillId="0" borderId="0" applyNumberFormat="0" applyFill="0" applyBorder="0" applyAlignment="0" applyProtection="0"/>
    <xf numFmtId="0" fontId="13" fillId="0" borderId="0"/>
    <xf numFmtId="0" fontId="12" fillId="0" borderId="0"/>
    <xf numFmtId="0" fontId="58" fillId="0" borderId="0"/>
    <xf numFmtId="0" fontId="7" fillId="0" borderId="0"/>
    <xf numFmtId="0" fontId="12" fillId="0" borderId="0"/>
    <xf numFmtId="0" fontId="70" fillId="0" borderId="0" applyNumberForma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5" fillId="0" borderId="0"/>
    <xf numFmtId="0" fontId="4" fillId="0" borderId="0"/>
    <xf numFmtId="0" fontId="3" fillId="0" borderId="0"/>
    <xf numFmtId="44" fontId="3" fillId="0" borderId="0" applyFont="0" applyFill="0" applyBorder="0" applyAlignment="0" applyProtection="0"/>
    <xf numFmtId="0" fontId="2"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1318">
    <xf numFmtId="0" fontId="0" fillId="0" borderId="0" xfId="0"/>
    <xf numFmtId="9" fontId="14" fillId="0" borderId="0" xfId="0" applyNumberFormat="1" applyFont="1"/>
    <xf numFmtId="0" fontId="14" fillId="0" borderId="0" xfId="0" applyFont="1"/>
    <xf numFmtId="0" fontId="15" fillId="0" borderId="0" xfId="5" applyFont="1" applyAlignment="1">
      <alignment horizontal="center"/>
    </xf>
    <xf numFmtId="0" fontId="11" fillId="0" borderId="0" xfId="5" applyFont="1" applyAlignment="1">
      <alignment horizontal="center" vertical="center"/>
    </xf>
    <xf numFmtId="0" fontId="15" fillId="0" borderId="0" xfId="0" applyFont="1" applyAlignment="1" applyProtection="1">
      <alignment horizontal="left" vertical="top"/>
      <protection hidden="1"/>
    </xf>
    <xf numFmtId="9" fontId="0" fillId="0" borderId="0" xfId="0" applyNumberFormat="1"/>
    <xf numFmtId="1" fontId="0" fillId="0" borderId="0" xfId="0" applyNumberFormat="1"/>
    <xf numFmtId="0" fontId="16" fillId="0" borderId="0" xfId="0" applyFont="1"/>
    <xf numFmtId="168" fontId="23" fillId="0" borderId="0" xfId="0" applyNumberFormat="1" applyFont="1" applyAlignment="1">
      <alignment horizontal="right"/>
    </xf>
    <xf numFmtId="0" fontId="25" fillId="0" borderId="0" xfId="0" applyFont="1" applyAlignment="1">
      <alignment horizontal="left" vertical="center"/>
    </xf>
    <xf numFmtId="0" fontId="26" fillId="0" borderId="0" xfId="0" applyFont="1"/>
    <xf numFmtId="0" fontId="28" fillId="0" borderId="0" xfId="0" applyFont="1"/>
    <xf numFmtId="0" fontId="17" fillId="2" borderId="5" xfId="0" applyFont="1" applyFill="1" applyBorder="1"/>
    <xf numFmtId="0" fontId="18" fillId="2" borderId="5" xfId="0" applyFont="1" applyFill="1" applyBorder="1"/>
    <xf numFmtId="0" fontId="17" fillId="2" borderId="6" xfId="0" applyFont="1" applyFill="1" applyBorder="1" applyAlignment="1">
      <alignment horizontal="right"/>
    </xf>
    <xf numFmtId="0" fontId="20" fillId="0" borderId="3" xfId="0" applyFont="1" applyBorder="1" applyAlignment="1">
      <alignment horizontal="center"/>
    </xf>
    <xf numFmtId="0" fontId="20" fillId="0" borderId="0" xfId="0" applyFont="1"/>
    <xf numFmtId="0" fontId="24" fillId="0" borderId="0" xfId="0" applyFont="1" applyProtection="1">
      <protection hidden="1"/>
    </xf>
    <xf numFmtId="0" fontId="20" fillId="3" borderId="0" xfId="0" applyFont="1" applyFill="1" applyAlignment="1" applyProtection="1">
      <alignment horizontal="center"/>
      <protection locked="0"/>
    </xf>
    <xf numFmtId="0" fontId="20" fillId="0" borderId="9" xfId="0" applyFont="1" applyBorder="1" applyAlignment="1">
      <alignment horizontal="center"/>
    </xf>
    <xf numFmtId="0" fontId="20" fillId="3" borderId="3" xfId="0" applyFont="1" applyFill="1" applyBorder="1" applyAlignment="1" applyProtection="1">
      <alignment horizontal="center"/>
      <protection locked="0"/>
    </xf>
    <xf numFmtId="0" fontId="20" fillId="0" borderId="1" xfId="0" applyFont="1" applyBorder="1"/>
    <xf numFmtId="0" fontId="35" fillId="0" borderId="0" xfId="0" applyFont="1" applyAlignment="1">
      <alignment horizontal="left" wrapText="1"/>
    </xf>
    <xf numFmtId="9" fontId="20" fillId="0" borderId="3" xfId="0" applyNumberFormat="1" applyFont="1" applyBorder="1" applyAlignment="1">
      <alignment horizontal="center"/>
    </xf>
    <xf numFmtId="0" fontId="35" fillId="0" borderId="0" xfId="0" applyFont="1"/>
    <xf numFmtId="0" fontId="36" fillId="2" borderId="5" xfId="0" applyFont="1" applyFill="1" applyBorder="1"/>
    <xf numFmtId="0" fontId="34" fillId="2" borderId="5" xfId="0" applyFont="1" applyFill="1" applyBorder="1"/>
    <xf numFmtId="168" fontId="34" fillId="2" borderId="5" xfId="0" applyNumberFormat="1" applyFont="1" applyFill="1" applyBorder="1"/>
    <xf numFmtId="0" fontId="34" fillId="2" borderId="2" xfId="0" applyFont="1" applyFill="1" applyBorder="1"/>
    <xf numFmtId="168" fontId="36" fillId="2" borderId="5" xfId="0" applyNumberFormat="1" applyFont="1" applyFill="1" applyBorder="1" applyProtection="1">
      <protection hidden="1"/>
    </xf>
    <xf numFmtId="0" fontId="36" fillId="2" borderId="6" xfId="0" applyFont="1" applyFill="1" applyBorder="1" applyAlignment="1">
      <alignment horizontal="right"/>
    </xf>
    <xf numFmtId="0" fontId="22" fillId="0" borderId="0" xfId="0" applyFont="1"/>
    <xf numFmtId="168" fontId="24" fillId="0" borderId="0" xfId="0" applyNumberFormat="1" applyFont="1"/>
    <xf numFmtId="0" fontId="24" fillId="0" borderId="0" xfId="5" applyFont="1" applyAlignment="1">
      <alignment horizontal="right"/>
    </xf>
    <xf numFmtId="0" fontId="20" fillId="0" borderId="0" xfId="5" applyFont="1" applyAlignment="1">
      <alignment horizontal="right" vertical="center"/>
    </xf>
    <xf numFmtId="0" fontId="24" fillId="0" borderId="0" xfId="0" quotePrefix="1" applyFont="1"/>
    <xf numFmtId="0" fontId="37" fillId="0" borderId="0" xfId="0" applyFont="1" applyAlignment="1">
      <alignment wrapText="1"/>
    </xf>
    <xf numFmtId="0" fontId="36" fillId="2" borderId="12" xfId="0" applyFont="1" applyFill="1" applyBorder="1" applyAlignment="1">
      <alignment horizontal="right"/>
    </xf>
    <xf numFmtId="0" fontId="20" fillId="0" borderId="0" xfId="0" applyFont="1" applyAlignment="1">
      <alignment horizontal="center" wrapText="1"/>
    </xf>
    <xf numFmtId="0" fontId="20" fillId="0" borderId="5" xfId="0" applyFont="1" applyBorder="1"/>
    <xf numFmtId="169" fontId="34" fillId="2" borderId="5" xfId="0" applyNumberFormat="1" applyFont="1" applyFill="1" applyBorder="1"/>
    <xf numFmtId="168" fontId="24" fillId="0" borderId="0" xfId="0" applyNumberFormat="1" applyFont="1" applyProtection="1">
      <protection locked="0"/>
    </xf>
    <xf numFmtId="168" fontId="24" fillId="0" borderId="0" xfId="0" applyNumberFormat="1" applyFont="1" applyProtection="1">
      <protection hidden="1"/>
    </xf>
    <xf numFmtId="168" fontId="22" fillId="0" borderId="0" xfId="0" applyNumberFormat="1" applyFont="1" applyProtection="1">
      <protection hidden="1"/>
    </xf>
    <xf numFmtId="2" fontId="24" fillId="0" borderId="3" xfId="0" quotePrefix="1" applyNumberFormat="1" applyFont="1" applyBorder="1" applyAlignment="1" applyProtection="1">
      <alignment horizontal="right"/>
      <protection hidden="1"/>
    </xf>
    <xf numFmtId="2" fontId="24" fillId="0" borderId="3" xfId="0" applyNumberFormat="1" applyFont="1" applyBorder="1" applyAlignment="1" applyProtection="1">
      <alignment horizontal="right"/>
      <protection hidden="1"/>
    </xf>
    <xf numFmtId="0" fontId="36" fillId="2" borderId="0" xfId="0" applyFont="1" applyFill="1"/>
    <xf numFmtId="0" fontId="36" fillId="2" borderId="0" xfId="0" applyFont="1" applyFill="1" applyAlignment="1">
      <alignment horizontal="right"/>
    </xf>
    <xf numFmtId="0" fontId="20" fillId="3" borderId="3" xfId="0" quotePrefix="1" applyFont="1" applyFill="1" applyBorder="1" applyAlignment="1" applyProtection="1">
      <alignment horizontal="center"/>
      <protection locked="0"/>
    </xf>
    <xf numFmtId="0" fontId="24" fillId="0" borderId="0" xfId="0" applyFont="1" applyAlignment="1" applyProtection="1">
      <alignment horizontal="left"/>
      <protection hidden="1"/>
    </xf>
    <xf numFmtId="0" fontId="38" fillId="0" borderId="0" xfId="0" applyFont="1"/>
    <xf numFmtId="0" fontId="37" fillId="0" borderId="0" xfId="0" applyFont="1"/>
    <xf numFmtId="0" fontId="37" fillId="0" borderId="0" xfId="0" applyFont="1" applyAlignment="1">
      <alignment horizontal="right"/>
    </xf>
    <xf numFmtId="1" fontId="20" fillId="3" borderId="3" xfId="0" applyNumberFormat="1" applyFont="1" applyFill="1" applyBorder="1" applyAlignment="1" applyProtection="1">
      <alignment horizontal="center"/>
      <protection locked="0"/>
    </xf>
    <xf numFmtId="164" fontId="20" fillId="3" borderId="3" xfId="0" applyNumberFormat="1" applyFont="1" applyFill="1" applyBorder="1" applyAlignment="1" applyProtection="1">
      <alignment horizontal="center"/>
      <protection locked="0"/>
    </xf>
    <xf numFmtId="0" fontId="34" fillId="2" borderId="3" xfId="0" applyFont="1" applyFill="1" applyBorder="1" applyAlignment="1">
      <alignment horizontal="center"/>
    </xf>
    <xf numFmtId="0" fontId="34" fillId="2" borderId="3" xfId="0" applyFont="1" applyFill="1" applyBorder="1" applyAlignment="1">
      <alignment horizontal="center" wrapText="1"/>
    </xf>
    <xf numFmtId="0" fontId="34" fillId="2" borderId="3" xfId="0" applyFont="1" applyFill="1" applyBorder="1" applyAlignment="1">
      <alignment horizontal="right"/>
    </xf>
    <xf numFmtId="168" fontId="34" fillId="2" borderId="0" xfId="0" applyNumberFormat="1" applyFont="1" applyFill="1" applyProtection="1">
      <protection hidden="1"/>
    </xf>
    <xf numFmtId="168" fontId="24" fillId="0" borderId="0" xfId="0" applyNumberFormat="1" applyFont="1" applyAlignment="1">
      <alignment horizontal="left"/>
    </xf>
    <xf numFmtId="44" fontId="24" fillId="3" borderId="3" xfId="0" applyNumberFormat="1" applyFont="1" applyFill="1" applyBorder="1" applyProtection="1">
      <protection locked="0"/>
    </xf>
    <xf numFmtId="44" fontId="24" fillId="0" borderId="3" xfId="0" applyNumberFormat="1" applyFont="1" applyBorder="1"/>
    <xf numFmtId="44" fontId="24" fillId="0" borderId="3" xfId="0" quotePrefix="1" applyNumberFormat="1" applyFont="1" applyBorder="1" applyAlignment="1">
      <alignment horizontal="left"/>
    </xf>
    <xf numFmtId="44" fontId="24" fillId="0" borderId="3" xfId="1" applyFont="1" applyFill="1" applyBorder="1" applyProtection="1"/>
    <xf numFmtId="44" fontId="24" fillId="3" borderId="3" xfId="1" applyFont="1" applyFill="1" applyBorder="1" applyProtection="1">
      <protection locked="0"/>
    </xf>
    <xf numFmtId="1" fontId="24" fillId="3" borderId="3" xfId="0" applyNumberFormat="1" applyFont="1" applyFill="1" applyBorder="1" applyAlignment="1" applyProtection="1">
      <alignment horizontal="center"/>
      <protection locked="0"/>
    </xf>
    <xf numFmtId="1" fontId="24" fillId="3" borderId="3" xfId="0" applyNumberFormat="1" applyFont="1" applyFill="1" applyBorder="1" applyProtection="1">
      <protection locked="0"/>
    </xf>
    <xf numFmtId="44" fontId="24" fillId="3" borderId="14" xfId="0" applyNumberFormat="1" applyFont="1" applyFill="1" applyBorder="1" applyProtection="1">
      <protection locked="0"/>
    </xf>
    <xf numFmtId="44" fontId="24" fillId="0" borderId="3" xfId="0" applyNumberFormat="1" applyFont="1" applyBorder="1" applyProtection="1">
      <protection hidden="1"/>
    </xf>
    <xf numFmtId="44" fontId="24" fillId="3" borderId="3" xfId="0" applyNumberFormat="1" applyFont="1" applyFill="1" applyBorder="1" applyAlignment="1" applyProtection="1">
      <alignment vertical="top"/>
      <protection locked="0"/>
    </xf>
    <xf numFmtId="44" fontId="24" fillId="0" borderId="3" xfId="0" applyNumberFormat="1" applyFont="1" applyBorder="1" applyAlignment="1" applyProtection="1">
      <alignment vertical="top"/>
      <protection hidden="1"/>
    </xf>
    <xf numFmtId="9" fontId="20" fillId="0" borderId="3" xfId="2" applyFont="1" applyBorder="1" applyAlignment="1" applyProtection="1">
      <alignment horizontal="center"/>
    </xf>
    <xf numFmtId="0" fontId="34" fillId="0" borderId="0" xfId="0" applyFont="1"/>
    <xf numFmtId="0" fontId="19" fillId="0" borderId="0" xfId="0" applyFont="1"/>
    <xf numFmtId="0" fontId="33" fillId="4" borderId="0" xfId="0" applyFont="1" applyFill="1"/>
    <xf numFmtId="10" fontId="20" fillId="3" borderId="3" xfId="2" applyNumberFormat="1" applyFont="1" applyFill="1" applyBorder="1" applyAlignment="1" applyProtection="1">
      <alignment horizontal="center"/>
      <protection locked="0"/>
    </xf>
    <xf numFmtId="0" fontId="41" fillId="0" borderId="0" xfId="0" applyFont="1"/>
    <xf numFmtId="0" fontId="42" fillId="0" borderId="0" xfId="0" applyFont="1"/>
    <xf numFmtId="0" fontId="45" fillId="0" borderId="3" xfId="0" applyFont="1" applyBorder="1"/>
    <xf numFmtId="0" fontId="45" fillId="0" borderId="0" xfId="0" applyFont="1"/>
    <xf numFmtId="0" fontId="43" fillId="0" borderId="3" xfId="0" applyFont="1" applyBorder="1"/>
    <xf numFmtId="0" fontId="42" fillId="0" borderId="3" xfId="0" applyFont="1" applyBorder="1"/>
    <xf numFmtId="0" fontId="46" fillId="0" borderId="0" xfId="0" applyFont="1"/>
    <xf numFmtId="0" fontId="40" fillId="0" borderId="0" xfId="0" applyFont="1" applyAlignment="1">
      <alignment horizontal="left"/>
    </xf>
    <xf numFmtId="0" fontId="44" fillId="0" borderId="0" xfId="0" applyFont="1"/>
    <xf numFmtId="0" fontId="44" fillId="0" borderId="0" xfId="0" applyFont="1" applyAlignment="1">
      <alignment horizontal="left" vertical="center"/>
    </xf>
    <xf numFmtId="0" fontId="45" fillId="0" borderId="4" xfId="0" applyFont="1" applyBorder="1" applyAlignment="1">
      <alignment horizontal="left" vertical="center"/>
    </xf>
    <xf numFmtId="0" fontId="45" fillId="0" borderId="6" xfId="0" applyFont="1" applyBorder="1" applyAlignment="1">
      <alignment horizontal="left" vertical="center"/>
    </xf>
    <xf numFmtId="0" fontId="45" fillId="0" borderId="0" xfId="0" applyFont="1" applyAlignment="1">
      <alignment vertical="top"/>
    </xf>
    <xf numFmtId="0" fontId="42" fillId="0" borderId="0" xfId="0" applyFont="1" applyAlignment="1">
      <alignment vertical="top"/>
    </xf>
    <xf numFmtId="0" fontId="43" fillId="0" borderId="0" xfId="0" applyFont="1" applyAlignment="1">
      <alignment vertical="top"/>
    </xf>
    <xf numFmtId="0" fontId="45" fillId="0" borderId="7" xfId="0" applyFont="1" applyBorder="1" applyAlignment="1">
      <alignment horizontal="left" vertical="center"/>
    </xf>
    <xf numFmtId="0" fontId="45" fillId="0" borderId="2" xfId="0" applyFont="1" applyBorder="1" applyAlignment="1">
      <alignment horizontal="left" vertical="center"/>
    </xf>
    <xf numFmtId="0" fontId="44" fillId="0" borderId="2" xfId="0" applyFont="1" applyBorder="1" applyAlignment="1">
      <alignment horizontal="left" vertical="center"/>
    </xf>
    <xf numFmtId="0" fontId="45" fillId="0" borderId="8" xfId="0" applyFont="1" applyBorder="1" applyAlignment="1">
      <alignment horizontal="left" vertical="center"/>
    </xf>
    <xf numFmtId="0" fontId="13" fillId="0" borderId="9" xfId="0" applyFont="1" applyBorder="1" applyAlignment="1">
      <alignment horizontal="left" vertical="center"/>
    </xf>
    <xf numFmtId="0" fontId="15" fillId="0" borderId="0" xfId="0" applyFont="1"/>
    <xf numFmtId="0" fontId="13" fillId="0" borderId="9" xfId="0" applyFont="1" applyBorder="1"/>
    <xf numFmtId="0" fontId="45" fillId="0" borderId="0" xfId="0" applyFont="1" applyAlignment="1">
      <alignment horizontal="left" vertical="center"/>
    </xf>
    <xf numFmtId="0" fontId="45" fillId="0" borderId="0" xfId="0" applyFont="1" applyAlignment="1">
      <alignment vertical="center"/>
    </xf>
    <xf numFmtId="0" fontId="42" fillId="0" borderId="0" xfId="0" applyFont="1" applyAlignment="1">
      <alignment wrapText="1"/>
    </xf>
    <xf numFmtId="0" fontId="45" fillId="0" borderId="11" xfId="0" applyFont="1" applyBorder="1"/>
    <xf numFmtId="0" fontId="44" fillId="0" borderId="1" xfId="0" applyFont="1" applyBorder="1" applyAlignment="1">
      <alignment vertical="center"/>
    </xf>
    <xf numFmtId="0" fontId="45" fillId="0" borderId="1" xfId="0" applyFont="1" applyBorder="1"/>
    <xf numFmtId="0" fontId="44" fillId="0" borderId="1" xfId="0" applyFont="1" applyBorder="1"/>
    <xf numFmtId="0" fontId="45" fillId="0" borderId="12" xfId="0" applyFont="1" applyBorder="1"/>
    <xf numFmtId="0" fontId="42" fillId="0" borderId="3" xfId="0" applyFont="1" applyBorder="1" applyAlignment="1">
      <alignment vertical="top"/>
    </xf>
    <xf numFmtId="0" fontId="49" fillId="0" borderId="3" xfId="0" applyFont="1" applyBorder="1"/>
    <xf numFmtId="0" fontId="45" fillId="0" borderId="3" xfId="0" applyFont="1" applyBorder="1" applyAlignment="1">
      <alignment horizontal="center"/>
    </xf>
    <xf numFmtId="0" fontId="0" fillId="7" borderId="0" xfId="0" applyFill="1"/>
    <xf numFmtId="0" fontId="20" fillId="0" borderId="0" xfId="0" applyFont="1" applyAlignment="1">
      <alignment horizontal="right"/>
    </xf>
    <xf numFmtId="44" fontId="24" fillId="0" borderId="0" xfId="0" applyNumberFormat="1" applyFont="1"/>
    <xf numFmtId="0" fontId="34" fillId="7" borderId="0" xfId="0" applyFont="1" applyFill="1"/>
    <xf numFmtId="0" fontId="21" fillId="7" borderId="0" xfId="0" applyFont="1" applyFill="1"/>
    <xf numFmtId="0" fontId="59" fillId="0" borderId="0" xfId="0" applyFont="1"/>
    <xf numFmtId="0" fontId="61" fillId="0" borderId="0" xfId="0" applyFont="1"/>
    <xf numFmtId="0" fontId="24" fillId="3" borderId="3" xfId="0" applyFont="1" applyFill="1" applyBorder="1" applyAlignment="1" applyProtection="1">
      <alignment horizontal="left"/>
      <protection locked="0"/>
    </xf>
    <xf numFmtId="0" fontId="34" fillId="2" borderId="0" xfId="0" applyFont="1" applyFill="1" applyAlignment="1">
      <alignment horizontal="center"/>
    </xf>
    <xf numFmtId="0" fontId="9" fillId="0" borderId="0" xfId="0" applyFont="1"/>
    <xf numFmtId="0" fontId="24" fillId="7" borderId="0" xfId="0" applyFont="1" applyFill="1"/>
    <xf numFmtId="0" fontId="63" fillId="7" borderId="0" xfId="0" applyFont="1" applyFill="1"/>
    <xf numFmtId="0" fontId="64" fillId="0" borderId="0" xfId="0" applyFont="1"/>
    <xf numFmtId="0" fontId="20" fillId="7" borderId="0" xfId="0" applyFont="1" applyFill="1"/>
    <xf numFmtId="0" fontId="36" fillId="7" borderId="0" xfId="0" applyFont="1" applyFill="1"/>
    <xf numFmtId="0" fontId="36" fillId="7" borderId="0" xfId="0" applyFont="1" applyFill="1" applyAlignment="1">
      <alignment horizontal="right"/>
    </xf>
    <xf numFmtId="0" fontId="22" fillId="7" borderId="0" xfId="0" applyFont="1" applyFill="1" applyAlignment="1">
      <alignment horizontal="center"/>
    </xf>
    <xf numFmtId="44" fontId="24" fillId="7" borderId="3" xfId="1" applyFont="1" applyFill="1" applyBorder="1" applyAlignment="1">
      <alignment horizontal="right"/>
    </xf>
    <xf numFmtId="44" fontId="34" fillId="7" borderId="0" xfId="1" applyFont="1" applyFill="1" applyBorder="1" applyAlignment="1">
      <alignment horizontal="right"/>
    </xf>
    <xf numFmtId="44" fontId="24" fillId="7" borderId="0" xfId="1" applyFont="1" applyFill="1" applyBorder="1" applyAlignment="1">
      <alignment horizontal="right"/>
    </xf>
    <xf numFmtId="0" fontId="22" fillId="8" borderId="0" xfId="0" applyFont="1" applyFill="1" applyAlignment="1">
      <alignment horizontal="right" wrapText="1"/>
    </xf>
    <xf numFmtId="5" fontId="19" fillId="8" borderId="3" xfId="0" applyNumberFormat="1" applyFont="1" applyFill="1" applyBorder="1"/>
    <xf numFmtId="0" fontId="20" fillId="0" borderId="0" xfId="0" applyFont="1" applyAlignment="1">
      <alignment horizontal="left" indent="1"/>
    </xf>
    <xf numFmtId="0" fontId="19" fillId="0" borderId="0" xfId="0" applyFont="1" applyAlignment="1">
      <alignment horizontal="left"/>
    </xf>
    <xf numFmtId="0" fontId="20" fillId="3" borderId="13" xfId="0" applyFont="1" applyFill="1" applyBorder="1" applyAlignment="1" applyProtection="1">
      <alignment horizontal="center"/>
      <protection locked="0"/>
    </xf>
    <xf numFmtId="1" fontId="20" fillId="3" borderId="13" xfId="0" applyNumberFormat="1" applyFont="1" applyFill="1" applyBorder="1" applyAlignment="1" applyProtection="1">
      <alignment horizontal="center"/>
      <protection locked="0"/>
    </xf>
    <xf numFmtId="10" fontId="20" fillId="3" borderId="13" xfId="2" applyNumberFormat="1" applyFont="1" applyFill="1" applyBorder="1" applyAlignment="1" applyProtection="1">
      <alignment horizontal="center"/>
      <protection locked="0"/>
    </xf>
    <xf numFmtId="164" fontId="20" fillId="3" borderId="13" xfId="0" applyNumberFormat="1" applyFont="1" applyFill="1" applyBorder="1" applyAlignment="1" applyProtection="1">
      <alignment horizontal="center"/>
      <protection locked="0"/>
    </xf>
    <xf numFmtId="0" fontId="20" fillId="0" borderId="29" xfId="0" applyFont="1" applyBorder="1"/>
    <xf numFmtId="169" fontId="34" fillId="7" borderId="0" xfId="0" applyNumberFormat="1" applyFont="1" applyFill="1"/>
    <xf numFmtId="168" fontId="34" fillId="7" borderId="0" xfId="0" applyNumberFormat="1" applyFont="1" applyFill="1"/>
    <xf numFmtId="0" fontId="24" fillId="7" borderId="0" xfId="0" applyFont="1" applyFill="1" applyAlignment="1">
      <alignment horizontal="left"/>
    </xf>
    <xf numFmtId="0" fontId="16" fillId="0" borderId="0" xfId="0" applyFont="1" applyAlignment="1">
      <alignment horizontal="left"/>
    </xf>
    <xf numFmtId="0" fontId="34" fillId="0" borderId="0" xfId="0" applyFont="1" applyAlignment="1">
      <alignment vertical="center"/>
    </xf>
    <xf numFmtId="0" fontId="20" fillId="0" borderId="0" xfId="0" applyFont="1" applyAlignment="1">
      <alignment vertical="center"/>
    </xf>
    <xf numFmtId="0" fontId="67" fillId="0" borderId="0" xfId="0" applyFont="1"/>
    <xf numFmtId="0" fontId="41" fillId="4" borderId="0" xfId="0" applyFont="1" applyFill="1" applyAlignment="1">
      <alignment horizontal="left"/>
    </xf>
    <xf numFmtId="44" fontId="24" fillId="8" borderId="3" xfId="0" applyNumberFormat="1" applyFont="1" applyFill="1" applyBorder="1" applyAlignment="1">
      <alignment horizontal="right"/>
    </xf>
    <xf numFmtId="44" fontId="22" fillId="8" borderId="3" xfId="0" applyNumberFormat="1" applyFont="1" applyFill="1" applyBorder="1" applyAlignment="1">
      <alignment horizontal="right"/>
    </xf>
    <xf numFmtId="44" fontId="24" fillId="8" borderId="3" xfId="0" applyNumberFormat="1" applyFont="1" applyFill="1" applyBorder="1"/>
    <xf numFmtId="0" fontId="20" fillId="8" borderId="0" xfId="0" applyFont="1" applyFill="1"/>
    <xf numFmtId="0" fontId="24" fillId="8" borderId="0" xfId="0" applyFont="1" applyFill="1"/>
    <xf numFmtId="0" fontId="25" fillId="7" borderId="0" xfId="0" applyFont="1" applyFill="1" applyAlignment="1">
      <alignment horizontal="left" vertical="center"/>
    </xf>
    <xf numFmtId="0" fontId="26" fillId="7" borderId="0" xfId="0" applyFont="1" applyFill="1"/>
    <xf numFmtId="0" fontId="16" fillId="7" borderId="0" xfId="0" applyFont="1" applyFill="1"/>
    <xf numFmtId="9" fontId="20" fillId="3" borderId="3" xfId="0" applyNumberFormat="1" applyFont="1" applyFill="1" applyBorder="1" applyAlignment="1" applyProtection="1">
      <alignment horizontal="center"/>
      <protection locked="0"/>
    </xf>
    <xf numFmtId="168" fontId="20" fillId="3" borderId="13" xfId="1" applyNumberFormat="1" applyFont="1" applyFill="1" applyBorder="1" applyAlignment="1" applyProtection="1">
      <alignment horizontal="right"/>
      <protection locked="0"/>
    </xf>
    <xf numFmtId="5" fontId="20" fillId="3" borderId="13" xfId="1" applyNumberFormat="1" applyFont="1" applyFill="1" applyBorder="1" applyAlignment="1" applyProtection="1">
      <alignment horizontal="right"/>
      <protection locked="0"/>
    </xf>
    <xf numFmtId="0" fontId="29" fillId="0" borderId="1" xfId="0" applyFont="1" applyBorder="1" applyAlignment="1">
      <alignment wrapText="1"/>
    </xf>
    <xf numFmtId="0" fontId="72" fillId="0" borderId="1" xfId="0" applyFont="1" applyBorder="1" applyAlignment="1">
      <alignment wrapText="1"/>
    </xf>
    <xf numFmtId="44" fontId="24" fillId="10" borderId="3" xfId="1" applyFont="1" applyFill="1" applyBorder="1" applyAlignment="1" applyProtection="1">
      <alignment horizontal="right"/>
      <protection locked="0"/>
    </xf>
    <xf numFmtId="0" fontId="20" fillId="10" borderId="3" xfId="0" applyFont="1" applyFill="1" applyBorder="1" applyProtection="1">
      <protection locked="0"/>
    </xf>
    <xf numFmtId="0" fontId="65" fillId="10" borderId="25" xfId="0" applyFont="1" applyFill="1" applyBorder="1" applyProtection="1">
      <protection locked="0"/>
      <extLst>
        <ext xmlns:xfpb="http://schemas.microsoft.com/office/spreadsheetml/2022/featurepropertybag" uri="{C7286773-470A-42A8-94C5-96B5CB345126}">
          <xfpb:xfComplement i="0"/>
        </ext>
      </extLst>
    </xf>
    <xf numFmtId="0" fontId="0" fillId="13" borderId="0" xfId="0" applyFill="1"/>
    <xf numFmtId="0" fontId="16" fillId="14" borderId="0" xfId="0" applyFont="1" applyFill="1"/>
    <xf numFmtId="0" fontId="76" fillId="0" borderId="0" xfId="0" applyFont="1"/>
    <xf numFmtId="0" fontId="19" fillId="0" borderId="3" xfId="0" applyFont="1" applyBorder="1" applyAlignment="1">
      <alignment horizontal="center"/>
    </xf>
    <xf numFmtId="0" fontId="5" fillId="0" borderId="0" xfId="14"/>
    <xf numFmtId="165" fontId="20" fillId="3" borderId="14" xfId="0" applyNumberFormat="1" applyFont="1" applyFill="1" applyBorder="1" applyAlignment="1" applyProtection="1">
      <alignment horizontal="right"/>
      <protection locked="0"/>
    </xf>
    <xf numFmtId="0" fontId="24" fillId="10" borderId="49" xfId="0" applyFont="1" applyFill="1" applyBorder="1" applyProtection="1">
      <protection locked="0"/>
    </xf>
    <xf numFmtId="0" fontId="43" fillId="0" borderId="0" xfId="0" applyFont="1" applyAlignment="1">
      <alignment horizontal="left"/>
    </xf>
    <xf numFmtId="0" fontId="45" fillId="0" borderId="5" xfId="0" applyFont="1" applyBorder="1" applyAlignment="1">
      <alignment horizontal="left" vertical="center"/>
    </xf>
    <xf numFmtId="14" fontId="20" fillId="3" borderId="3" xfId="0" applyNumberFormat="1" applyFont="1" applyFill="1" applyBorder="1" applyAlignment="1" applyProtection="1">
      <alignment horizontal="right"/>
      <protection locked="0"/>
    </xf>
    <xf numFmtId="0" fontId="81" fillId="7" borderId="0" xfId="0" applyFont="1" applyFill="1"/>
    <xf numFmtId="0" fontId="79" fillId="7" borderId="0" xfId="0" applyFont="1" applyFill="1"/>
    <xf numFmtId="0" fontId="79" fillId="0" borderId="0" xfId="0" applyFont="1"/>
    <xf numFmtId="0" fontId="85" fillId="7" borderId="0" xfId="0" applyFont="1" applyFill="1"/>
    <xf numFmtId="0" fontId="83" fillId="7" borderId="8" xfId="0" applyFont="1" applyFill="1" applyBorder="1" applyAlignment="1">
      <alignment horizontal="right" wrapText="1" indent="2"/>
    </xf>
    <xf numFmtId="0" fontId="84" fillId="17" borderId="3" xfId="0" applyFont="1" applyFill="1" applyBorder="1" applyAlignment="1">
      <alignment horizontal="center" wrapText="1"/>
    </xf>
    <xf numFmtId="0" fontId="84" fillId="3" borderId="3" xfId="0" applyFont="1" applyFill="1" applyBorder="1" applyAlignment="1">
      <alignment wrapText="1"/>
    </xf>
    <xf numFmtId="0" fontId="86" fillId="13" borderId="39" xfId="0" applyFont="1" applyFill="1" applyBorder="1"/>
    <xf numFmtId="0" fontId="84" fillId="13" borderId="3" xfId="0" applyFont="1" applyFill="1" applyBorder="1"/>
    <xf numFmtId="0" fontId="75" fillId="13" borderId="5" xfId="0" applyFont="1" applyFill="1" applyBorder="1" applyAlignment="1">
      <alignment horizontal="left"/>
    </xf>
    <xf numFmtId="0" fontId="75" fillId="13" borderId="6" xfId="0" applyFont="1" applyFill="1" applyBorder="1" applyAlignment="1">
      <alignment horizontal="left"/>
    </xf>
    <xf numFmtId="0" fontId="79" fillId="7" borderId="32" xfId="0" applyFont="1" applyFill="1" applyBorder="1"/>
    <xf numFmtId="0" fontId="84" fillId="17" borderId="3" xfId="0" applyFont="1" applyFill="1" applyBorder="1" applyAlignment="1">
      <alignment horizontal="right"/>
    </xf>
    <xf numFmtId="0" fontId="84" fillId="3" borderId="3" xfId="0" applyFont="1" applyFill="1" applyBorder="1" applyAlignment="1">
      <alignment horizontal="right"/>
    </xf>
    <xf numFmtId="0" fontId="79" fillId="7" borderId="12" xfId="0" applyFont="1" applyFill="1" applyBorder="1"/>
    <xf numFmtId="0" fontId="79" fillId="7" borderId="32" xfId="0" applyFont="1" applyFill="1" applyBorder="1" applyAlignment="1">
      <alignment wrapText="1"/>
    </xf>
    <xf numFmtId="0" fontId="79" fillId="7" borderId="6" xfId="0" applyFont="1" applyFill="1" applyBorder="1"/>
    <xf numFmtId="0" fontId="86" fillId="13" borderId="24" xfId="0" applyFont="1" applyFill="1" applyBorder="1"/>
    <xf numFmtId="0" fontId="79" fillId="7" borderId="10" xfId="0" applyFont="1" applyFill="1" applyBorder="1"/>
    <xf numFmtId="0" fontId="79" fillId="3" borderId="3" xfId="0" applyFont="1" applyFill="1" applyBorder="1"/>
    <xf numFmtId="0" fontId="75" fillId="0" borderId="39" xfId="0" applyFont="1" applyBorder="1"/>
    <xf numFmtId="0" fontId="16" fillId="7" borderId="0" xfId="0" applyFont="1" applyFill="1" applyAlignment="1">
      <alignment horizontal="left"/>
    </xf>
    <xf numFmtId="0" fontId="88" fillId="7" borderId="0" xfId="0" applyFont="1" applyFill="1" applyAlignment="1">
      <alignment horizontal="left" vertical="center"/>
    </xf>
    <xf numFmtId="0" fontId="0" fillId="16" borderId="0" xfId="0" applyFill="1"/>
    <xf numFmtId="0" fontId="61" fillId="7" borderId="0" xfId="0" applyFont="1" applyFill="1"/>
    <xf numFmtId="0" fontId="20" fillId="7" borderId="9" xfId="0" applyFont="1" applyFill="1" applyBorder="1"/>
    <xf numFmtId="0" fontId="95" fillId="2" borderId="25" xfId="0" applyFont="1" applyFill="1" applyBorder="1" applyProtection="1">
      <protection locked="0"/>
    </xf>
    <xf numFmtId="0" fontId="79" fillId="9" borderId="0" xfId="0" applyFont="1" applyFill="1"/>
    <xf numFmtId="0" fontId="85" fillId="13" borderId="0" xfId="0" applyFont="1" applyFill="1"/>
    <xf numFmtId="0" fontId="85" fillId="16" borderId="0" xfId="0" applyFont="1" applyFill="1"/>
    <xf numFmtId="0" fontId="94" fillId="7" borderId="0" xfId="0" applyFont="1" applyFill="1"/>
    <xf numFmtId="0" fontId="100" fillId="7" borderId="0" xfId="8" applyFont="1" applyFill="1"/>
    <xf numFmtId="0" fontId="100" fillId="0" borderId="0" xfId="8" applyFont="1"/>
    <xf numFmtId="0" fontId="101" fillId="7" borderId="0" xfId="8" applyFont="1" applyFill="1" applyAlignment="1" applyProtection="1">
      <alignment horizontal="center" vertical="center"/>
      <protection locked="0"/>
    </xf>
    <xf numFmtId="0" fontId="103" fillId="0" borderId="3" xfId="5" applyFont="1" applyBorder="1" applyAlignment="1" applyProtection="1">
      <alignment horizontal="center" vertical="center" wrapText="1"/>
      <protection locked="0"/>
    </xf>
    <xf numFmtId="9" fontId="103" fillId="0" borderId="3" xfId="5" applyNumberFormat="1" applyFont="1" applyBorder="1" applyAlignment="1" applyProtection="1">
      <alignment horizontal="center" vertical="center" wrapText="1"/>
      <protection locked="0"/>
    </xf>
    <xf numFmtId="0" fontId="103" fillId="11" borderId="3" xfId="5" applyFont="1" applyFill="1" applyBorder="1" applyAlignment="1" applyProtection="1">
      <alignment horizontal="center" vertical="center" wrapText="1"/>
      <protection locked="0"/>
    </xf>
    <xf numFmtId="0" fontId="103" fillId="0" borderId="0" xfId="5" applyFont="1" applyAlignment="1">
      <alignment horizontal="left"/>
    </xf>
    <xf numFmtId="0" fontId="103" fillId="7" borderId="0" xfId="5" applyFont="1" applyFill="1" applyProtection="1">
      <protection locked="0"/>
    </xf>
    <xf numFmtId="0" fontId="103" fillId="0" borderId="3" xfId="5" applyFont="1" applyBorder="1" applyAlignment="1" applyProtection="1">
      <alignment horizontal="center" wrapText="1"/>
      <protection locked="0"/>
    </xf>
    <xf numFmtId="0" fontId="103" fillId="11" borderId="3" xfId="5" applyFont="1" applyFill="1" applyBorder="1" applyAlignment="1">
      <alignment horizontal="left" vertical="center"/>
    </xf>
    <xf numFmtId="0" fontId="94" fillId="0" borderId="0" xfId="0" applyFont="1"/>
    <xf numFmtId="0" fontId="102" fillId="0" borderId="0" xfId="5" applyFont="1" applyAlignment="1">
      <alignment horizontal="left"/>
    </xf>
    <xf numFmtId="0" fontId="109" fillId="0" borderId="0" xfId="0" applyFont="1" applyAlignment="1">
      <alignment vertical="center" wrapText="1"/>
    </xf>
    <xf numFmtId="0" fontId="110" fillId="0" borderId="0" xfId="0" applyFont="1" applyAlignment="1">
      <alignment wrapText="1"/>
    </xf>
    <xf numFmtId="0" fontId="111" fillId="0" borderId="0" xfId="0" applyFont="1" applyAlignment="1">
      <alignment vertical="center" wrapText="1"/>
    </xf>
    <xf numFmtId="0" fontId="94" fillId="10" borderId="0" xfId="0" applyFont="1" applyFill="1"/>
    <xf numFmtId="0" fontId="94" fillId="6" borderId="0" xfId="0" applyFont="1" applyFill="1"/>
    <xf numFmtId="0" fontId="98" fillId="7" borderId="0" xfId="0" applyFont="1" applyFill="1"/>
    <xf numFmtId="0" fontId="79" fillId="7" borderId="1" xfId="0" applyFont="1" applyFill="1" applyBorder="1"/>
    <xf numFmtId="0" fontId="113" fillId="0" borderId="0" xfId="0" applyFont="1" applyAlignment="1">
      <alignment horizontal="right"/>
    </xf>
    <xf numFmtId="0" fontId="79" fillId="7" borderId="0" xfId="0" applyFont="1" applyFill="1" applyAlignment="1">
      <alignment vertical="top"/>
    </xf>
    <xf numFmtId="0" fontId="79" fillId="13" borderId="0" xfId="0" applyFont="1" applyFill="1"/>
    <xf numFmtId="0" fontId="79" fillId="7" borderId="0" xfId="0" applyFont="1" applyFill="1" applyAlignment="1">
      <alignment vertical="center"/>
    </xf>
    <xf numFmtId="0" fontId="79" fillId="7" borderId="3" xfId="0" applyFont="1" applyFill="1" applyBorder="1"/>
    <xf numFmtId="0" fontId="20" fillId="0" borderId="0" xfId="0" applyFont="1" applyAlignment="1">
      <alignment horizontal="right" vertical="top"/>
    </xf>
    <xf numFmtId="0" fontId="20" fillId="0" borderId="0" xfId="0" applyFont="1" applyAlignment="1">
      <alignment horizontal="right" vertical="top" wrapText="1"/>
    </xf>
    <xf numFmtId="0" fontId="24" fillId="7" borderId="3" xfId="0" applyFont="1" applyFill="1" applyBorder="1"/>
    <xf numFmtId="0" fontId="20" fillId="7" borderId="0" xfId="0" applyFont="1" applyFill="1" applyAlignment="1">
      <alignment vertical="top" wrapText="1"/>
    </xf>
    <xf numFmtId="0" fontId="20" fillId="7" borderId="50" xfId="0" applyFont="1" applyFill="1" applyBorder="1" applyAlignment="1">
      <alignment horizontal="right" vertical="center" wrapText="1" indent="2"/>
    </xf>
    <xf numFmtId="0" fontId="20" fillId="7" borderId="69" xfId="0" applyFont="1" applyFill="1" applyBorder="1" applyAlignment="1">
      <alignment horizontal="right" vertical="center" wrapText="1" indent="2"/>
    </xf>
    <xf numFmtId="0" fontId="20" fillId="7" borderId="65" xfId="0" applyFont="1" applyFill="1" applyBorder="1" applyAlignment="1">
      <alignment horizontal="right" vertical="center" wrapText="1" indent="2"/>
    </xf>
    <xf numFmtId="0" fontId="36" fillId="2" borderId="62" xfId="0" applyFont="1" applyFill="1" applyBorder="1" applyAlignment="1">
      <alignment wrapText="1"/>
    </xf>
    <xf numFmtId="0" fontId="36" fillId="2" borderId="63" xfId="0" applyFont="1" applyFill="1" applyBorder="1" applyAlignment="1">
      <alignment wrapText="1"/>
    </xf>
    <xf numFmtId="0" fontId="20" fillId="7" borderId="70" xfId="0" applyFont="1" applyFill="1" applyBorder="1" applyAlignment="1">
      <alignment horizontal="right" vertical="center" wrapText="1" indent="2"/>
    </xf>
    <xf numFmtId="44" fontId="22" fillId="7" borderId="3" xfId="0" applyNumberFormat="1" applyFont="1" applyFill="1" applyBorder="1"/>
    <xf numFmtId="44" fontId="24" fillId="7" borderId="0" xfId="1" applyFont="1" applyFill="1" applyBorder="1" applyProtection="1"/>
    <xf numFmtId="44" fontId="24" fillId="0" borderId="3" xfId="0" quotePrefix="1" applyNumberFormat="1" applyFont="1" applyBorder="1"/>
    <xf numFmtId="0" fontId="62" fillId="2" borderId="5" xfId="0" applyFont="1" applyFill="1" applyBorder="1"/>
    <xf numFmtId="0" fontId="24" fillId="2" borderId="0" xfId="0" applyFont="1" applyFill="1" applyAlignment="1">
      <alignment horizontal="right"/>
    </xf>
    <xf numFmtId="0" fontId="20" fillId="7" borderId="0" xfId="0" applyFont="1" applyFill="1" applyAlignment="1">
      <alignment horizontal="center"/>
    </xf>
    <xf numFmtId="168" fontId="20" fillId="7" borderId="0" xfId="1" applyNumberFormat="1" applyFont="1" applyFill="1" applyBorder="1" applyAlignment="1" applyProtection="1">
      <alignment horizontal="center"/>
    </xf>
    <xf numFmtId="1" fontId="20" fillId="7" borderId="0" xfId="0" applyNumberFormat="1" applyFont="1" applyFill="1" applyAlignment="1">
      <alignment horizontal="center"/>
    </xf>
    <xf numFmtId="10" fontId="20" fillId="7" borderId="0" xfId="2" applyNumberFormat="1" applyFont="1" applyFill="1" applyBorder="1" applyAlignment="1" applyProtection="1">
      <alignment horizontal="center"/>
    </xf>
    <xf numFmtId="5" fontId="20" fillId="7" borderId="0" xfId="1" applyNumberFormat="1" applyFont="1" applyFill="1" applyBorder="1" applyAlignment="1" applyProtection="1">
      <alignment horizontal="center"/>
    </xf>
    <xf numFmtId="164" fontId="20" fillId="7" borderId="0" xfId="0" applyNumberFormat="1" applyFont="1" applyFill="1" applyAlignment="1">
      <alignment horizontal="center"/>
    </xf>
    <xf numFmtId="1" fontId="24" fillId="7" borderId="0" xfId="0" applyNumberFormat="1" applyFont="1" applyFill="1"/>
    <xf numFmtId="44" fontId="24" fillId="7" borderId="0" xfId="0" applyNumberFormat="1" applyFont="1" applyFill="1"/>
    <xf numFmtId="168" fontId="24" fillId="0" borderId="0" xfId="0" applyNumberFormat="1" applyFont="1" applyAlignment="1">
      <alignment horizontal="center"/>
    </xf>
    <xf numFmtId="9" fontId="24" fillId="0" borderId="14" xfId="0" applyNumberFormat="1" applyFont="1" applyBorder="1"/>
    <xf numFmtId="9" fontId="24" fillId="0" borderId="3" xfId="0" applyNumberFormat="1" applyFont="1" applyBorder="1"/>
    <xf numFmtId="0" fontId="20" fillId="0" borderId="0" xfId="0" applyFont="1" applyAlignment="1">
      <alignment vertical="center" wrapText="1"/>
    </xf>
    <xf numFmtId="0" fontId="20" fillId="7" borderId="0" xfId="0" applyFont="1" applyFill="1" applyAlignment="1">
      <alignment vertical="center" wrapText="1"/>
    </xf>
    <xf numFmtId="0" fontId="24" fillId="0" borderId="9" xfId="0" applyFont="1" applyBorder="1"/>
    <xf numFmtId="0" fontId="0" fillId="7" borderId="0" xfId="0" applyFill="1" applyProtection="1">
      <protection locked="0"/>
    </xf>
    <xf numFmtId="44" fontId="79" fillId="8" borderId="0" xfId="1" applyFont="1" applyFill="1"/>
    <xf numFmtId="0" fontId="79" fillId="7" borderId="0" xfId="8" applyFont="1" applyFill="1"/>
    <xf numFmtId="0" fontId="83" fillId="7" borderId="0" xfId="8" applyFont="1" applyFill="1" applyAlignment="1" applyProtection="1">
      <alignment horizontal="left" vertical="top"/>
      <protection locked="0"/>
    </xf>
    <xf numFmtId="0" fontId="79" fillId="7" borderId="0" xfId="8" applyFont="1" applyFill="1" applyAlignment="1" applyProtection="1">
      <alignment vertical="top"/>
      <protection locked="0"/>
    </xf>
    <xf numFmtId="0" fontId="83" fillId="7" borderId="0" xfId="8" applyFont="1" applyFill="1" applyProtection="1">
      <protection locked="0"/>
    </xf>
    <xf numFmtId="0" fontId="79" fillId="7" borderId="0" xfId="8" applyFont="1" applyFill="1" applyAlignment="1">
      <alignment vertical="top"/>
    </xf>
    <xf numFmtId="0" fontId="79" fillId="7" borderId="0" xfId="8" applyFont="1" applyFill="1" applyProtection="1">
      <protection locked="0"/>
    </xf>
    <xf numFmtId="0" fontId="83" fillId="7" borderId="0" xfId="4" applyFont="1" applyFill="1" applyAlignment="1" applyProtection="1">
      <alignment horizontal="left" vertical="top"/>
      <protection locked="0"/>
    </xf>
    <xf numFmtId="0" fontId="83" fillId="8" borderId="3" xfId="8" applyFont="1" applyFill="1" applyBorder="1" applyAlignment="1" applyProtection="1">
      <alignment horizontal="left"/>
      <protection locked="0"/>
    </xf>
    <xf numFmtId="0" fontId="83" fillId="8" borderId="74" xfId="8" applyFont="1" applyFill="1" applyBorder="1" applyAlignment="1" applyProtection="1">
      <alignment horizontal="left"/>
      <protection locked="0"/>
    </xf>
    <xf numFmtId="0" fontId="83" fillId="8" borderId="1" xfId="8" applyFont="1" applyFill="1" applyBorder="1" applyAlignment="1" applyProtection="1">
      <alignment horizontal="left"/>
      <protection locked="0"/>
    </xf>
    <xf numFmtId="0" fontId="96" fillId="7" borderId="0" xfId="8" applyFont="1" applyFill="1" applyAlignment="1" applyProtection="1">
      <alignment horizontal="left"/>
      <protection locked="0"/>
    </xf>
    <xf numFmtId="46" fontId="96" fillId="7" borderId="0" xfId="8" applyNumberFormat="1" applyFont="1" applyFill="1" applyAlignment="1" applyProtection="1">
      <alignment horizontal="left"/>
      <protection locked="0"/>
    </xf>
    <xf numFmtId="0" fontId="79" fillId="7" borderId="0" xfId="5" applyFont="1" applyFill="1"/>
    <xf numFmtId="14" fontId="79" fillId="0" borderId="5" xfId="5" applyNumberFormat="1" applyFont="1" applyBorder="1" applyProtection="1">
      <protection locked="0"/>
    </xf>
    <xf numFmtId="14" fontId="79" fillId="0" borderId="6" xfId="5" applyNumberFormat="1" applyFont="1" applyBorder="1" applyProtection="1">
      <protection locked="0"/>
    </xf>
    <xf numFmtId="14" fontId="79" fillId="7" borderId="5" xfId="5" applyNumberFormat="1" applyFont="1" applyFill="1" applyBorder="1" applyProtection="1">
      <protection locked="0"/>
    </xf>
    <xf numFmtId="14" fontId="79" fillId="7" borderId="6" xfId="5" applyNumberFormat="1" applyFont="1" applyFill="1" applyBorder="1" applyProtection="1">
      <protection locked="0"/>
    </xf>
    <xf numFmtId="0" fontId="79" fillId="7" borderId="0" xfId="5" applyFont="1" applyFill="1" applyAlignment="1">
      <alignment vertical="top"/>
    </xf>
    <xf numFmtId="14" fontId="79" fillId="0" borderId="4" xfId="5" applyNumberFormat="1" applyFont="1" applyBorder="1" applyAlignment="1" applyProtection="1">
      <alignment horizontal="center"/>
      <protection locked="0"/>
    </xf>
    <xf numFmtId="14" fontId="79" fillId="0" borderId="5" xfId="5" applyNumberFormat="1" applyFont="1" applyBorder="1" applyAlignment="1" applyProtection="1">
      <alignment horizontal="center"/>
      <protection locked="0"/>
    </xf>
    <xf numFmtId="14" fontId="79" fillId="0" borderId="6" xfId="5" applyNumberFormat="1" applyFont="1" applyBorder="1" applyAlignment="1" applyProtection="1">
      <alignment horizontal="center"/>
      <protection locked="0"/>
    </xf>
    <xf numFmtId="0" fontId="79" fillId="0" borderId="0" xfId="5" applyFont="1"/>
    <xf numFmtId="0" fontId="83" fillId="0" borderId="0" xfId="5" applyFont="1" applyAlignment="1" applyProtection="1">
      <alignment horizontal="left"/>
      <protection locked="0"/>
    </xf>
    <xf numFmtId="0" fontId="83" fillId="0" borderId="0" xfId="8" applyFont="1" applyAlignment="1" applyProtection="1">
      <alignment horizontal="left"/>
      <protection locked="0"/>
    </xf>
    <xf numFmtId="14" fontId="79" fillId="0" borderId="0" xfId="5" applyNumberFormat="1" applyFont="1" applyAlignment="1" applyProtection="1">
      <alignment horizontal="center"/>
      <protection locked="0"/>
    </xf>
    <xf numFmtId="0" fontId="79" fillId="15" borderId="0" xfId="5" applyFont="1" applyFill="1" applyProtection="1">
      <protection locked="0"/>
    </xf>
    <xf numFmtId="0" fontId="96" fillId="7" borderId="0" xfId="4" applyFont="1" applyFill="1" applyAlignment="1" applyProtection="1">
      <alignment horizontal="right"/>
      <protection locked="0"/>
    </xf>
    <xf numFmtId="6" fontId="96" fillId="7" borderId="0" xfId="8" applyNumberFormat="1" applyFont="1" applyFill="1" applyAlignment="1" applyProtection="1">
      <alignment horizontal="left"/>
      <protection locked="0"/>
    </xf>
    <xf numFmtId="0" fontId="96" fillId="7" borderId="0" xfId="4" applyFont="1" applyFill="1" applyAlignment="1" applyProtection="1">
      <alignment horizontal="center"/>
      <protection locked="0"/>
    </xf>
    <xf numFmtId="3" fontId="79" fillId="7" borderId="0" xfId="8" applyNumberFormat="1" applyFont="1" applyFill="1"/>
    <xf numFmtId="0" fontId="83" fillId="0" borderId="4" xfId="5" applyFont="1" applyBorder="1" applyProtection="1">
      <protection locked="0"/>
    </xf>
    <xf numFmtId="0" fontId="83" fillId="0" borderId="3" xfId="5" applyFont="1" applyBorder="1" applyAlignment="1" applyProtection="1">
      <alignment horizontal="center" wrapText="1"/>
      <protection locked="0"/>
    </xf>
    <xf numFmtId="0" fontId="83" fillId="0" borderId="3" xfId="5" applyFont="1" applyBorder="1" applyAlignment="1" applyProtection="1">
      <alignment horizontal="center"/>
      <protection locked="0"/>
    </xf>
    <xf numFmtId="3" fontId="79" fillId="7" borderId="0" xfId="5" applyNumberFormat="1" applyFont="1" applyFill="1"/>
    <xf numFmtId="0" fontId="83" fillId="0" borderId="4" xfId="5" applyFont="1" applyBorder="1" applyAlignment="1">
      <alignment vertical="center" wrapText="1"/>
    </xf>
    <xf numFmtId="0" fontId="83" fillId="0" borderId="3" xfId="5" applyFont="1" applyBorder="1" applyAlignment="1">
      <alignment horizontal="left" vertical="center"/>
    </xf>
    <xf numFmtId="0" fontId="79" fillId="11" borderId="3" xfId="5" applyFont="1" applyFill="1" applyBorder="1" applyAlignment="1">
      <alignment horizontal="center"/>
    </xf>
    <xf numFmtId="0" fontId="79" fillId="7" borderId="0" xfId="5" applyFont="1" applyFill="1" applyAlignment="1">
      <alignment horizontal="center"/>
    </xf>
    <xf numFmtId="0" fontId="79" fillId="7" borderId="0" xfId="5" applyFont="1" applyFill="1" applyProtection="1">
      <protection locked="0"/>
    </xf>
    <xf numFmtId="0" fontId="79" fillId="0" borderId="3" xfId="5" applyFont="1" applyBorder="1" applyAlignment="1" applyProtection="1">
      <alignment vertical="center"/>
      <protection locked="0"/>
    </xf>
    <xf numFmtId="0" fontId="79" fillId="7" borderId="0" xfId="5" applyFont="1" applyFill="1" applyAlignment="1" applyProtection="1">
      <alignment vertical="center"/>
      <protection locked="0"/>
    </xf>
    <xf numFmtId="0" fontId="83" fillId="7" borderId="18" xfId="0" applyFont="1" applyFill="1" applyBorder="1"/>
    <xf numFmtId="0" fontId="83" fillId="7" borderId="19" xfId="0" applyFont="1" applyFill="1" applyBorder="1"/>
    <xf numFmtId="0" fontId="83" fillId="7" borderId="18" xfId="0" applyFont="1" applyFill="1" applyBorder="1" applyAlignment="1">
      <alignment wrapText="1"/>
    </xf>
    <xf numFmtId="0" fontId="83" fillId="7" borderId="18" xfId="0" applyFont="1" applyFill="1" applyBorder="1" applyAlignment="1">
      <alignment horizontal="center" wrapText="1"/>
    </xf>
    <xf numFmtId="0" fontId="85" fillId="13" borderId="41" xfId="5" applyFont="1" applyFill="1" applyBorder="1" applyProtection="1">
      <protection locked="0"/>
    </xf>
    <xf numFmtId="0" fontId="85" fillId="13" borderId="42" xfId="5" applyFont="1" applyFill="1" applyBorder="1" applyProtection="1">
      <protection locked="0"/>
    </xf>
    <xf numFmtId="0" fontId="85" fillId="13" borderId="43" xfId="5" applyFont="1" applyFill="1" applyBorder="1" applyProtection="1">
      <protection locked="0"/>
    </xf>
    <xf numFmtId="0" fontId="86" fillId="13" borderId="8" xfId="0" applyFont="1" applyFill="1" applyBorder="1"/>
    <xf numFmtId="0" fontId="79" fillId="7" borderId="17" xfId="5" applyFont="1" applyFill="1" applyBorder="1" applyAlignment="1" applyProtection="1">
      <alignment horizontal="left" indent="1"/>
      <protection locked="0"/>
    </xf>
    <xf numFmtId="0" fontId="79" fillId="7" borderId="17" xfId="5" applyFont="1" applyFill="1" applyBorder="1" applyAlignment="1" applyProtection="1">
      <alignment horizontal="center"/>
      <protection locked="0"/>
    </xf>
    <xf numFmtId="0" fontId="84" fillId="17" borderId="27" xfId="0" applyFont="1" applyFill="1" applyBorder="1" applyAlignment="1">
      <alignment horizontal="right"/>
    </xf>
    <xf numFmtId="0" fontId="86" fillId="13" borderId="10" xfId="0" applyFont="1" applyFill="1" applyBorder="1"/>
    <xf numFmtId="0" fontId="79" fillId="7" borderId="3" xfId="0" applyFont="1" applyFill="1" applyBorder="1" applyAlignment="1">
      <alignment wrapText="1"/>
    </xf>
    <xf numFmtId="0" fontId="86" fillId="13" borderId="45" xfId="0" applyFont="1" applyFill="1" applyBorder="1"/>
    <xf numFmtId="0" fontId="79" fillId="7" borderId="15" xfId="0" applyFont="1" applyFill="1" applyBorder="1"/>
    <xf numFmtId="0" fontId="86" fillId="13" borderId="44" xfId="0" applyFont="1" applyFill="1" applyBorder="1"/>
    <xf numFmtId="0" fontId="79" fillId="7" borderId="14" xfId="0" applyFont="1" applyFill="1" applyBorder="1"/>
    <xf numFmtId="0" fontId="85" fillId="13" borderId="17" xfId="5" applyFont="1" applyFill="1" applyBorder="1" applyProtection="1">
      <protection locked="0"/>
    </xf>
    <xf numFmtId="0" fontId="75" fillId="0" borderId="47" xfId="0" applyFont="1" applyBorder="1"/>
    <xf numFmtId="0" fontId="85" fillId="13" borderId="46" xfId="5" applyFont="1" applyFill="1" applyBorder="1" applyProtection="1">
      <protection locked="0"/>
    </xf>
    <xf numFmtId="0" fontId="79" fillId="0" borderId="0" xfId="8" applyFont="1"/>
    <xf numFmtId="0" fontId="69" fillId="0" borderId="0" xfId="0" applyFont="1"/>
    <xf numFmtId="0" fontId="83" fillId="0" borderId="0" xfId="0" applyFont="1" applyAlignment="1">
      <alignment horizontal="center"/>
    </xf>
    <xf numFmtId="0" fontId="69" fillId="0" borderId="35" xfId="0" applyFont="1" applyBorder="1"/>
    <xf numFmtId="0" fontId="96" fillId="0" borderId="0" xfId="5" applyFont="1" applyAlignment="1">
      <alignment horizontal="left" vertical="center"/>
    </xf>
    <xf numFmtId="0" fontId="69" fillId="0" borderId="36" xfId="0" applyFont="1" applyBorder="1"/>
    <xf numFmtId="0" fontId="79" fillId="6" borderId="0" xfId="0" applyFont="1" applyFill="1"/>
    <xf numFmtId="0" fontId="79" fillId="0" borderId="4" xfId="5" applyFont="1" applyBorder="1" applyAlignment="1" applyProtection="1">
      <alignment horizontal="center" wrapText="1"/>
      <protection locked="0"/>
    </xf>
    <xf numFmtId="0" fontId="84" fillId="17" borderId="48" xfId="0" applyFont="1" applyFill="1" applyBorder="1" applyAlignment="1">
      <alignment horizontal="center" wrapText="1"/>
    </xf>
    <xf numFmtId="0" fontId="86" fillId="13" borderId="48" xfId="0" applyFont="1" applyFill="1" applyBorder="1" applyAlignment="1">
      <alignment horizontal="center" wrapText="1"/>
    </xf>
    <xf numFmtId="14" fontId="75" fillId="10" borderId="14" xfId="9" applyNumberFormat="1" applyFont="1" applyFill="1" applyBorder="1" applyAlignment="1" applyProtection="1">
      <alignment horizontal="center"/>
      <protection locked="0"/>
    </xf>
    <xf numFmtId="14" fontId="75" fillId="10" borderId="3" xfId="9" applyNumberFormat="1" applyFont="1" applyFill="1" applyBorder="1" applyAlignment="1" applyProtection="1">
      <alignment horizontal="center"/>
      <protection locked="0"/>
    </xf>
    <xf numFmtId="14" fontId="75" fillId="10" borderId="14" xfId="8" applyNumberFormat="1" applyFont="1" applyFill="1" applyBorder="1" applyAlignment="1" applyProtection="1">
      <alignment horizontal="center"/>
      <protection locked="0"/>
    </xf>
    <xf numFmtId="14" fontId="75" fillId="10" borderId="3" xfId="8" applyNumberFormat="1" applyFont="1" applyFill="1" applyBorder="1" applyAlignment="1" applyProtection="1">
      <alignment horizontal="center"/>
      <protection locked="0"/>
    </xf>
    <xf numFmtId="0" fontId="79" fillId="10" borderId="3" xfId="5" quotePrefix="1" applyFont="1" applyFill="1" applyBorder="1" applyProtection="1">
      <protection locked="0"/>
    </xf>
    <xf numFmtId="0" fontId="79" fillId="10" borderId="3" xfId="5" applyFont="1" applyFill="1" applyBorder="1" applyProtection="1">
      <protection locked="0"/>
    </xf>
    <xf numFmtId="14" fontId="79" fillId="10" borderId="3" xfId="5" applyNumberFormat="1" applyFont="1" applyFill="1" applyBorder="1" applyProtection="1">
      <protection locked="0"/>
    </xf>
    <xf numFmtId="0" fontId="79" fillId="7" borderId="5" xfId="0" applyFont="1" applyFill="1" applyBorder="1"/>
    <xf numFmtId="0" fontId="114" fillId="7" borderId="0" xfId="0" applyFont="1" applyFill="1" applyAlignment="1">
      <alignment vertical="top" wrapText="1"/>
    </xf>
    <xf numFmtId="0" fontId="83" fillId="7" borderId="0" xfId="0" applyFont="1" applyFill="1" applyAlignment="1">
      <alignment vertical="top"/>
    </xf>
    <xf numFmtId="0" fontId="4" fillId="6" borderId="0" xfId="15" applyFill="1"/>
    <xf numFmtId="0" fontId="4" fillId="0" borderId="0" xfId="15"/>
    <xf numFmtId="0" fontId="4" fillId="7" borderId="0" xfId="15" applyFill="1"/>
    <xf numFmtId="0" fontId="24" fillId="0" borderId="0" xfId="0" applyFont="1" applyAlignment="1">
      <alignment horizontal="center"/>
    </xf>
    <xf numFmtId="169" fontId="24" fillId="3" borderId="3" xfId="0" applyNumberFormat="1" applyFont="1" applyFill="1" applyBorder="1" applyProtection="1">
      <protection locked="0"/>
    </xf>
    <xf numFmtId="0" fontId="65" fillId="3" borderId="3" xfId="0" applyFont="1" applyFill="1" applyBorder="1" applyProtection="1">
      <protection locked="0"/>
      <extLst>
        <ext xmlns:xfpb="http://schemas.microsoft.com/office/spreadsheetml/2022/featurepropertybag" uri="{C7286773-470A-42A8-94C5-96B5CB345126}">
          <xfpb:xfComplement i="0"/>
        </ext>
      </extLst>
    </xf>
    <xf numFmtId="0" fontId="66" fillId="3" borderId="3" xfId="0" applyFont="1" applyFill="1" applyBorder="1" applyAlignment="1" applyProtection="1">
      <alignment horizontal="center"/>
      <protection locked="0"/>
      <extLst>
        <ext xmlns:xfpb="http://schemas.microsoft.com/office/spreadsheetml/2022/featurepropertybag" uri="{C7286773-470A-42A8-94C5-96B5CB345126}">
          <xfpb:xfComplement i="0"/>
        </ext>
      </extLst>
    </xf>
    <xf numFmtId="0" fontId="65" fillId="3" borderId="25" xfId="0" applyFont="1" applyFill="1" applyBorder="1" applyProtection="1">
      <protection locked="0"/>
      <extLst>
        <ext xmlns:xfpb="http://schemas.microsoft.com/office/spreadsheetml/2022/featurepropertybag" uri="{C7286773-470A-42A8-94C5-96B5CB345126}">
          <xfpb:xfComplement i="0"/>
        </ext>
      </extLst>
    </xf>
    <xf numFmtId="0" fontId="38" fillId="0" borderId="0" xfId="0" applyFont="1" applyAlignment="1">
      <alignment horizontal="center" wrapText="1"/>
    </xf>
    <xf numFmtId="0" fontId="30" fillId="0" borderId="0" xfId="0" applyFont="1" applyAlignment="1">
      <alignment horizontal="center" wrapText="1"/>
    </xf>
    <xf numFmtId="0" fontId="24" fillId="0" borderId="0" xfId="0" applyFont="1" applyAlignment="1">
      <alignment horizontal="center" wrapText="1"/>
    </xf>
    <xf numFmtId="44" fontId="20" fillId="3" borderId="3" xfId="1" applyFont="1" applyFill="1" applyBorder="1" applyAlignment="1" applyProtection="1">
      <alignment horizontal="right"/>
      <protection locked="0"/>
    </xf>
    <xf numFmtId="0" fontId="28" fillId="7" borderId="0" xfId="0" applyFont="1" applyFill="1"/>
    <xf numFmtId="0" fontId="68" fillId="4" borderId="0" xfId="0" applyFont="1" applyFill="1" applyAlignment="1">
      <alignment horizontal="left"/>
    </xf>
    <xf numFmtId="0" fontId="68" fillId="4" borderId="0" xfId="0" applyFont="1" applyFill="1"/>
    <xf numFmtId="0" fontId="95" fillId="7" borderId="0" xfId="0" applyFont="1" applyFill="1"/>
    <xf numFmtId="0" fontId="65" fillId="7" borderId="0" xfId="0" applyFont="1" applyFill="1"/>
    <xf numFmtId="0" fontId="65" fillId="0" borderId="0" xfId="0" applyFont="1"/>
    <xf numFmtId="1" fontId="85" fillId="7" borderId="0" xfId="0" applyNumberFormat="1" applyFont="1" applyFill="1"/>
    <xf numFmtId="0" fontId="84" fillId="11" borderId="3" xfId="0" applyFont="1" applyFill="1" applyBorder="1" applyAlignment="1">
      <alignment horizontal="right" wrapText="1"/>
    </xf>
    <xf numFmtId="0" fontId="75" fillId="11" borderId="3" xfId="3" applyFont="1" applyFill="1" applyBorder="1" applyAlignment="1">
      <alignment horizontal="left" wrapText="1" indent="1"/>
    </xf>
    <xf numFmtId="0" fontId="79" fillId="7" borderId="1" xfId="0" applyFont="1" applyFill="1" applyBorder="1" applyAlignment="1">
      <alignment horizontal="center"/>
    </xf>
    <xf numFmtId="0" fontId="0" fillId="6" borderId="0" xfId="0" applyFill="1"/>
    <xf numFmtId="0" fontId="79" fillId="7" borderId="0" xfId="0" applyFont="1" applyFill="1" applyAlignment="1">
      <alignment horizontal="center"/>
    </xf>
    <xf numFmtId="0" fontId="79" fillId="7" borderId="0" xfId="0" applyFont="1" applyFill="1" applyAlignment="1">
      <alignment vertical="top" wrapText="1"/>
    </xf>
    <xf numFmtId="0" fontId="83" fillId="0" borderId="0" xfId="0" applyFont="1" applyAlignment="1">
      <alignment vertical="center"/>
    </xf>
    <xf numFmtId="0" fontId="124" fillId="7" borderId="0" xfId="0" applyFont="1" applyFill="1" applyAlignment="1">
      <alignment vertical="center"/>
    </xf>
    <xf numFmtId="0" fontId="81" fillId="4" borderId="0" xfId="0" applyFont="1" applyFill="1" applyAlignment="1">
      <alignment horizontal="left"/>
    </xf>
    <xf numFmtId="0" fontId="81" fillId="4" borderId="0" xfId="0" applyFont="1" applyFill="1"/>
    <xf numFmtId="0" fontId="81" fillId="12" borderId="0" xfId="0" applyFont="1" applyFill="1" applyProtection="1">
      <protection locked="0"/>
    </xf>
    <xf numFmtId="0" fontId="79" fillId="7" borderId="0" xfId="0" applyFont="1" applyFill="1" applyAlignment="1">
      <alignment horizontal="left" vertical="center"/>
    </xf>
    <xf numFmtId="0" fontId="124" fillId="7" borderId="7" xfId="0" applyFont="1" applyFill="1" applyBorder="1" applyAlignment="1">
      <alignment vertical="center"/>
    </xf>
    <xf numFmtId="0" fontId="79" fillId="7" borderId="2" xfId="0" applyFont="1" applyFill="1" applyBorder="1"/>
    <xf numFmtId="0" fontId="79" fillId="7" borderId="8" xfId="0" applyFont="1" applyFill="1" applyBorder="1"/>
    <xf numFmtId="0" fontId="79" fillId="7" borderId="9" xfId="0" applyFont="1" applyFill="1" applyBorder="1" applyAlignment="1">
      <alignment vertical="center"/>
    </xf>
    <xf numFmtId="0" fontId="34" fillId="2" borderId="14" xfId="0" applyFont="1" applyFill="1" applyBorder="1" applyAlignment="1">
      <alignment horizontal="center"/>
    </xf>
    <xf numFmtId="0" fontId="76" fillId="7" borderId="0" xfId="0" applyFont="1" applyFill="1"/>
    <xf numFmtId="169" fontId="24" fillId="7" borderId="0" xfId="0" applyNumberFormat="1" applyFont="1" applyFill="1" applyProtection="1">
      <protection locked="0"/>
    </xf>
    <xf numFmtId="169" fontId="24" fillId="3" borderId="14" xfId="0" applyNumberFormat="1" applyFont="1" applyFill="1" applyBorder="1" applyProtection="1">
      <protection locked="0"/>
    </xf>
    <xf numFmtId="0" fontId="24" fillId="3" borderId="14" xfId="0" applyFont="1" applyFill="1" applyBorder="1" applyAlignment="1" applyProtection="1">
      <alignment horizontal="left"/>
      <protection locked="0"/>
    </xf>
    <xf numFmtId="169" fontId="24" fillId="0" borderId="0" xfId="0" applyNumberFormat="1" applyFont="1"/>
    <xf numFmtId="169" fontId="22" fillId="0" borderId="3" xfId="0" applyNumberFormat="1" applyFont="1" applyBorder="1"/>
    <xf numFmtId="0" fontId="37" fillId="7" borderId="0" xfId="0" applyFont="1" applyFill="1"/>
    <xf numFmtId="0" fontId="38" fillId="7" borderId="0" xfId="0" applyFont="1" applyFill="1"/>
    <xf numFmtId="169" fontId="22" fillId="7" borderId="0" xfId="0" applyNumberFormat="1" applyFont="1" applyFill="1"/>
    <xf numFmtId="0" fontId="22" fillId="7" borderId="0" xfId="0" applyFont="1" applyFill="1" applyAlignment="1">
      <alignment horizontal="right"/>
    </xf>
    <xf numFmtId="169" fontId="22" fillId="0" borderId="0" xfId="0" applyNumberFormat="1" applyFont="1"/>
    <xf numFmtId="169" fontId="24" fillId="0" borderId="3" xfId="0" quotePrefix="1" applyNumberFormat="1" applyFont="1" applyBorder="1" applyAlignment="1">
      <alignment horizontal="left"/>
    </xf>
    <xf numFmtId="0" fontId="79" fillId="10" borderId="0" xfId="0" applyFont="1" applyFill="1"/>
    <xf numFmtId="0" fontId="24" fillId="0" borderId="0" xfId="0" applyFont="1"/>
    <xf numFmtId="0" fontId="24" fillId="7" borderId="0" xfId="0" applyFont="1" applyFill="1" applyProtection="1">
      <protection locked="0"/>
    </xf>
    <xf numFmtId="0" fontId="24" fillId="3" borderId="3" xfId="0" applyFont="1" applyFill="1" applyBorder="1" applyAlignment="1" applyProtection="1">
      <alignment horizontal="center"/>
      <protection locked="0"/>
    </xf>
    <xf numFmtId="44" fontId="24" fillId="0" borderId="0" xfId="0" applyNumberFormat="1" applyFont="1" applyAlignment="1">
      <alignment horizontal="left"/>
    </xf>
    <xf numFmtId="1" fontId="20" fillId="7" borderId="1" xfId="0" applyNumberFormat="1" applyFont="1" applyFill="1" applyBorder="1" applyAlignment="1" applyProtection="1">
      <alignment horizontal="center" wrapText="1"/>
      <protection locked="0"/>
    </xf>
    <xf numFmtId="1" fontId="20" fillId="7" borderId="1" xfId="0" applyNumberFormat="1" applyFont="1" applyFill="1" applyBorder="1" applyAlignment="1" applyProtection="1">
      <alignment horizontal="center"/>
      <protection locked="0"/>
    </xf>
    <xf numFmtId="0" fontId="16" fillId="20" borderId="0" xfId="0" applyFont="1" applyFill="1"/>
    <xf numFmtId="0" fontId="20" fillId="20" borderId="0" xfId="0" applyFont="1" applyFill="1"/>
    <xf numFmtId="165" fontId="20" fillId="20" borderId="0" xfId="0" applyNumberFormat="1" applyFont="1" applyFill="1"/>
    <xf numFmtId="0" fontId="20" fillId="20" borderId="0" xfId="0" applyFont="1" applyFill="1" applyAlignment="1">
      <alignment wrapText="1"/>
    </xf>
    <xf numFmtId="0" fontId="19" fillId="20" borderId="0" xfId="0" applyFont="1" applyFill="1"/>
    <xf numFmtId="0" fontId="0" fillId="20" borderId="0" xfId="0" applyFill="1"/>
    <xf numFmtId="0" fontId="64" fillId="20" borderId="0" xfId="0" applyFont="1" applyFill="1"/>
    <xf numFmtId="44" fontId="20" fillId="20" borderId="0" xfId="0" applyNumberFormat="1" applyFont="1" applyFill="1"/>
    <xf numFmtId="169" fontId="24" fillId="0" borderId="3" xfId="1" applyNumberFormat="1" applyFont="1" applyBorder="1" applyProtection="1"/>
    <xf numFmtId="169" fontId="24" fillId="3" borderId="6" xfId="0" applyNumberFormat="1" applyFont="1" applyFill="1" applyBorder="1" applyProtection="1">
      <protection locked="0"/>
    </xf>
    <xf numFmtId="168" fontId="34" fillId="2" borderId="2" xfId="0" applyNumberFormat="1" applyFont="1" applyFill="1" applyBorder="1"/>
    <xf numFmtId="0" fontId="36" fillId="2" borderId="2" xfId="0" applyFont="1" applyFill="1" applyBorder="1" applyProtection="1">
      <protection hidden="1"/>
    </xf>
    <xf numFmtId="0" fontId="2" fillId="0" borderId="0" xfId="14" applyFont="1"/>
    <xf numFmtId="44" fontId="24" fillId="0" borderId="14" xfId="1" applyFont="1" applyFill="1" applyBorder="1"/>
    <xf numFmtId="44" fontId="24" fillId="0" borderId="107" xfId="1" applyFont="1" applyFill="1" applyBorder="1" applyProtection="1"/>
    <xf numFmtId="0" fontId="16" fillId="0" borderId="21" xfId="0" applyFont="1" applyBorder="1"/>
    <xf numFmtId="1" fontId="20" fillId="8" borderId="3" xfId="0" applyNumberFormat="1" applyFont="1" applyFill="1" applyBorder="1"/>
    <xf numFmtId="0" fontId="79" fillId="10" borderId="25" xfId="0" applyFont="1" applyFill="1" applyBorder="1" applyAlignment="1" applyProtection="1">
      <alignment vertical="top"/>
      <protection locked="0"/>
    </xf>
    <xf numFmtId="0" fontId="16" fillId="0" borderId="25" xfId="0" applyFont="1" applyBorder="1" applyAlignment="1">
      <alignment horizontal="right" vertical="center" wrapText="1" indent="2"/>
    </xf>
    <xf numFmtId="0" fontId="16" fillId="2" borderId="0" xfId="0" applyFont="1" applyFill="1"/>
    <xf numFmtId="0" fontId="16" fillId="0" borderId="0" xfId="0" applyFont="1" applyAlignment="1">
      <alignment wrapText="1"/>
    </xf>
    <xf numFmtId="0" fontId="16" fillId="7" borderId="0" xfId="0" applyFont="1" applyFill="1" applyAlignment="1">
      <alignment wrapText="1"/>
    </xf>
    <xf numFmtId="0" fontId="36" fillId="2" borderId="20" xfId="0" applyFont="1" applyFill="1" applyBorder="1" applyAlignment="1">
      <alignment horizontal="center" wrapText="1"/>
    </xf>
    <xf numFmtId="0" fontId="129" fillId="18" borderId="0" xfId="0" applyFont="1" applyFill="1" applyAlignment="1">
      <alignment horizontal="left" wrapText="1"/>
    </xf>
    <xf numFmtId="0" fontId="129" fillId="21" borderId="0" xfId="0" applyFont="1" applyFill="1" applyAlignment="1">
      <alignment vertical="top" wrapText="1"/>
    </xf>
    <xf numFmtId="0" fontId="129" fillId="18" borderId="0" xfId="0" applyFont="1" applyFill="1" applyAlignment="1">
      <alignment vertical="top" wrapText="1"/>
    </xf>
    <xf numFmtId="0" fontId="26" fillId="0" borderId="17" xfId="0" applyFont="1" applyBorder="1"/>
    <xf numFmtId="0" fontId="26" fillId="0" borderId="22" xfId="0" applyFont="1" applyBorder="1"/>
    <xf numFmtId="0" fontId="20" fillId="7" borderId="0" xfId="0" applyFont="1" applyFill="1" applyProtection="1">
      <protection locked="0"/>
    </xf>
    <xf numFmtId="14" fontId="16" fillId="0" borderId="2" xfId="0" applyNumberFormat="1" applyFont="1" applyBorder="1" applyAlignment="1" applyProtection="1">
      <alignment horizontal="left" vertical="center"/>
      <protection locked="0"/>
    </xf>
    <xf numFmtId="0" fontId="79" fillId="10" borderId="0" xfId="0" applyFont="1" applyFill="1" applyProtection="1">
      <protection locked="0"/>
      <extLst>
        <ext xmlns:xfpb="http://schemas.microsoft.com/office/spreadsheetml/2022/featurepropertybag" uri="{C7286773-470A-42A8-94C5-96B5CB345126}">
          <xfpb:xfComplement i="0"/>
        </ext>
      </extLst>
    </xf>
    <xf numFmtId="0" fontId="79" fillId="10" borderId="0" xfId="0" applyFont="1" applyFill="1" applyAlignment="1" applyProtection="1">
      <alignment horizontal="center" vertical="center"/>
      <protection locked="0"/>
      <extLst>
        <ext xmlns:xfpb="http://schemas.microsoft.com/office/spreadsheetml/2022/featurepropertybag" uri="{C7286773-470A-42A8-94C5-96B5CB345126}">
          <xfpb:xfComplement i="0"/>
        </ext>
      </extLst>
    </xf>
    <xf numFmtId="0" fontId="36" fillId="2" borderId="19" xfId="0" applyFont="1" applyFill="1" applyBorder="1" applyAlignment="1">
      <alignment wrapText="1"/>
    </xf>
    <xf numFmtId="0" fontId="20" fillId="7" borderId="51" xfId="0" applyFont="1" applyFill="1" applyBorder="1" applyAlignment="1">
      <alignment vertical="center" wrapText="1"/>
    </xf>
    <xf numFmtId="0" fontId="20" fillId="7" borderId="52" xfId="0" applyFont="1" applyFill="1" applyBorder="1" applyAlignment="1">
      <alignment vertical="center" wrapText="1"/>
    </xf>
    <xf numFmtId="0" fontId="20" fillId="7" borderId="68" xfId="0" applyFont="1" applyFill="1" applyBorder="1" applyAlignment="1">
      <alignment vertical="center" wrapText="1"/>
    </xf>
    <xf numFmtId="0" fontId="20" fillId="7" borderId="64" xfId="0" applyFont="1" applyFill="1" applyBorder="1" applyAlignment="1">
      <alignment vertical="center" wrapText="1"/>
    </xf>
    <xf numFmtId="0" fontId="20" fillId="7" borderId="62" xfId="0" applyFont="1" applyFill="1" applyBorder="1" applyAlignment="1">
      <alignment vertical="center" wrapText="1"/>
    </xf>
    <xf numFmtId="0" fontId="16" fillId="0" borderId="25" xfId="0" applyFont="1" applyBorder="1" applyAlignment="1">
      <alignment vertical="center" wrapText="1"/>
    </xf>
    <xf numFmtId="0" fontId="64" fillId="7" borderId="0" xfId="0" applyFont="1" applyFill="1" applyAlignment="1">
      <alignment horizontal="left" vertical="center" wrapText="1"/>
    </xf>
    <xf numFmtId="0" fontId="95" fillId="2" borderId="25" xfId="0" applyFont="1" applyFill="1" applyBorder="1" applyAlignment="1" applyProtection="1">
      <alignment vertical="center"/>
      <protection locked="0"/>
    </xf>
    <xf numFmtId="0" fontId="36" fillId="2" borderId="19" xfId="0" applyFont="1" applyFill="1" applyBorder="1" applyAlignment="1">
      <alignment horizontal="center" vertical="center" wrapText="1"/>
    </xf>
    <xf numFmtId="0" fontId="36" fillId="2" borderId="20" xfId="0" applyFont="1" applyFill="1" applyBorder="1" applyAlignment="1">
      <alignment horizontal="center" vertical="center" wrapText="1"/>
    </xf>
    <xf numFmtId="0" fontId="20" fillId="20" borderId="0" xfId="0" applyFont="1" applyFill="1" applyAlignment="1">
      <alignment vertical="center" wrapText="1"/>
    </xf>
    <xf numFmtId="0" fontId="20" fillId="20" borderId="0" xfId="0" applyFont="1" applyFill="1" applyAlignment="1">
      <alignment vertical="center"/>
    </xf>
    <xf numFmtId="0" fontId="20" fillId="7" borderId="0" xfId="0" applyFont="1" applyFill="1" applyAlignment="1">
      <alignment vertical="center"/>
    </xf>
    <xf numFmtId="0" fontId="63" fillId="19" borderId="27" xfId="3" applyFont="1" applyFill="1" applyBorder="1" applyAlignment="1" applyProtection="1">
      <alignment horizontal="center" vertical="center" wrapText="1"/>
    </xf>
    <xf numFmtId="168" fontId="24" fillId="7" borderId="0" xfId="0" applyNumberFormat="1" applyFont="1" applyFill="1"/>
    <xf numFmtId="0" fontId="20" fillId="3" borderId="3" xfId="0" applyFont="1" applyFill="1" applyBorder="1" applyProtection="1">
      <protection locked="0"/>
    </xf>
    <xf numFmtId="0" fontId="20" fillId="3" borderId="4" xfId="0" applyFont="1" applyFill="1" applyBorder="1" applyProtection="1">
      <protection locked="0"/>
    </xf>
    <xf numFmtId="0" fontId="20" fillId="0" borderId="6" xfId="0" applyFont="1" applyBorder="1"/>
    <xf numFmtId="0" fontId="20" fillId="0" borderId="9" xfId="0" applyFont="1" applyBorder="1"/>
    <xf numFmtId="0" fontId="34" fillId="2" borderId="0" xfId="0" applyFont="1" applyFill="1"/>
    <xf numFmtId="0" fontId="34" fillId="2" borderId="10" xfId="0" applyFont="1" applyFill="1" applyBorder="1"/>
    <xf numFmtId="0" fontId="96" fillId="7" borderId="0" xfId="8" applyFont="1" applyFill="1" applyProtection="1">
      <protection locked="0"/>
    </xf>
    <xf numFmtId="0" fontId="16" fillId="3" borderId="3" xfId="0" applyFont="1" applyFill="1" applyBorder="1" applyAlignment="1" applyProtection="1">
      <alignment horizontal="center" vertical="center"/>
      <protection locked="0"/>
    </xf>
    <xf numFmtId="0" fontId="16" fillId="3" borderId="13" xfId="0" applyFont="1" applyFill="1" applyBorder="1" applyAlignment="1" applyProtection="1">
      <alignment horizontal="center" vertical="center"/>
      <protection locked="0"/>
    </xf>
    <xf numFmtId="0" fontId="31" fillId="0" borderId="0" xfId="0" applyFont="1" applyAlignment="1">
      <alignment horizontal="left" vertical="center"/>
    </xf>
    <xf numFmtId="0" fontId="60" fillId="0" borderId="0" xfId="0" applyFont="1" applyAlignment="1">
      <alignment horizontal="center"/>
    </xf>
    <xf numFmtId="0" fontId="17" fillId="2" borderId="3" xfId="0" applyFont="1" applyFill="1" applyBorder="1" applyAlignment="1">
      <alignment horizontal="center"/>
    </xf>
    <xf numFmtId="0" fontId="68" fillId="5" borderId="91" xfId="0" applyFont="1" applyFill="1" applyBorder="1" applyAlignment="1" applyProtection="1">
      <alignment horizontal="left"/>
      <protection locked="0"/>
    </xf>
    <xf numFmtId="0" fontId="68" fillId="5" borderId="16" xfId="0" applyFont="1" applyFill="1" applyBorder="1" applyAlignment="1" applyProtection="1">
      <alignment horizontal="left"/>
      <protection locked="0"/>
    </xf>
    <xf numFmtId="0" fontId="68" fillId="5" borderId="92" xfId="0" applyFont="1" applyFill="1" applyBorder="1" applyAlignment="1" applyProtection="1">
      <alignment horizontal="left"/>
      <protection locked="0"/>
    </xf>
    <xf numFmtId="0" fontId="22" fillId="0" borderId="0" xfId="0" applyFont="1" applyAlignment="1">
      <alignment horizontal="right"/>
    </xf>
    <xf numFmtId="0" fontId="19" fillId="0" borderId="0" xfId="0" applyFont="1" applyAlignment="1">
      <alignment horizontal="left" wrapText="1"/>
    </xf>
    <xf numFmtId="0" fontId="24" fillId="0" borderId="0" xfId="0" applyFont="1" applyAlignment="1">
      <alignment wrapText="1"/>
    </xf>
    <xf numFmtId="10" fontId="24" fillId="0" borderId="0" xfId="0" applyNumberFormat="1" applyFont="1" applyAlignment="1">
      <alignment horizontal="center"/>
    </xf>
    <xf numFmtId="0" fontId="20" fillId="0" borderId="0" xfId="0" applyFont="1" applyAlignment="1">
      <alignment horizontal="left" vertical="top" wrapText="1"/>
    </xf>
    <xf numFmtId="0" fontId="24" fillId="0" borderId="0" xfId="0" applyFont="1" applyAlignment="1">
      <alignment horizontal="right"/>
    </xf>
    <xf numFmtId="14" fontId="16" fillId="0" borderId="0" xfId="0" applyNumberFormat="1" applyFont="1" applyAlignment="1" applyProtection="1">
      <alignment horizontal="left" vertical="center"/>
      <protection locked="0"/>
    </xf>
    <xf numFmtId="0" fontId="20" fillId="0" borderId="0" xfId="0" applyFont="1" applyAlignment="1">
      <alignment horizontal="left"/>
    </xf>
    <xf numFmtId="0" fontId="20" fillId="0" borderId="0" xfId="0" applyFont="1" applyAlignment="1">
      <alignment horizontal="center"/>
    </xf>
    <xf numFmtId="0" fontId="20" fillId="7" borderId="0" xfId="0" applyFont="1" applyFill="1" applyAlignment="1">
      <alignment horizontal="left" wrapText="1"/>
    </xf>
    <xf numFmtId="0" fontId="37" fillId="0" borderId="0" xfId="0" applyFont="1" applyAlignment="1">
      <alignment horizontal="left"/>
    </xf>
    <xf numFmtId="0" fontId="79" fillId="7" borderId="0" xfId="0" applyFont="1" applyFill="1" applyAlignment="1">
      <alignment horizontal="left" vertical="top" wrapText="1"/>
    </xf>
    <xf numFmtId="0" fontId="114" fillId="7" borderId="0" xfId="0" applyFont="1" applyFill="1" applyAlignment="1">
      <alignment horizontal="left" vertical="top" wrapText="1"/>
    </xf>
    <xf numFmtId="0" fontId="83" fillId="7" borderId="0" xfId="8" applyFont="1" applyFill="1" applyAlignment="1" applyProtection="1">
      <alignment horizontal="left"/>
      <protection locked="0"/>
    </xf>
    <xf numFmtId="0" fontId="83" fillId="7" borderId="0" xfId="5" applyFont="1" applyFill="1" applyAlignment="1" applyProtection="1">
      <alignment wrapText="1"/>
      <protection locked="0"/>
    </xf>
    <xf numFmtId="0" fontId="83" fillId="0" borderId="4" xfId="5" applyFont="1" applyBorder="1" applyAlignment="1" applyProtection="1">
      <alignment horizontal="left" wrapText="1"/>
      <protection locked="0"/>
    </xf>
    <xf numFmtId="0" fontId="40" fillId="0" borderId="0" xfId="0" applyFont="1" applyAlignment="1">
      <alignment horizontal="center"/>
    </xf>
    <xf numFmtId="0" fontId="79" fillId="7" borderId="0" xfId="0" applyFont="1" applyFill="1" applyAlignment="1">
      <alignment horizontal="center" vertical="center"/>
    </xf>
    <xf numFmtId="0" fontId="79" fillId="7" borderId="0" xfId="0" applyFont="1" applyFill="1" applyAlignment="1">
      <alignment horizontal="left"/>
    </xf>
    <xf numFmtId="0" fontId="83" fillId="7" borderId="0" xfId="0" applyFont="1" applyFill="1" applyAlignment="1">
      <alignment horizontal="left"/>
    </xf>
    <xf numFmtId="0" fontId="84" fillId="7" borderId="0" xfId="0" applyFont="1" applyFill="1" applyAlignment="1">
      <alignment horizontal="center" vertical="center" wrapText="1"/>
    </xf>
    <xf numFmtId="0" fontId="82" fillId="7" borderId="0" xfId="0" applyFont="1" applyFill="1" applyAlignment="1">
      <alignment vertical="center" wrapText="1"/>
    </xf>
    <xf numFmtId="0" fontId="86" fillId="7" borderId="0" xfId="0" applyFont="1" applyFill="1" applyAlignment="1">
      <alignment vertical="center" wrapText="1"/>
    </xf>
    <xf numFmtId="0" fontId="82" fillId="7" borderId="0" xfId="0" applyFont="1" applyFill="1" applyAlignment="1">
      <alignment horizontal="center" vertical="center" wrapText="1"/>
    </xf>
    <xf numFmtId="0" fontId="85" fillId="7" borderId="19" xfId="0" applyFont="1" applyFill="1" applyBorder="1" applyAlignment="1">
      <alignment vertical="top"/>
    </xf>
    <xf numFmtId="49" fontId="45" fillId="10" borderId="19" xfId="0" applyNumberFormat="1" applyFont="1" applyFill="1" applyBorder="1" applyAlignment="1">
      <alignment horizontal="left" vertical="top" wrapText="1"/>
    </xf>
    <xf numFmtId="0" fontId="79" fillId="10" borderId="108" xfId="0" applyFont="1" applyFill="1" applyBorder="1">
      <extLst>
        <ext xmlns:xfpb="http://schemas.microsoft.com/office/spreadsheetml/2022/featurepropertybag" uri="{C7286773-470A-42A8-94C5-96B5CB345126}">
          <xfpb:xfComplement i="0"/>
        </ext>
      </extLst>
    </xf>
    <xf numFmtId="49" fontId="45" fillId="10" borderId="98" xfId="0" applyNumberFormat="1" applyFont="1" applyFill="1" applyBorder="1" applyAlignment="1">
      <alignment horizontal="left" vertical="top" wrapText="1"/>
    </xf>
    <xf numFmtId="49" fontId="75" fillId="10" borderId="4" xfId="0" applyNumberFormat="1" applyFont="1" applyFill="1" applyBorder="1" applyAlignment="1">
      <alignment horizontal="left" vertical="top" wrapText="1"/>
    </xf>
    <xf numFmtId="0" fontId="79" fillId="10" borderId="106" xfId="0" applyFont="1" applyFill="1" applyBorder="1">
      <extLst>
        <ext xmlns:xfpb="http://schemas.microsoft.com/office/spreadsheetml/2022/featurepropertybag" uri="{C7286773-470A-42A8-94C5-96B5CB345126}">
          <xfpb:xfComplement i="0"/>
        </ext>
      </extLst>
    </xf>
    <xf numFmtId="49" fontId="75" fillId="10" borderId="27" xfId="0" applyNumberFormat="1" applyFont="1" applyFill="1" applyBorder="1" applyAlignment="1">
      <alignment horizontal="left" vertical="top" wrapText="1"/>
    </xf>
    <xf numFmtId="0" fontId="79" fillId="10" borderId="111" xfId="0" applyFont="1" applyFill="1" applyBorder="1">
      <extLst>
        <ext xmlns:xfpb="http://schemas.microsoft.com/office/spreadsheetml/2022/featurepropertybag" uri="{C7286773-470A-42A8-94C5-96B5CB345126}">
          <xfpb:xfComplement i="0"/>
        </ext>
      </extLst>
    </xf>
    <xf numFmtId="0" fontId="79" fillId="10" borderId="115" xfId="0" applyFont="1" applyFill="1" applyBorder="1">
      <extLst>
        <ext xmlns:xfpb="http://schemas.microsoft.com/office/spreadsheetml/2022/featurepropertybag" uri="{C7286773-470A-42A8-94C5-96B5CB345126}">
          <xfpb:xfComplement i="0"/>
        </ext>
      </extLst>
    </xf>
    <xf numFmtId="0" fontId="75" fillId="10" borderId="111" xfId="0" applyFont="1" applyFill="1" applyBorder="1">
      <extLst>
        <ext xmlns:xfpb="http://schemas.microsoft.com/office/spreadsheetml/2022/featurepropertybag" uri="{C7286773-470A-42A8-94C5-96B5CB345126}">
          <xfpb:xfComplement i="0"/>
        </ext>
      </extLst>
    </xf>
    <xf numFmtId="0" fontId="79" fillId="10" borderId="115" xfId="0" applyFont="1" applyFill="1" applyBorder="1" applyAlignment="1">
      <alignment wrapText="1"/>
      <extLst>
        <ext xmlns:xfpb="http://schemas.microsoft.com/office/spreadsheetml/2022/featurepropertybag" uri="{C7286773-470A-42A8-94C5-96B5CB345126}">
          <xfpb:xfComplement i="0"/>
        </ext>
      </extLst>
    </xf>
    <xf numFmtId="49" fontId="75" fillId="10" borderId="4" xfId="0" applyNumberFormat="1" applyFont="1" applyFill="1" applyBorder="1" applyAlignment="1">
      <alignment horizontal="center" vertical="top" wrapText="1"/>
    </xf>
    <xf numFmtId="0" fontId="75" fillId="10" borderId="115" xfId="0" applyFont="1" applyFill="1" applyBorder="1">
      <extLst>
        <ext xmlns:xfpb="http://schemas.microsoft.com/office/spreadsheetml/2022/featurepropertybag" uri="{C7286773-470A-42A8-94C5-96B5CB345126}">
          <xfpb:xfComplement i="0"/>
        </ext>
      </extLst>
    </xf>
    <xf numFmtId="0" fontId="85" fillId="7" borderId="23" xfId="0" applyFont="1" applyFill="1" applyBorder="1" applyAlignment="1">
      <alignment vertical="top"/>
    </xf>
    <xf numFmtId="49" fontId="45" fillId="10" borderId="31" xfId="0" applyNumberFormat="1" applyFont="1" applyFill="1" applyBorder="1" applyAlignment="1">
      <alignment horizontal="left" vertical="top" wrapText="1"/>
    </xf>
    <xf numFmtId="0" fontId="79" fillId="10" borderId="109" xfId="0" applyFont="1" applyFill="1" applyBorder="1">
      <extLst>
        <ext xmlns:xfpb="http://schemas.microsoft.com/office/spreadsheetml/2022/featurepropertybag" uri="{C7286773-470A-42A8-94C5-96B5CB345126}">
          <xfpb:xfComplement i="0"/>
        </ext>
      </extLst>
    </xf>
    <xf numFmtId="49" fontId="45" fillId="10" borderId="97" xfId="0" applyNumberFormat="1" applyFont="1" applyFill="1" applyBorder="1" applyAlignment="1">
      <alignment horizontal="left" vertical="top" wrapText="1"/>
    </xf>
    <xf numFmtId="0" fontId="121" fillId="7" borderId="0" xfId="0" applyFont="1" applyFill="1" applyAlignment="1">
      <alignment horizontal="left" vertical="center" wrapText="1"/>
    </xf>
    <xf numFmtId="0" fontId="86" fillId="7" borderId="0" xfId="0" applyFont="1" applyFill="1" applyAlignment="1">
      <alignment horizontal="left" vertical="top" wrapText="1"/>
    </xf>
    <xf numFmtId="0" fontId="120" fillId="8" borderId="0" xfId="0" applyFont="1" applyFill="1" applyAlignment="1">
      <alignment horizontal="left" vertical="top" wrapText="1"/>
    </xf>
    <xf numFmtId="0" fontId="106" fillId="8" borderId="0" xfId="0" applyFont="1" applyFill="1"/>
    <xf numFmtId="0" fontId="84" fillId="7" borderId="0" xfId="0" applyFont="1" applyFill="1" applyAlignment="1">
      <alignment vertical="center" wrapText="1"/>
    </xf>
    <xf numFmtId="0" fontId="79" fillId="8" borderId="112" xfId="0" applyFont="1" applyFill="1" applyBorder="1">
      <extLst>
        <ext xmlns:xfpb="http://schemas.microsoft.com/office/spreadsheetml/2022/featurepropertybag" uri="{C7286773-470A-42A8-94C5-96B5CB345126}">
          <xfpb:xfComplement i="0"/>
        </ext>
      </extLst>
    </xf>
    <xf numFmtId="0" fontId="79" fillId="11" borderId="105" xfId="0" applyFont="1" applyFill="1" applyBorder="1"/>
    <xf numFmtId="0" fontId="79" fillId="10" borderId="102" xfId="0" applyFont="1" applyFill="1" applyBorder="1" applyAlignment="1">
      <alignment horizontal="center"/>
    </xf>
    <xf numFmtId="0" fontId="79" fillId="8" borderId="53" xfId="0" applyFont="1" applyFill="1" applyBorder="1">
      <extLst>
        <ext xmlns:xfpb="http://schemas.microsoft.com/office/spreadsheetml/2022/featurepropertybag" uri="{C7286773-470A-42A8-94C5-96B5CB345126}">
          <xfpb:xfComplement i="0"/>
        </ext>
      </extLst>
    </xf>
    <xf numFmtId="0" fontId="79" fillId="11" borderId="106" xfId="0" applyFont="1" applyFill="1" applyBorder="1"/>
    <xf numFmtId="0" fontId="79" fillId="10" borderId="3" xfId="0" applyFont="1" applyFill="1" applyBorder="1" applyAlignment="1">
      <alignment horizontal="center"/>
    </xf>
    <xf numFmtId="0" fontId="79" fillId="8" borderId="54" xfId="0" applyFont="1" applyFill="1" applyBorder="1">
      <extLst>
        <ext xmlns:xfpb="http://schemas.microsoft.com/office/spreadsheetml/2022/featurepropertybag" uri="{C7286773-470A-42A8-94C5-96B5CB345126}">
          <xfpb:xfComplement i="0"/>
        </ext>
      </extLst>
    </xf>
    <xf numFmtId="0" fontId="79" fillId="11" borderId="110" xfId="0" applyFont="1" applyFill="1" applyBorder="1"/>
    <xf numFmtId="0" fontId="79" fillId="10" borderId="55" xfId="0" applyFont="1" applyFill="1" applyBorder="1" applyAlignment="1">
      <alignment horizontal="center"/>
    </xf>
    <xf numFmtId="0" fontId="99" fillId="7" borderId="0" xfId="0" applyFont="1" applyFill="1" applyAlignment="1">
      <alignment horizontal="left" vertical="top" wrapText="1"/>
    </xf>
    <xf numFmtId="0" fontId="120" fillId="7" borderId="0" xfId="0" applyFont="1" applyFill="1" applyAlignment="1">
      <alignment horizontal="left" vertical="top" wrapText="1"/>
    </xf>
    <xf numFmtId="0" fontId="106" fillId="7" borderId="0" xfId="0" applyFont="1" applyFill="1"/>
    <xf numFmtId="0" fontId="116" fillId="7" borderId="0" xfId="0" applyFont="1" applyFill="1"/>
    <xf numFmtId="0" fontId="134" fillId="7" borderId="0" xfId="0" applyFont="1" applyFill="1"/>
    <xf numFmtId="0" fontId="0" fillId="7" borderId="105" xfId="0" applyFill="1" applyBorder="1"/>
    <xf numFmtId="0" fontId="0" fillId="7" borderId="106" xfId="0" applyFill="1" applyBorder="1"/>
    <xf numFmtId="0" fontId="0" fillId="7" borderId="110" xfId="0" applyFill="1" applyBorder="1"/>
    <xf numFmtId="0" fontId="88" fillId="4" borderId="0" xfId="0" applyFont="1" applyFill="1" applyAlignment="1">
      <alignment horizontal="center"/>
    </xf>
    <xf numFmtId="0" fontId="21" fillId="4" borderId="0" xfId="0" applyFont="1" applyFill="1" applyAlignment="1">
      <alignment horizontal="center"/>
    </xf>
    <xf numFmtId="0" fontId="83" fillId="7" borderId="0" xfId="0" applyFont="1" applyFill="1"/>
    <xf numFmtId="0" fontId="79" fillId="10" borderId="1" xfId="0" applyFont="1" applyFill="1" applyBorder="1" applyAlignment="1">
      <alignment horizontal="center"/>
    </xf>
    <xf numFmtId="0" fontId="79" fillId="10" borderId="5" xfId="0" applyFont="1" applyFill="1" applyBorder="1" applyAlignment="1">
      <alignment horizontal="center"/>
    </xf>
    <xf numFmtId="0" fontId="84" fillId="13" borderId="5" xfId="0" applyFont="1" applyFill="1" applyBorder="1"/>
    <xf numFmtId="0" fontId="84" fillId="3" borderId="4" xfId="0" applyFont="1" applyFill="1" applyBorder="1" applyAlignment="1">
      <alignment horizontal="right"/>
    </xf>
    <xf numFmtId="0" fontId="79" fillId="10" borderId="6" xfId="0" applyFont="1" applyFill="1" applyBorder="1"/>
    <xf numFmtId="0" fontId="79" fillId="3" borderId="4" xfId="0" applyFont="1" applyFill="1" applyBorder="1"/>
    <xf numFmtId="0" fontId="82" fillId="10" borderId="1" xfId="0" applyFont="1" applyFill="1" applyBorder="1"/>
    <xf numFmtId="0" fontId="137" fillId="0" borderId="0" xfId="0" applyFont="1"/>
    <xf numFmtId="0" fontId="82" fillId="7" borderId="0" xfId="0" applyFont="1" applyFill="1"/>
    <xf numFmtId="14" fontId="86" fillId="10" borderId="5" xfId="0" applyNumberFormat="1" applyFont="1" applyFill="1" applyBorder="1" applyAlignment="1">
      <alignment horizontal="left"/>
    </xf>
    <xf numFmtId="0" fontId="84" fillId="10" borderId="5" xfId="0" applyFont="1" applyFill="1" applyBorder="1"/>
    <xf numFmtId="0" fontId="85" fillId="7" borderId="0" xfId="0" applyFont="1" applyFill="1" applyAlignment="1">
      <alignment vertical="top"/>
    </xf>
    <xf numFmtId="0" fontId="85" fillId="7" borderId="38" xfId="0" applyFont="1" applyFill="1" applyBorder="1" applyAlignment="1">
      <alignment vertical="top"/>
    </xf>
    <xf numFmtId="0" fontId="79" fillId="10" borderId="111" xfId="0" applyFont="1" applyFill="1" applyBorder="1" applyAlignment="1">
      <alignment wrapText="1"/>
      <extLst>
        <ext xmlns:xfpb="http://schemas.microsoft.com/office/spreadsheetml/2022/featurepropertybag" uri="{C7286773-470A-42A8-94C5-96B5CB345126}">
          <xfpb:xfComplement i="0"/>
        </ext>
      </extLst>
    </xf>
    <xf numFmtId="14" fontId="79" fillId="10" borderId="102" xfId="0" applyNumberFormat="1" applyFont="1" applyFill="1" applyBorder="1" applyAlignment="1">
      <alignment horizontal="center"/>
    </xf>
    <xf numFmtId="0" fontId="79" fillId="10" borderId="102" xfId="0" applyFont="1" applyFill="1" applyBorder="1"/>
    <xf numFmtId="14" fontId="79" fillId="10" borderId="3" xfId="0" applyNumberFormat="1" applyFont="1" applyFill="1" applyBorder="1" applyAlignment="1">
      <alignment horizontal="center"/>
    </xf>
    <xf numFmtId="0" fontId="79" fillId="10" borderId="3" xfId="0" applyFont="1" applyFill="1" applyBorder="1"/>
    <xf numFmtId="14" fontId="79" fillId="10" borderId="55" xfId="0" applyNumberFormat="1" applyFont="1" applyFill="1" applyBorder="1" applyAlignment="1">
      <alignment horizontal="center"/>
    </xf>
    <xf numFmtId="0" fontId="79" fillId="10" borderId="55" xfId="0" applyFont="1" applyFill="1" applyBorder="1"/>
    <xf numFmtId="14" fontId="99" fillId="7" borderId="25" xfId="0" applyNumberFormat="1" applyFont="1" applyFill="1" applyBorder="1" applyAlignment="1">
      <alignment horizontal="center" wrapText="1"/>
    </xf>
    <xf numFmtId="14" fontId="99" fillId="10" borderId="25" xfId="0" applyNumberFormat="1" applyFont="1" applyFill="1" applyBorder="1" applyAlignment="1">
      <alignment horizontal="center" wrapText="1"/>
    </xf>
    <xf numFmtId="0" fontId="102" fillId="7" borderId="0" xfId="20" applyFont="1" applyFill="1" applyProtection="1">
      <protection locked="0"/>
    </xf>
    <xf numFmtId="0" fontId="1" fillId="0" borderId="6" xfId="20" applyBorder="1" applyAlignment="1" applyProtection="1">
      <alignment horizontal="left" wrapText="1"/>
      <protection locked="0"/>
    </xf>
    <xf numFmtId="0" fontId="1" fillId="3" borderId="6" xfId="20" applyFill="1" applyBorder="1" applyAlignment="1" applyProtection="1">
      <alignment horizontal="left" wrapText="1"/>
      <protection locked="0"/>
    </xf>
    <xf numFmtId="171" fontId="79" fillId="10" borderId="4" xfId="5" applyNumberFormat="1" applyFont="1" applyFill="1" applyBorder="1" applyProtection="1">
      <protection locked="0"/>
    </xf>
    <xf numFmtId="43" fontId="83" fillId="0" borderId="4" xfId="22" applyFont="1" applyBorder="1" applyAlignment="1" applyProtection="1">
      <alignment horizontal="left" wrapText="1"/>
      <protection locked="0"/>
    </xf>
    <xf numFmtId="43" fontId="83" fillId="0" borderId="6" xfId="22" applyFont="1" applyBorder="1" applyAlignment="1" applyProtection="1">
      <alignment horizontal="left" wrapText="1"/>
      <protection locked="0"/>
    </xf>
    <xf numFmtId="0" fontId="1" fillId="0" borderId="6" xfId="20" applyBorder="1" applyAlignment="1" applyProtection="1">
      <alignment horizontal="center" wrapText="1"/>
      <protection locked="0"/>
    </xf>
    <xf numFmtId="9" fontId="79" fillId="0" borderId="0" xfId="21" applyFont="1" applyFill="1" applyBorder="1" applyAlignment="1" applyProtection="1">
      <alignment horizontal="center"/>
      <protection locked="0"/>
    </xf>
    <xf numFmtId="0" fontId="1" fillId="7" borderId="0" xfId="8" applyFont="1" applyFill="1" applyAlignment="1" applyProtection="1">
      <alignment wrapText="1"/>
      <protection locked="0"/>
    </xf>
    <xf numFmtId="0" fontId="1" fillId="7" borderId="0" xfId="8" applyFont="1" applyFill="1" applyProtection="1">
      <protection locked="0"/>
    </xf>
    <xf numFmtId="0" fontId="1" fillId="7" borderId="0" xfId="20" applyFill="1" applyAlignment="1" applyProtection="1">
      <alignment horizontal="left" vertical="top" wrapText="1"/>
      <protection locked="0"/>
    </xf>
    <xf numFmtId="0" fontId="103" fillId="7" borderId="18" xfId="20" applyFont="1" applyFill="1" applyBorder="1" applyAlignment="1" applyProtection="1">
      <alignment horizontal="left" vertical="top" wrapText="1"/>
      <protection locked="0"/>
    </xf>
    <xf numFmtId="0" fontId="1" fillId="7" borderId="20" xfId="20" applyFill="1" applyBorder="1" applyAlignment="1" applyProtection="1">
      <alignment horizontal="left" vertical="top" wrapText="1"/>
      <protection locked="0"/>
    </xf>
    <xf numFmtId="0" fontId="79" fillId="7" borderId="17" xfId="8" applyFont="1" applyFill="1" applyBorder="1"/>
    <xf numFmtId="0" fontId="103" fillId="7" borderId="21" xfId="20" applyFont="1" applyFill="1" applyBorder="1" applyAlignment="1" applyProtection="1">
      <alignment horizontal="center" vertical="top" wrapText="1"/>
      <protection locked="0"/>
    </xf>
    <xf numFmtId="0" fontId="103" fillId="7" borderId="17" xfId="20" applyFont="1" applyFill="1" applyBorder="1" applyAlignment="1" applyProtection="1">
      <alignment horizontal="left" vertical="top" wrapText="1"/>
      <protection locked="0"/>
    </xf>
    <xf numFmtId="44" fontId="1" fillId="10" borderId="56" xfId="23" applyFont="1" applyFill="1" applyBorder="1" applyAlignment="1" applyProtection="1">
      <alignment horizontal="right" vertical="top" wrapText="1"/>
      <protection locked="0"/>
    </xf>
    <xf numFmtId="0" fontId="132" fillId="7" borderId="17" xfId="20" applyFont="1" applyFill="1" applyBorder="1" applyAlignment="1" applyProtection="1">
      <alignment horizontal="left" vertical="top" wrapText="1" indent="1"/>
      <protection locked="0"/>
    </xf>
    <xf numFmtId="44" fontId="103" fillId="11" borderId="21" xfId="23" applyFont="1" applyFill="1" applyBorder="1" applyAlignment="1" applyProtection="1">
      <alignment horizontal="right" vertical="top" wrapText="1"/>
      <protection locked="0"/>
    </xf>
    <xf numFmtId="0" fontId="105" fillId="7" borderId="17" xfId="20" applyFont="1" applyFill="1" applyBorder="1" applyAlignment="1" applyProtection="1">
      <alignment horizontal="left" vertical="top" wrapText="1" indent="1"/>
      <protection locked="0"/>
    </xf>
    <xf numFmtId="44" fontId="1" fillId="11" borderId="56" xfId="23" applyFont="1" applyFill="1" applyBorder="1" applyAlignment="1" applyProtection="1">
      <alignment vertical="top" wrapText="1"/>
      <protection locked="0"/>
    </xf>
    <xf numFmtId="44" fontId="1" fillId="10" borderId="56" xfId="23" applyFont="1" applyFill="1" applyBorder="1" applyAlignment="1" applyProtection="1">
      <alignment vertical="top" wrapText="1"/>
      <protection locked="0"/>
    </xf>
    <xf numFmtId="44" fontId="1" fillId="7" borderId="21" xfId="23" applyFont="1" applyFill="1" applyBorder="1" applyAlignment="1" applyProtection="1">
      <alignment horizontal="right" vertical="top" wrapText="1"/>
      <protection locked="0"/>
    </xf>
    <xf numFmtId="0" fontId="103" fillId="7" borderId="22" xfId="20" applyFont="1" applyFill="1" applyBorder="1" applyAlignment="1" applyProtection="1">
      <alignment horizontal="left" vertical="top" wrapText="1"/>
      <protection locked="0"/>
    </xf>
    <xf numFmtId="44" fontId="103" fillId="11" borderId="104" xfId="20" applyNumberFormat="1" applyFont="1" applyFill="1" applyBorder="1" applyAlignment="1" applyProtection="1">
      <alignment horizontal="left" vertical="top" wrapText="1"/>
      <protection locked="0"/>
    </xf>
    <xf numFmtId="0" fontId="1" fillId="7" borderId="0" xfId="8" applyFont="1" applyFill="1" applyAlignment="1" applyProtection="1">
      <alignment horizontal="left" wrapText="1"/>
      <protection locked="0"/>
    </xf>
    <xf numFmtId="0" fontId="1" fillId="7" borderId="0" xfId="5" applyFont="1" applyFill="1"/>
    <xf numFmtId="0" fontId="1" fillId="0" borderId="3" xfId="5" applyFont="1" applyBorder="1" applyAlignment="1" applyProtection="1">
      <alignment horizontal="center"/>
      <protection locked="0"/>
    </xf>
    <xf numFmtId="0" fontId="1" fillId="11" borderId="3" xfId="5" applyFont="1" applyFill="1" applyBorder="1" applyAlignment="1" applyProtection="1">
      <alignment horizontal="center"/>
      <protection locked="0"/>
    </xf>
    <xf numFmtId="0" fontId="1" fillId="0" borderId="3" xfId="5" applyFont="1" applyBorder="1" applyAlignment="1">
      <alignment horizontal="center"/>
    </xf>
    <xf numFmtId="0" fontId="1" fillId="10" borderId="3" xfId="20" applyFill="1" applyBorder="1" applyAlignment="1" applyProtection="1">
      <alignment horizontal="center"/>
      <protection locked="0"/>
    </xf>
    <xf numFmtId="0" fontId="1" fillId="0" borderId="3" xfId="20" applyBorder="1" applyAlignment="1">
      <alignment horizontal="center"/>
    </xf>
    <xf numFmtId="1" fontId="1" fillId="0" borderId="3" xfId="20" applyNumberFormat="1" applyBorder="1" applyAlignment="1">
      <alignment horizontal="center"/>
    </xf>
    <xf numFmtId="1" fontId="1" fillId="0" borderId="0" xfId="20" applyNumberFormat="1" applyAlignment="1">
      <alignment horizontal="center"/>
    </xf>
    <xf numFmtId="0" fontId="103" fillId="7" borderId="0" xfId="5" applyFont="1" applyFill="1" applyAlignment="1">
      <alignment horizontal="left"/>
    </xf>
    <xf numFmtId="1" fontId="103" fillId="0" borderId="0" xfId="20" applyNumberFormat="1" applyFont="1" applyAlignment="1">
      <alignment horizontal="center"/>
    </xf>
    <xf numFmtId="1" fontId="1" fillId="10" borderId="3" xfId="20" applyNumberFormat="1" applyFill="1" applyBorder="1" applyAlignment="1">
      <alignment horizontal="center"/>
    </xf>
    <xf numFmtId="4" fontId="103" fillId="10" borderId="3" xfId="5" applyNumberFormat="1" applyFont="1" applyFill="1" applyBorder="1" applyAlignment="1">
      <alignment horizontal="center"/>
    </xf>
    <xf numFmtId="1" fontId="1" fillId="7" borderId="0" xfId="20" applyNumberFormat="1" applyFill="1" applyAlignment="1" applyProtection="1">
      <alignment horizontal="center"/>
      <protection locked="0"/>
    </xf>
    <xf numFmtId="9" fontId="1" fillId="7" borderId="0" xfId="5" applyNumberFormat="1" applyFont="1" applyFill="1" applyAlignment="1" applyProtection="1">
      <alignment horizontal="center"/>
      <protection locked="0"/>
    </xf>
    <xf numFmtId="0" fontId="1" fillId="10" borderId="4" xfId="5" applyFont="1" applyFill="1" applyBorder="1" applyAlignment="1" applyProtection="1">
      <alignment vertical="center" wrapText="1"/>
      <protection locked="0"/>
    </xf>
    <xf numFmtId="0" fontId="1" fillId="10" borderId="3" xfId="5" applyFont="1" applyFill="1" applyBorder="1" applyAlignment="1" applyProtection="1">
      <alignment horizontal="center" vertical="center"/>
      <protection locked="0"/>
    </xf>
    <xf numFmtId="6" fontId="1" fillId="10" borderId="3" xfId="23" applyNumberFormat="1" applyFont="1" applyFill="1" applyBorder="1" applyAlignment="1" applyProtection="1">
      <alignment horizontal="center" vertical="center"/>
      <protection locked="0"/>
    </xf>
    <xf numFmtId="10" fontId="1" fillId="10" borderId="3" xfId="21" applyNumberFormat="1" applyFont="1" applyFill="1" applyBorder="1" applyAlignment="1" applyProtection="1">
      <alignment horizontal="center" vertical="center"/>
      <protection locked="0"/>
    </xf>
    <xf numFmtId="5" fontId="1" fillId="10" borderId="3" xfId="23" applyNumberFormat="1" applyFont="1" applyFill="1" applyBorder="1" applyAlignment="1" applyProtection="1">
      <alignment horizontal="center" vertical="center"/>
      <protection locked="0"/>
    </xf>
    <xf numFmtId="14" fontId="1" fillId="10" borderId="3" xfId="5" applyNumberFormat="1" applyFont="1" applyFill="1" applyBorder="1" applyAlignment="1" applyProtection="1">
      <alignment horizontal="center" vertical="center"/>
      <protection locked="0"/>
    </xf>
    <xf numFmtId="6" fontId="1" fillId="10" borderId="3" xfId="23" applyNumberFormat="1" applyFont="1" applyFill="1" applyBorder="1" applyAlignment="1" applyProtection="1">
      <alignment horizontal="right" vertical="center"/>
      <protection locked="0"/>
    </xf>
    <xf numFmtId="0" fontId="1" fillId="10" borderId="3" xfId="5" applyFont="1" applyFill="1" applyBorder="1" applyAlignment="1" applyProtection="1">
      <alignment horizontal="center"/>
      <protection locked="0"/>
    </xf>
    <xf numFmtId="0" fontId="104" fillId="10" borderId="3" xfId="20" applyFont="1" applyFill="1" applyBorder="1" applyAlignment="1">
      <alignment horizontal="center"/>
    </xf>
    <xf numFmtId="0" fontId="106" fillId="10" borderId="3" xfId="20" applyFont="1" applyFill="1" applyBorder="1"/>
    <xf numFmtId="0" fontId="104" fillId="7" borderId="3" xfId="20" applyFont="1" applyFill="1" applyBorder="1" applyAlignment="1">
      <alignment horizontal="center"/>
    </xf>
    <xf numFmtId="0" fontId="106" fillId="7" borderId="3" xfId="20" applyFont="1" applyFill="1" applyBorder="1"/>
    <xf numFmtId="0" fontId="1" fillId="11" borderId="3" xfId="5" applyFont="1" applyFill="1" applyBorder="1" applyAlignment="1">
      <alignment horizontal="left" vertical="center"/>
    </xf>
    <xf numFmtId="5" fontId="1" fillId="0" borderId="3" xfId="23" applyNumberFormat="1" applyFont="1" applyFill="1" applyBorder="1" applyAlignment="1" applyProtection="1">
      <alignment horizontal="center" vertical="center"/>
    </xf>
    <xf numFmtId="0" fontId="1" fillId="11" borderId="3" xfId="5" applyFont="1" applyFill="1" applyBorder="1" applyAlignment="1">
      <alignment horizontal="center" vertical="center"/>
    </xf>
    <xf numFmtId="10" fontId="1" fillId="11" borderId="3" xfId="21" applyNumberFormat="1" applyFont="1" applyFill="1" applyBorder="1" applyAlignment="1" applyProtection="1">
      <alignment horizontal="center" vertical="center"/>
    </xf>
    <xf numFmtId="14" fontId="1" fillId="11" borderId="3" xfId="5" applyNumberFormat="1" applyFont="1" applyFill="1" applyBorder="1" applyAlignment="1">
      <alignment horizontal="center" vertical="center"/>
    </xf>
    <xf numFmtId="5" fontId="1" fillId="0" borderId="3" xfId="23" applyNumberFormat="1" applyFont="1" applyFill="1" applyBorder="1" applyAlignment="1" applyProtection="1">
      <alignment horizontal="right" vertical="center"/>
    </xf>
    <xf numFmtId="0" fontId="1" fillId="11" borderId="3" xfId="5" applyFont="1" applyFill="1" applyBorder="1" applyAlignment="1">
      <alignment horizontal="center"/>
    </xf>
    <xf numFmtId="0" fontId="1" fillId="10" borderId="11" xfId="5" applyFont="1" applyFill="1" applyBorder="1" applyAlignment="1" applyProtection="1">
      <alignment vertical="center"/>
      <protection locked="0"/>
    </xf>
    <xf numFmtId="3" fontId="1" fillId="10" borderId="3" xfId="22" applyNumberFormat="1" applyFont="1" applyFill="1" applyBorder="1" applyAlignment="1" applyProtection="1">
      <alignment horizontal="center" vertical="center"/>
      <protection locked="0"/>
    </xf>
    <xf numFmtId="9" fontId="1" fillId="10" borderId="3" xfId="21" applyFont="1" applyFill="1" applyBorder="1" applyAlignment="1" applyProtection="1">
      <alignment horizontal="center" vertical="center"/>
      <protection locked="0"/>
    </xf>
    <xf numFmtId="37" fontId="1" fillId="10" borderId="3" xfId="23" applyNumberFormat="1" applyFont="1" applyFill="1" applyBorder="1" applyAlignment="1" applyProtection="1">
      <alignment horizontal="center" vertical="center"/>
      <protection locked="0"/>
    </xf>
    <xf numFmtId="38" fontId="1" fillId="10" borderId="3" xfId="23" applyNumberFormat="1" applyFont="1" applyFill="1" applyBorder="1" applyAlignment="1" applyProtection="1">
      <alignment horizontal="center" vertical="center"/>
      <protection locked="0"/>
    </xf>
    <xf numFmtId="6" fontId="1" fillId="10" borderId="3" xfId="5" applyNumberFormat="1" applyFont="1" applyFill="1" applyBorder="1" applyAlignment="1" applyProtection="1">
      <alignment horizontal="center" vertical="center"/>
      <protection locked="0"/>
    </xf>
    <xf numFmtId="6" fontId="1" fillId="10" borderId="3" xfId="22" applyNumberFormat="1" applyFont="1" applyFill="1" applyBorder="1" applyAlignment="1" applyProtection="1">
      <alignment horizontal="center" vertical="center"/>
      <protection locked="0"/>
    </xf>
    <xf numFmtId="3" fontId="1" fillId="7" borderId="3" xfId="22" applyNumberFormat="1" applyFont="1" applyFill="1" applyBorder="1" applyAlignment="1" applyProtection="1">
      <alignment horizontal="center" vertical="center"/>
      <protection locked="0"/>
    </xf>
    <xf numFmtId="0" fontId="1" fillId="11" borderId="3" xfId="5" applyFont="1" applyFill="1" applyBorder="1"/>
    <xf numFmtId="5" fontId="1" fillId="11" borderId="3" xfId="5" applyNumberFormat="1" applyFont="1" applyFill="1" applyBorder="1" applyAlignment="1">
      <alignment horizontal="center" vertical="center"/>
    </xf>
    <xf numFmtId="6" fontId="1" fillId="0" borderId="3" xfId="23" applyNumberFormat="1" applyFont="1" applyFill="1" applyBorder="1" applyAlignment="1" applyProtection="1">
      <alignment horizontal="center" vertical="center"/>
    </xf>
    <xf numFmtId="0" fontId="83" fillId="7" borderId="0" xfId="20" applyFont="1" applyFill="1" applyAlignment="1" applyProtection="1">
      <alignment horizontal="right" vertical="center"/>
      <protection locked="0"/>
    </xf>
    <xf numFmtId="171" fontId="79" fillId="7" borderId="0" xfId="20" applyNumberFormat="1" applyFont="1" applyFill="1" applyAlignment="1" applyProtection="1">
      <alignment horizontal="center" vertical="center"/>
      <protection locked="0"/>
    </xf>
    <xf numFmtId="4" fontId="1" fillId="10" borderId="3" xfId="5" quotePrefix="1" applyNumberFormat="1" applyFont="1" applyFill="1" applyBorder="1" applyAlignment="1" applyProtection="1">
      <alignment horizontal="center"/>
      <protection locked="0"/>
    </xf>
    <xf numFmtId="4" fontId="1" fillId="7" borderId="0" xfId="5" quotePrefix="1" applyNumberFormat="1" applyFont="1" applyFill="1" applyAlignment="1" applyProtection="1">
      <alignment horizontal="center"/>
      <protection locked="0"/>
    </xf>
    <xf numFmtId="0" fontId="1" fillId="0" borderId="0" xfId="20"/>
    <xf numFmtId="0" fontId="98" fillId="0" borderId="0" xfId="20" applyFont="1"/>
    <xf numFmtId="0" fontId="107" fillId="7" borderId="0" xfId="20" applyFont="1" applyFill="1"/>
    <xf numFmtId="0" fontId="138" fillId="0" borderId="1" xfId="0" applyFont="1" applyBorder="1"/>
    <xf numFmtId="0" fontId="138" fillId="0" borderId="0" xfId="0" applyFont="1"/>
    <xf numFmtId="44" fontId="103" fillId="10" borderId="3" xfId="5" applyNumberFormat="1" applyFont="1" applyFill="1" applyBorder="1" applyAlignment="1">
      <alignment horizontal="left"/>
    </xf>
    <xf numFmtId="0" fontId="68" fillId="18" borderId="96" xfId="0" applyFont="1" applyFill="1" applyBorder="1" applyAlignment="1">
      <alignment horizontal="left" wrapText="1"/>
    </xf>
    <xf numFmtId="0" fontId="68" fillId="18" borderId="57" xfId="0" applyFont="1" applyFill="1" applyBorder="1" applyAlignment="1">
      <alignment horizontal="left" wrapText="1"/>
    </xf>
    <xf numFmtId="0" fontId="68" fillId="18" borderId="114" xfId="0" applyFont="1" applyFill="1" applyBorder="1" applyAlignment="1">
      <alignment horizontal="left" wrapText="1"/>
    </xf>
    <xf numFmtId="0" fontId="68" fillId="18" borderId="99" xfId="0" applyFont="1" applyFill="1" applyBorder="1" applyAlignment="1">
      <alignment horizontal="left"/>
    </xf>
    <xf numFmtId="0" fontId="68" fillId="18" borderId="23" xfId="0" applyFont="1" applyFill="1" applyBorder="1" applyAlignment="1">
      <alignment horizontal="left"/>
    </xf>
    <xf numFmtId="0" fontId="68" fillId="18" borderId="24" xfId="0" applyFont="1" applyFill="1" applyBorder="1" applyAlignment="1">
      <alignment horizontal="left"/>
    </xf>
    <xf numFmtId="0" fontId="68" fillId="18" borderId="96" xfId="0" applyFont="1" applyFill="1" applyBorder="1" applyAlignment="1">
      <alignment horizontal="left"/>
    </xf>
    <xf numFmtId="0" fontId="68" fillId="18" borderId="57" xfId="0" applyFont="1" applyFill="1" applyBorder="1" applyAlignment="1">
      <alignment horizontal="left"/>
    </xf>
    <xf numFmtId="0" fontId="68" fillId="18" borderId="114" xfId="0" applyFont="1" applyFill="1" applyBorder="1" applyAlignment="1">
      <alignment horizontal="left"/>
    </xf>
    <xf numFmtId="0" fontId="25" fillId="0" borderId="18" xfId="0" applyFont="1" applyBorder="1" applyAlignment="1">
      <alignment horizontal="left" vertical="center"/>
    </xf>
    <xf numFmtId="0" fontId="25" fillId="0" borderId="19" xfId="0" applyFont="1" applyBorder="1" applyAlignment="1">
      <alignment horizontal="left" vertical="center"/>
    </xf>
    <xf numFmtId="0" fontId="25" fillId="0" borderId="20" xfId="0" applyFont="1" applyBorder="1" applyAlignment="1">
      <alignment horizontal="left" vertical="center"/>
    </xf>
    <xf numFmtId="0" fontId="31" fillId="0" borderId="28" xfId="0" applyFont="1" applyBorder="1" applyAlignment="1">
      <alignment horizontal="left" vertical="center"/>
    </xf>
    <xf numFmtId="0" fontId="31" fillId="0" borderId="1" xfId="0" applyFont="1" applyBorder="1" applyAlignment="1">
      <alignment horizontal="left" vertical="center"/>
    </xf>
    <xf numFmtId="0" fontId="31" fillId="0" borderId="26" xfId="0" applyFont="1" applyBorder="1" applyAlignment="1">
      <alignment horizontal="left" vertical="center"/>
    </xf>
    <xf numFmtId="0" fontId="21" fillId="7" borderId="53" xfId="0" applyFont="1" applyFill="1" applyBorder="1" applyAlignment="1">
      <alignment horizontal="left" vertical="center" wrapText="1" indent="1"/>
    </xf>
    <xf numFmtId="0" fontId="16" fillId="7" borderId="3" xfId="0" applyFont="1" applyFill="1" applyBorder="1" applyAlignment="1">
      <alignment horizontal="left" wrapText="1" indent="1"/>
    </xf>
    <xf numFmtId="0" fontId="16" fillId="7" borderId="56" xfId="0" applyFont="1" applyFill="1" applyBorder="1" applyAlignment="1">
      <alignment horizontal="left" wrapText="1" indent="1"/>
    </xf>
    <xf numFmtId="0" fontId="21" fillId="0" borderId="29" xfId="0" applyFont="1" applyBorder="1" applyAlignment="1">
      <alignment horizontal="left" vertical="center" indent="1"/>
    </xf>
    <xf numFmtId="0" fontId="16" fillId="0" borderId="5" xfId="0" applyFont="1" applyBorder="1" applyAlignment="1">
      <alignment horizontal="left" indent="1"/>
    </xf>
    <xf numFmtId="0" fontId="16" fillId="0" borderId="27" xfId="0" applyFont="1" applyBorder="1" applyAlignment="1">
      <alignment horizontal="left" indent="1"/>
    </xf>
    <xf numFmtId="0" fontId="21" fillId="0" borderId="29" xfId="0" applyFont="1" applyBorder="1" applyAlignment="1">
      <alignment horizontal="left" vertical="center" wrapText="1" indent="1"/>
    </xf>
    <xf numFmtId="0" fontId="16" fillId="0" borderId="5" xfId="0" applyFont="1" applyBorder="1" applyAlignment="1">
      <alignment horizontal="left" wrapText="1" indent="1"/>
    </xf>
    <xf numFmtId="0" fontId="16" fillId="0" borderId="27" xfId="0" applyFont="1" applyBorder="1" applyAlignment="1">
      <alignment horizontal="left" wrapText="1" indent="1"/>
    </xf>
    <xf numFmtId="0" fontId="115" fillId="0" borderId="40" xfId="0" applyFont="1" applyBorder="1" applyAlignment="1">
      <alignment horizontal="left" vertical="center"/>
    </xf>
    <xf numFmtId="0" fontId="118" fillId="0" borderId="2" xfId="0" applyFont="1" applyBorder="1"/>
    <xf numFmtId="0" fontId="118" fillId="0" borderId="113" xfId="0" applyFont="1" applyBorder="1"/>
    <xf numFmtId="0" fontId="31" fillId="0" borderId="28" xfId="0" applyFont="1" applyBorder="1" applyAlignment="1">
      <alignment horizontal="left" vertical="center" wrapText="1"/>
    </xf>
    <xf numFmtId="0" fontId="31" fillId="0" borderId="1" xfId="0" applyFont="1" applyBorder="1" applyAlignment="1">
      <alignment horizontal="left" vertical="center" wrapText="1"/>
    </xf>
    <xf numFmtId="0" fontId="31" fillId="0" borderId="26" xfId="0" applyFont="1" applyBorder="1" applyAlignment="1">
      <alignment horizontal="left" vertical="center" wrapText="1"/>
    </xf>
    <xf numFmtId="0" fontId="31" fillId="0" borderId="17" xfId="0" applyFont="1" applyBorder="1" applyAlignment="1">
      <alignment horizontal="left" vertical="center"/>
    </xf>
    <xf numFmtId="0" fontId="31" fillId="0" borderId="0" xfId="0" applyFont="1" applyAlignment="1">
      <alignment horizontal="left" vertical="center"/>
    </xf>
    <xf numFmtId="0" fontId="21" fillId="0" borderId="53" xfId="0" applyFont="1" applyBorder="1" applyAlignment="1">
      <alignment horizontal="left" vertical="center" indent="2"/>
    </xf>
    <xf numFmtId="0" fontId="16" fillId="0" borderId="3" xfId="0" applyFont="1" applyBorder="1" applyAlignment="1">
      <alignment horizontal="left" indent="2"/>
    </xf>
    <xf numFmtId="0" fontId="16" fillId="0" borderId="56" xfId="0" applyFont="1" applyBorder="1" applyAlignment="1">
      <alignment horizontal="left" indent="2"/>
    </xf>
    <xf numFmtId="0" fontId="21" fillId="0" borderId="40" xfId="0" applyFont="1" applyBorder="1" applyAlignment="1">
      <alignment horizontal="left" vertical="center" wrapText="1" indent="1"/>
    </xf>
    <xf numFmtId="0" fontId="16" fillId="0" borderId="2" xfId="0" applyFont="1" applyBorder="1" applyAlignment="1">
      <alignment horizontal="left" wrapText="1" indent="1"/>
    </xf>
    <xf numFmtId="0" fontId="16" fillId="0" borderId="113" xfId="0" applyFont="1" applyBorder="1" applyAlignment="1">
      <alignment horizontal="left" wrapText="1" indent="1"/>
    </xf>
    <xf numFmtId="0" fontId="21" fillId="7" borderId="28" xfId="0" applyFont="1" applyFill="1" applyBorder="1" applyAlignment="1">
      <alignment horizontal="left" vertical="center" indent="3"/>
    </xf>
    <xf numFmtId="0" fontId="16" fillId="7" borderId="1" xfId="0" applyFont="1" applyFill="1" applyBorder="1" applyAlignment="1">
      <alignment horizontal="left" indent="3"/>
    </xf>
    <xf numFmtId="0" fontId="16" fillId="7" borderId="26" xfId="0" applyFont="1" applyFill="1" applyBorder="1" applyAlignment="1">
      <alignment horizontal="left" indent="3"/>
    </xf>
    <xf numFmtId="0" fontId="60" fillId="11" borderId="0" xfId="0" applyFont="1" applyFill="1" applyAlignment="1">
      <alignment horizontal="center"/>
    </xf>
    <xf numFmtId="0" fontId="68" fillId="5" borderId="88" xfId="0" applyFont="1" applyFill="1" applyBorder="1" applyAlignment="1" applyProtection="1">
      <alignment horizontal="left"/>
      <protection locked="0"/>
    </xf>
    <xf numFmtId="0" fontId="68" fillId="5" borderId="89" xfId="0" applyFont="1" applyFill="1" applyBorder="1" applyAlignment="1" applyProtection="1">
      <alignment horizontal="left"/>
      <protection locked="0"/>
    </xf>
    <xf numFmtId="0" fontId="68" fillId="5" borderId="90" xfId="0" applyFont="1" applyFill="1" applyBorder="1" applyAlignment="1" applyProtection="1">
      <alignment horizontal="left"/>
      <protection locked="0"/>
    </xf>
    <xf numFmtId="0" fontId="68" fillId="5" borderId="91" xfId="0" applyFont="1" applyFill="1" applyBorder="1" applyAlignment="1" applyProtection="1">
      <alignment horizontal="left"/>
      <protection locked="0"/>
    </xf>
    <xf numFmtId="0" fontId="68" fillId="5" borderId="16" xfId="0" applyFont="1" applyFill="1" applyBorder="1" applyAlignment="1" applyProtection="1">
      <alignment horizontal="left"/>
      <protection locked="0"/>
    </xf>
    <xf numFmtId="0" fontId="68" fillId="5" borderId="92" xfId="0" applyFont="1" applyFill="1" applyBorder="1" applyAlignment="1" applyProtection="1">
      <alignment horizontal="left"/>
      <protection locked="0"/>
    </xf>
    <xf numFmtId="0" fontId="68" fillId="5" borderId="91" xfId="0" applyFont="1" applyFill="1" applyBorder="1" applyAlignment="1" applyProtection="1">
      <alignment horizontal="center"/>
      <protection locked="0"/>
    </xf>
    <xf numFmtId="0" fontId="68" fillId="5" borderId="16" xfId="0" applyFont="1" applyFill="1" applyBorder="1" applyAlignment="1" applyProtection="1">
      <alignment horizontal="center"/>
      <protection locked="0"/>
    </xf>
    <xf numFmtId="0" fontId="68" fillId="5" borderId="92" xfId="0" applyFont="1" applyFill="1" applyBorder="1" applyAlignment="1" applyProtection="1">
      <alignment horizontal="center"/>
      <protection locked="0"/>
    </xf>
    <xf numFmtId="0" fontId="68" fillId="5" borderId="93" xfId="0" applyFont="1" applyFill="1" applyBorder="1" applyAlignment="1" applyProtection="1">
      <alignment horizontal="center"/>
      <protection locked="0"/>
    </xf>
    <xf numFmtId="0" fontId="68" fillId="5" borderId="94" xfId="0" applyFont="1" applyFill="1" applyBorder="1" applyAlignment="1" applyProtection="1">
      <alignment horizontal="center"/>
      <protection locked="0"/>
    </xf>
    <xf numFmtId="0" fontId="68" fillId="5" borderId="95" xfId="0" applyFont="1" applyFill="1" applyBorder="1" applyAlignment="1" applyProtection="1">
      <alignment horizontal="center"/>
      <protection locked="0"/>
    </xf>
    <xf numFmtId="0" fontId="68" fillId="0" borderId="4" xfId="0" applyFont="1"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60" fillId="0" borderId="0" xfId="0" applyFont="1" applyAlignment="1">
      <alignment horizontal="center"/>
    </xf>
    <xf numFmtId="0" fontId="17" fillId="2" borderId="3" xfId="0" applyFont="1" applyFill="1" applyBorder="1" applyAlignment="1">
      <alignment horizontal="center"/>
    </xf>
    <xf numFmtId="0" fontId="68" fillId="7" borderId="4" xfId="0" applyFont="1" applyFill="1" applyBorder="1" applyAlignment="1">
      <alignment horizontal="left" vertical="center" wrapText="1"/>
    </xf>
    <xf numFmtId="0" fontId="0" fillId="7" borderId="5" xfId="0" applyFill="1" applyBorder="1" applyAlignment="1">
      <alignment horizontal="left" vertical="center" wrapText="1"/>
    </xf>
    <xf numFmtId="0" fontId="0" fillId="7" borderId="6" xfId="0" applyFill="1" applyBorder="1" applyAlignment="1">
      <alignment horizontal="left" vertical="center" wrapText="1"/>
    </xf>
    <xf numFmtId="0" fontId="68" fillId="0" borderId="5" xfId="0" applyFont="1" applyBorder="1" applyAlignment="1">
      <alignment horizontal="left" vertical="center" wrapText="1"/>
    </xf>
    <xf numFmtId="0" fontId="68" fillId="0" borderId="6" xfId="0" applyFont="1" applyBorder="1" applyAlignment="1">
      <alignment horizontal="left" vertical="center" wrapText="1"/>
    </xf>
    <xf numFmtId="0" fontId="117" fillId="0" borderId="0" xfId="0" applyFont="1" applyAlignment="1">
      <alignment horizontal="center" wrapText="1"/>
    </xf>
    <xf numFmtId="0" fontId="119" fillId="0" borderId="0" xfId="0" applyFont="1" applyAlignment="1">
      <alignment horizontal="center" wrapText="1"/>
    </xf>
    <xf numFmtId="0" fontId="68" fillId="0" borderId="3" xfId="0" applyFont="1" applyBorder="1" applyAlignment="1">
      <alignment horizontal="left" vertical="center" wrapText="1"/>
    </xf>
    <xf numFmtId="0" fontId="72" fillId="3" borderId="1" xfId="0" applyFont="1" applyFill="1" applyBorder="1" applyAlignment="1" applyProtection="1">
      <alignment horizontal="center" wrapText="1"/>
      <protection locked="0"/>
    </xf>
    <xf numFmtId="0" fontId="24" fillId="0" borderId="5" xfId="0" applyFont="1" applyBorder="1" applyAlignment="1">
      <alignment horizontal="left" vertical="top"/>
    </xf>
    <xf numFmtId="0" fontId="24" fillId="0" borderId="2" xfId="0" applyFont="1" applyBorder="1" applyAlignment="1">
      <alignment horizontal="left" vertical="top"/>
    </xf>
    <xf numFmtId="0" fontId="24" fillId="0" borderId="8" xfId="0" applyFont="1" applyBorder="1" applyAlignment="1">
      <alignment horizontal="left" vertical="top"/>
    </xf>
    <xf numFmtId="0" fontId="24" fillId="3" borderId="3" xfId="0" applyFont="1" applyFill="1" applyBorder="1" applyProtection="1">
      <protection locked="0"/>
    </xf>
    <xf numFmtId="0" fontId="24" fillId="3" borderId="49" xfId="0" applyFont="1" applyFill="1" applyBorder="1" applyAlignment="1">
      <alignment horizontal="center"/>
    </xf>
    <xf numFmtId="0" fontId="34" fillId="2" borderId="11" xfId="0" applyFont="1" applyFill="1" applyBorder="1" applyAlignment="1">
      <alignment horizontal="center"/>
    </xf>
    <xf numFmtId="0" fontId="61" fillId="2" borderId="1" xfId="0" applyFont="1" applyFill="1" applyBorder="1" applyAlignment="1">
      <alignment horizontal="center"/>
    </xf>
    <xf numFmtId="0" fontId="61" fillId="2" borderId="12" xfId="0" applyFont="1" applyFill="1" applyBorder="1" applyAlignment="1">
      <alignment horizontal="center"/>
    </xf>
    <xf numFmtId="0" fontId="34" fillId="2" borderId="0" xfId="0" applyFont="1" applyFill="1" applyAlignment="1">
      <alignment horizontal="left"/>
    </xf>
    <xf numFmtId="0" fontId="34" fillId="2" borderId="10" xfId="0" applyFont="1" applyFill="1" applyBorder="1" applyAlignment="1">
      <alignment horizontal="left"/>
    </xf>
    <xf numFmtId="0" fontId="34" fillId="2" borderId="4" xfId="0" applyFont="1" applyFill="1" applyBorder="1" applyAlignment="1">
      <alignment horizontal="center"/>
    </xf>
    <xf numFmtId="0" fontId="34" fillId="2" borderId="5" xfId="0" applyFont="1" applyFill="1" applyBorder="1" applyAlignment="1">
      <alignment horizontal="center"/>
    </xf>
    <xf numFmtId="0" fontId="34" fillId="2" borderId="6" xfId="0" applyFont="1" applyFill="1" applyBorder="1" applyAlignment="1">
      <alignment horizontal="center"/>
    </xf>
    <xf numFmtId="0" fontId="24" fillId="0" borderId="6" xfId="0" applyFont="1" applyBorder="1" applyAlignment="1">
      <alignment horizontal="left" vertical="top"/>
    </xf>
    <xf numFmtId="0" fontId="24" fillId="0" borderId="5" xfId="0" applyFont="1" applyBorder="1" applyAlignment="1">
      <alignment horizontal="left" vertical="top" wrapText="1"/>
    </xf>
    <xf numFmtId="0" fontId="24" fillId="0" borderId="6" xfId="0" applyFont="1" applyBorder="1" applyAlignment="1">
      <alignment horizontal="left" vertical="top" wrapText="1"/>
    </xf>
    <xf numFmtId="0" fontId="24" fillId="0" borderId="1" xfId="0" applyFont="1" applyBorder="1" applyAlignment="1">
      <alignment horizontal="left" vertical="top" wrapText="1"/>
    </xf>
    <xf numFmtId="0" fontId="24" fillId="0" borderId="12" xfId="0" applyFont="1" applyBorder="1" applyAlignment="1">
      <alignment horizontal="left" vertical="top" wrapText="1"/>
    </xf>
    <xf numFmtId="0" fontId="24" fillId="0" borderId="2" xfId="0" applyFont="1" applyBorder="1" applyAlignment="1">
      <alignment horizontal="left" vertical="top" wrapText="1"/>
    </xf>
    <xf numFmtId="0" fontId="24" fillId="0" borderId="8" xfId="0" applyFont="1" applyBorder="1" applyAlignment="1">
      <alignment horizontal="left" vertical="top" wrapText="1"/>
    </xf>
    <xf numFmtId="0" fontId="61" fillId="2" borderId="5" xfId="0" applyFont="1" applyFill="1" applyBorder="1" applyAlignment="1">
      <alignment horizontal="center"/>
    </xf>
    <xf numFmtId="0" fontId="61" fillId="2" borderId="6" xfId="0" applyFont="1" applyFill="1" applyBorder="1" applyAlignment="1">
      <alignment horizontal="center"/>
    </xf>
    <xf numFmtId="0" fontId="24" fillId="0" borderId="1" xfId="0" applyFont="1" applyBorder="1" applyAlignment="1">
      <alignment horizontal="left" vertical="top"/>
    </xf>
    <xf numFmtId="0" fontId="24" fillId="0" borderId="12" xfId="0" applyFont="1" applyBorder="1" applyAlignment="1">
      <alignment horizontal="left" vertical="top"/>
    </xf>
    <xf numFmtId="0" fontId="24" fillId="7" borderId="1" xfId="0" applyFont="1" applyFill="1" applyBorder="1" applyAlignment="1">
      <alignment horizontal="left" vertical="top"/>
    </xf>
    <xf numFmtId="0" fontId="24" fillId="7" borderId="12" xfId="0" applyFont="1" applyFill="1" applyBorder="1" applyAlignment="1">
      <alignment horizontal="left" vertical="top"/>
    </xf>
    <xf numFmtId="0" fontId="24" fillId="7" borderId="5" xfId="0" applyFont="1" applyFill="1" applyBorder="1" applyAlignment="1">
      <alignment horizontal="left" vertical="top"/>
    </xf>
    <xf numFmtId="0" fontId="24" fillId="7" borderId="6" xfId="0" applyFont="1" applyFill="1" applyBorder="1" applyAlignment="1">
      <alignment horizontal="left" vertical="top"/>
    </xf>
    <xf numFmtId="0" fontId="24" fillId="0" borderId="5" xfId="0" applyFont="1" applyBorder="1" applyAlignment="1">
      <alignment horizontal="left"/>
    </xf>
    <xf numFmtId="0" fontId="24" fillId="0" borderId="2" xfId="0" applyFont="1" applyBorder="1" applyAlignment="1">
      <alignment horizontal="left"/>
    </xf>
    <xf numFmtId="0" fontId="24" fillId="0" borderId="8" xfId="0" applyFont="1" applyBorder="1" applyAlignment="1">
      <alignment horizontal="left"/>
    </xf>
    <xf numFmtId="0" fontId="24" fillId="0" borderId="6" xfId="0" applyFont="1" applyBorder="1" applyAlignment="1">
      <alignment horizontal="left"/>
    </xf>
    <xf numFmtId="0" fontId="24" fillId="0" borderId="5" xfId="0" applyFont="1" applyBorder="1" applyAlignment="1">
      <alignment horizontal="left" wrapText="1"/>
    </xf>
    <xf numFmtId="0" fontId="24" fillId="0" borderId="6" xfId="0" applyFont="1" applyBorder="1" applyAlignment="1">
      <alignment horizontal="left" wrapText="1"/>
    </xf>
    <xf numFmtId="0" fontId="24" fillId="0" borderId="1" xfId="0" applyFont="1" applyBorder="1" applyAlignment="1">
      <alignment horizontal="left"/>
    </xf>
    <xf numFmtId="0" fontId="24" fillId="0" borderId="12" xfId="0" applyFont="1" applyBorder="1" applyAlignment="1">
      <alignment horizontal="left"/>
    </xf>
    <xf numFmtId="0" fontId="24" fillId="3" borderId="49" xfId="0" applyFont="1" applyFill="1" applyBorder="1" applyAlignment="1">
      <alignment horizontal="left"/>
    </xf>
    <xf numFmtId="0" fontId="37" fillId="0" borderId="0" xfId="0" applyFont="1" applyAlignment="1">
      <alignment horizontal="left"/>
    </xf>
    <xf numFmtId="0" fontId="37" fillId="0" borderId="10" xfId="0" applyFont="1" applyBorder="1" applyAlignment="1">
      <alignment horizontal="left"/>
    </xf>
    <xf numFmtId="167" fontId="20" fillId="3" borderId="4" xfId="1" applyNumberFormat="1" applyFont="1" applyFill="1" applyBorder="1" applyAlignment="1" applyProtection="1">
      <protection locked="0"/>
    </xf>
    <xf numFmtId="167" fontId="20" fillId="3" borderId="6" xfId="1" applyNumberFormat="1" applyFont="1" applyFill="1" applyBorder="1" applyAlignment="1" applyProtection="1">
      <protection locked="0"/>
    </xf>
    <xf numFmtId="0" fontId="20" fillId="3" borderId="7" xfId="0" applyFont="1" applyFill="1" applyBorder="1" applyAlignment="1" applyProtection="1">
      <alignment horizontal="left" vertical="top" wrapText="1"/>
      <protection locked="0"/>
    </xf>
    <xf numFmtId="0" fontId="20" fillId="3" borderId="2" xfId="0" applyFont="1" applyFill="1" applyBorder="1" applyAlignment="1" applyProtection="1">
      <alignment horizontal="left" vertical="top" wrapText="1"/>
      <protection locked="0"/>
    </xf>
    <xf numFmtId="0" fontId="20" fillId="3" borderId="8" xfId="0" applyFont="1" applyFill="1" applyBorder="1" applyAlignment="1" applyProtection="1">
      <alignment horizontal="left" vertical="top" wrapText="1"/>
      <protection locked="0"/>
    </xf>
    <xf numFmtId="0" fontId="20" fillId="3" borderId="9" xfId="0" applyFont="1" applyFill="1" applyBorder="1" applyAlignment="1" applyProtection="1">
      <alignment horizontal="left" vertical="top" wrapText="1"/>
      <protection locked="0"/>
    </xf>
    <xf numFmtId="0" fontId="20" fillId="3" borderId="0" xfId="0" applyFont="1" applyFill="1" applyAlignment="1" applyProtection="1">
      <alignment horizontal="left" vertical="top" wrapText="1"/>
      <protection locked="0"/>
    </xf>
    <xf numFmtId="0" fontId="20" fillId="3" borderId="10" xfId="0" applyFont="1" applyFill="1" applyBorder="1" applyAlignment="1" applyProtection="1">
      <alignment horizontal="left" vertical="top" wrapText="1"/>
      <protection locked="0"/>
    </xf>
    <xf numFmtId="0" fontId="20" fillId="3" borderId="11" xfId="0" applyFont="1" applyFill="1" applyBorder="1" applyAlignment="1" applyProtection="1">
      <alignment horizontal="left" vertical="top" wrapText="1"/>
      <protection locked="0"/>
    </xf>
    <xf numFmtId="0" fontId="20" fillId="3" borderId="1" xfId="0" applyFont="1" applyFill="1" applyBorder="1" applyAlignment="1" applyProtection="1">
      <alignment horizontal="left" vertical="top" wrapText="1"/>
      <protection locked="0"/>
    </xf>
    <xf numFmtId="0" fontId="20" fillId="3" borderId="12" xfId="0" applyFont="1" applyFill="1" applyBorder="1" applyAlignment="1" applyProtection="1">
      <alignment horizontal="left" vertical="top" wrapText="1"/>
      <protection locked="0"/>
    </xf>
    <xf numFmtId="0" fontId="20" fillId="3" borderId="3" xfId="0" applyFont="1" applyFill="1" applyBorder="1" applyProtection="1">
      <protection locked="0"/>
    </xf>
    <xf numFmtId="0" fontId="20" fillId="0" borderId="7" xfId="0" applyFont="1" applyBorder="1" applyAlignment="1">
      <alignment horizontal="right" wrapText="1"/>
    </xf>
    <xf numFmtId="0" fontId="20" fillId="0" borderId="2" xfId="0" applyFont="1" applyBorder="1" applyAlignment="1">
      <alignment horizontal="right" wrapText="1"/>
    </xf>
    <xf numFmtId="0" fontId="20" fillId="3" borderId="4" xfId="0" applyFont="1" applyFill="1" applyBorder="1" applyProtection="1">
      <protection locked="0"/>
    </xf>
    <xf numFmtId="0" fontId="20" fillId="3" borderId="5" xfId="0" applyFont="1" applyFill="1" applyBorder="1" applyProtection="1">
      <protection locked="0"/>
    </xf>
    <xf numFmtId="0" fontId="20" fillId="3" borderId="6" xfId="0" applyFont="1" applyFill="1" applyBorder="1" applyProtection="1">
      <protection locked="0"/>
    </xf>
    <xf numFmtId="166" fontId="20" fillId="3" borderId="4" xfId="0" applyNumberFormat="1" applyFont="1" applyFill="1" applyBorder="1" applyAlignment="1" applyProtection="1">
      <alignment horizontal="left"/>
      <protection locked="0"/>
    </xf>
    <xf numFmtId="166" fontId="20" fillId="3" borderId="6" xfId="0" applyNumberFormat="1" applyFont="1" applyFill="1" applyBorder="1" applyAlignment="1" applyProtection="1">
      <alignment horizontal="left"/>
      <protection locked="0"/>
    </xf>
    <xf numFmtId="0" fontId="126" fillId="3" borderId="4" xfId="3" applyFont="1" applyFill="1" applyBorder="1" applyAlignment="1" applyProtection="1">
      <protection locked="0"/>
    </xf>
    <xf numFmtId="0" fontId="127" fillId="3" borderId="5" xfId="9" applyFont="1" applyFill="1" applyBorder="1" applyAlignment="1" applyProtection="1">
      <protection locked="0"/>
    </xf>
    <xf numFmtId="0" fontId="127" fillId="3" borderId="6" xfId="9" applyFont="1" applyFill="1" applyBorder="1" applyAlignment="1" applyProtection="1">
      <protection locked="0"/>
    </xf>
    <xf numFmtId="165" fontId="20" fillId="3" borderId="4" xfId="0" applyNumberFormat="1" applyFont="1" applyFill="1" applyBorder="1" applyProtection="1">
      <protection locked="0"/>
    </xf>
    <xf numFmtId="165" fontId="20" fillId="3" borderId="6" xfId="0" applyNumberFormat="1" applyFont="1" applyFill="1" applyBorder="1" applyProtection="1">
      <protection locked="0"/>
    </xf>
    <xf numFmtId="0" fontId="20" fillId="3" borderId="8" xfId="0" applyFont="1" applyFill="1" applyBorder="1" applyProtection="1">
      <protection locked="0"/>
    </xf>
    <xf numFmtId="0" fontId="20" fillId="3" borderId="4" xfId="0" applyFont="1" applyFill="1" applyBorder="1" applyAlignment="1" applyProtection="1">
      <alignment horizontal="left"/>
      <protection locked="0"/>
    </xf>
    <xf numFmtId="0" fontId="20" fillId="3" borderId="100" xfId="0" applyFont="1" applyFill="1" applyBorder="1" applyAlignment="1" applyProtection="1">
      <alignment horizontal="left"/>
      <protection locked="0"/>
    </xf>
    <xf numFmtId="0" fontId="20" fillId="7" borderId="5" xfId="0" applyFont="1" applyFill="1" applyBorder="1" applyAlignment="1">
      <alignment horizontal="right"/>
    </xf>
    <xf numFmtId="0" fontId="57" fillId="8" borderId="0" xfId="0" applyFont="1" applyFill="1" applyAlignment="1">
      <alignment horizontal="left" vertical="top" wrapText="1"/>
    </xf>
    <xf numFmtId="0" fontId="20" fillId="7" borderId="0" xfId="0" applyFont="1" applyFill="1" applyAlignment="1">
      <alignment horizontal="left" wrapText="1"/>
    </xf>
    <xf numFmtId="0" fontId="57" fillId="8" borderId="0" xfId="0" applyFont="1" applyFill="1" applyAlignment="1">
      <alignment horizontal="left" vertical="center" wrapText="1"/>
    </xf>
    <xf numFmtId="0" fontId="20" fillId="0" borderId="0" xfId="0" applyFont="1" applyAlignment="1">
      <alignment horizontal="left" vertical="center" wrapText="1"/>
    </xf>
    <xf numFmtId="0" fontId="20" fillId="0" borderId="10" xfId="0" applyFont="1" applyBorder="1" applyAlignment="1">
      <alignment horizontal="left" vertical="center" wrapText="1"/>
    </xf>
    <xf numFmtId="0" fontId="20" fillId="7" borderId="5" xfId="0" applyFont="1" applyFill="1" applyBorder="1" applyAlignment="1">
      <alignment horizontal="left" vertical="center" wrapText="1"/>
    </xf>
    <xf numFmtId="0" fontId="20" fillId="7" borderId="6" xfId="0" applyFont="1" applyFill="1" applyBorder="1" applyAlignment="1">
      <alignment horizontal="left" vertical="center" wrapText="1"/>
    </xf>
    <xf numFmtId="0" fontId="20" fillId="3" borderId="4" xfId="0" applyFont="1" applyFill="1" applyBorder="1" applyAlignment="1" applyProtection="1">
      <alignment horizontal="left" vertical="center"/>
      <protection locked="0"/>
    </xf>
    <xf numFmtId="0" fontId="20" fillId="3" borderId="5" xfId="0" applyFont="1" applyFill="1" applyBorder="1" applyAlignment="1" applyProtection="1">
      <alignment horizontal="left" vertical="center"/>
      <protection locked="0"/>
    </xf>
    <xf numFmtId="0" fontId="20" fillId="3" borderId="6" xfId="0" applyFont="1" applyFill="1" applyBorder="1" applyAlignment="1" applyProtection="1">
      <alignment horizontal="left" vertical="center"/>
      <protection locked="0"/>
    </xf>
    <xf numFmtId="0" fontId="20" fillId="3" borderId="5" xfId="0" applyFont="1" applyFill="1" applyBorder="1" applyAlignment="1" applyProtection="1">
      <alignment horizontal="left"/>
      <protection locked="0"/>
    </xf>
    <xf numFmtId="0" fontId="20" fillId="3" borderId="6" xfId="0" applyFont="1" applyFill="1" applyBorder="1" applyAlignment="1" applyProtection="1">
      <alignment horizontal="left"/>
      <protection locked="0"/>
    </xf>
    <xf numFmtId="166" fontId="20" fillId="3" borderId="5" xfId="0" applyNumberFormat="1" applyFont="1" applyFill="1" applyBorder="1" applyAlignment="1" applyProtection="1">
      <alignment horizontal="left"/>
      <protection locked="0"/>
    </xf>
    <xf numFmtId="0" fontId="19" fillId="0" borderId="0" xfId="0" applyFont="1" applyAlignment="1">
      <alignment horizontal="left" wrapText="1"/>
    </xf>
    <xf numFmtId="0" fontId="20" fillId="0" borderId="0" xfId="0" applyFont="1" applyAlignment="1">
      <alignment horizontal="left"/>
    </xf>
    <xf numFmtId="0" fontId="20" fillId="0" borderId="10" xfId="0" applyFont="1" applyBorder="1" applyAlignment="1">
      <alignment horizontal="left"/>
    </xf>
    <xf numFmtId="0" fontId="20" fillId="0" borderId="0" xfId="0" applyFont="1" applyAlignment="1">
      <alignment horizontal="center"/>
    </xf>
    <xf numFmtId="0" fontId="20" fillId="0" borderId="10" xfId="0" applyFont="1" applyBorder="1" applyAlignment="1">
      <alignment horizontal="center"/>
    </xf>
    <xf numFmtId="0" fontId="20" fillId="3" borderId="4" xfId="0" applyFont="1" applyFill="1" applyBorder="1" applyAlignment="1" applyProtection="1">
      <alignment horizontal="center"/>
      <protection locked="0"/>
    </xf>
    <xf numFmtId="0" fontId="20" fillId="3" borderId="5" xfId="0" applyFont="1" applyFill="1" applyBorder="1" applyAlignment="1" applyProtection="1">
      <alignment horizontal="center"/>
      <protection locked="0"/>
    </xf>
    <xf numFmtId="0" fontId="20" fillId="3" borderId="6" xfId="0" applyFont="1" applyFill="1" applyBorder="1" applyAlignment="1" applyProtection="1">
      <alignment horizontal="center"/>
      <protection locked="0"/>
    </xf>
    <xf numFmtId="0" fontId="126" fillId="3" borderId="4" xfId="3" applyFont="1" applyFill="1" applyBorder="1" applyAlignment="1" applyProtection="1">
      <alignment horizontal="left"/>
      <protection locked="0"/>
    </xf>
    <xf numFmtId="0" fontId="126" fillId="3" borderId="5" xfId="3" applyFont="1" applyFill="1" applyBorder="1" applyAlignment="1" applyProtection="1">
      <alignment horizontal="left"/>
      <protection locked="0"/>
    </xf>
    <xf numFmtId="0" fontId="126" fillId="3" borderId="6" xfId="3" applyFont="1" applyFill="1" applyBorder="1" applyAlignment="1" applyProtection="1">
      <alignment horizontal="left"/>
      <protection locked="0"/>
    </xf>
    <xf numFmtId="0" fontId="20" fillId="3" borderId="7" xfId="0" applyFont="1" applyFill="1" applyBorder="1" applyAlignment="1" applyProtection="1">
      <alignment vertical="top" wrapText="1"/>
      <protection locked="0"/>
    </xf>
    <xf numFmtId="0" fontId="20" fillId="3" borderId="2" xfId="0" applyFont="1" applyFill="1" applyBorder="1" applyAlignment="1" applyProtection="1">
      <alignment vertical="top" wrapText="1"/>
      <protection locked="0"/>
    </xf>
    <xf numFmtId="0" fontId="20" fillId="3" borderId="8" xfId="0" applyFont="1" applyFill="1" applyBorder="1" applyAlignment="1" applyProtection="1">
      <alignment vertical="top" wrapText="1"/>
      <protection locked="0"/>
    </xf>
    <xf numFmtId="0" fontId="20" fillId="3" borderId="9" xfId="0" applyFont="1" applyFill="1" applyBorder="1" applyAlignment="1" applyProtection="1">
      <alignment vertical="top" wrapText="1"/>
      <protection locked="0"/>
    </xf>
    <xf numFmtId="0" fontId="20" fillId="3" borderId="0" xfId="0" applyFont="1" applyFill="1" applyAlignment="1" applyProtection="1">
      <alignment vertical="top" wrapText="1"/>
      <protection locked="0"/>
    </xf>
    <xf numFmtId="0" fontId="20" fillId="3" borderId="10" xfId="0" applyFont="1" applyFill="1" applyBorder="1" applyAlignment="1" applyProtection="1">
      <alignment vertical="top" wrapText="1"/>
      <protection locked="0"/>
    </xf>
    <xf numFmtId="0" fontId="20" fillId="3" borderId="11" xfId="0" applyFont="1" applyFill="1" applyBorder="1" applyAlignment="1" applyProtection="1">
      <alignment vertical="top" wrapText="1"/>
      <protection locked="0"/>
    </xf>
    <xf numFmtId="0" fontId="20" fillId="3" borderId="1" xfId="0" applyFont="1" applyFill="1" applyBorder="1" applyAlignment="1" applyProtection="1">
      <alignment vertical="top" wrapText="1"/>
      <protection locked="0"/>
    </xf>
    <xf numFmtId="0" fontId="20" fillId="3" borderId="12" xfId="0" applyFont="1" applyFill="1" applyBorder="1" applyAlignment="1" applyProtection="1">
      <alignment vertical="top" wrapText="1"/>
      <protection locked="0"/>
    </xf>
    <xf numFmtId="0" fontId="64" fillId="7" borderId="0" xfId="0" applyFont="1" applyFill="1" applyAlignment="1">
      <alignment horizontal="left" vertical="top" wrapText="1" indent="5"/>
    </xf>
    <xf numFmtId="0" fontId="77" fillId="7" borderId="21" xfId="0" applyFont="1" applyFill="1" applyBorder="1" applyAlignment="1">
      <alignment horizontal="center" vertical="center" wrapText="1"/>
    </xf>
    <xf numFmtId="0" fontId="36" fillId="2" borderId="58" xfId="0" applyFont="1" applyFill="1" applyBorder="1" applyAlignment="1">
      <alignment horizontal="left" wrapText="1"/>
    </xf>
    <xf numFmtId="0" fontId="36" fillId="2" borderId="59" xfId="0" applyFont="1" applyFill="1" applyBorder="1" applyAlignment="1">
      <alignment horizontal="left" wrapText="1"/>
    </xf>
    <xf numFmtId="0" fontId="20" fillId="7" borderId="17" xfId="0" applyFont="1" applyFill="1" applyBorder="1" applyAlignment="1">
      <alignment horizontal="left" vertical="center" wrapText="1" indent="2"/>
    </xf>
    <xf numFmtId="0" fontId="20" fillId="7" borderId="0" xfId="0" applyFont="1" applyFill="1" applyAlignment="1">
      <alignment horizontal="left" vertical="center" wrapText="1" indent="2"/>
    </xf>
    <xf numFmtId="0" fontId="20" fillId="7" borderId="40" xfId="0" applyFont="1" applyFill="1" applyBorder="1" applyAlignment="1">
      <alignment horizontal="left" vertical="center" wrapText="1" indent="2"/>
    </xf>
    <xf numFmtId="0" fontId="20" fillId="7" borderId="2" xfId="0" applyFont="1" applyFill="1" applyBorder="1" applyAlignment="1">
      <alignment horizontal="left" vertical="center" wrapText="1" indent="2"/>
    </xf>
    <xf numFmtId="0" fontId="20" fillId="0" borderId="10" xfId="0" applyFont="1" applyBorder="1" applyAlignment="1">
      <alignment wrapText="1"/>
    </xf>
    <xf numFmtId="0" fontId="16" fillId="0" borderId="10" xfId="0" applyFont="1" applyBorder="1" applyAlignment="1">
      <alignment wrapText="1"/>
    </xf>
    <xf numFmtId="14" fontId="20" fillId="3" borderId="7" xfId="0" applyNumberFormat="1" applyFont="1" applyFill="1" applyBorder="1" applyAlignment="1" applyProtection="1">
      <alignment horizontal="left" vertical="center"/>
      <protection locked="0"/>
    </xf>
    <xf numFmtId="14" fontId="20" fillId="3" borderId="2" xfId="0" applyNumberFormat="1" applyFont="1" applyFill="1" applyBorder="1" applyAlignment="1" applyProtection="1">
      <alignment horizontal="left" vertical="center"/>
      <protection locked="0"/>
    </xf>
    <xf numFmtId="14" fontId="20" fillId="3" borderId="8" xfId="0" applyNumberFormat="1" applyFont="1" applyFill="1" applyBorder="1" applyAlignment="1" applyProtection="1">
      <alignment horizontal="left" vertical="center"/>
      <protection locked="0"/>
    </xf>
    <xf numFmtId="14" fontId="16" fillId="0" borderId="9" xfId="0" applyNumberFormat="1" applyFont="1" applyBorder="1" applyAlignment="1" applyProtection="1">
      <alignment horizontal="left" vertical="center"/>
      <protection locked="0"/>
    </xf>
    <xf numFmtId="14" fontId="16" fillId="0" borderId="0" xfId="0" applyNumberFormat="1" applyFont="1" applyAlignment="1" applyProtection="1">
      <alignment horizontal="left" vertical="center"/>
      <protection locked="0"/>
    </xf>
    <xf numFmtId="14" fontId="16" fillId="0" borderId="10" xfId="0" applyNumberFormat="1" applyFont="1" applyBorder="1" applyAlignment="1" applyProtection="1">
      <alignment horizontal="left" vertical="center"/>
      <protection locked="0"/>
    </xf>
    <xf numFmtId="14" fontId="16" fillId="0" borderId="11" xfId="0" applyNumberFormat="1" applyFont="1" applyBorder="1" applyAlignment="1" applyProtection="1">
      <alignment horizontal="left" vertical="center"/>
      <protection locked="0"/>
    </xf>
    <xf numFmtId="14" fontId="16" fillId="0" borderId="1" xfId="0" applyNumberFormat="1" applyFont="1" applyBorder="1" applyAlignment="1" applyProtection="1">
      <alignment horizontal="left" vertical="center"/>
      <protection locked="0"/>
    </xf>
    <xf numFmtId="14" fontId="16" fillId="0" borderId="12" xfId="0" applyNumberFormat="1" applyFont="1" applyBorder="1" applyAlignment="1" applyProtection="1">
      <alignment horizontal="left" vertical="center"/>
      <protection locked="0"/>
    </xf>
    <xf numFmtId="0" fontId="122" fillId="7" borderId="2" xfId="0" applyFont="1" applyFill="1" applyBorder="1" applyAlignment="1">
      <alignment horizontal="left" vertical="top" wrapText="1"/>
    </xf>
    <xf numFmtId="0" fontId="36" fillId="2" borderId="58" xfId="0" applyFont="1" applyFill="1" applyBorder="1" applyAlignment="1">
      <alignment horizontal="left" vertical="center" wrapText="1"/>
    </xf>
    <xf numFmtId="0" fontId="36" fillId="2" borderId="59" xfId="0" applyFont="1" applyFill="1" applyBorder="1" applyAlignment="1">
      <alignment horizontal="left" vertical="center" wrapText="1"/>
    </xf>
    <xf numFmtId="0" fontId="36" fillId="2" borderId="60" xfId="0" applyFont="1" applyFill="1" applyBorder="1" applyAlignment="1">
      <alignment horizontal="left" wrapText="1"/>
    </xf>
    <xf numFmtId="0" fontId="36" fillId="2" borderId="61" xfId="0" applyFont="1" applyFill="1" applyBorder="1" applyAlignment="1">
      <alignment horizontal="left" wrapText="1"/>
    </xf>
    <xf numFmtId="0" fontId="20" fillId="7" borderId="71" xfId="0" applyFont="1" applyFill="1" applyBorder="1" applyAlignment="1">
      <alignment horizontal="left" vertical="center" wrapText="1" indent="2"/>
    </xf>
    <xf numFmtId="0" fontId="20" fillId="7" borderId="72" xfId="0" applyFont="1" applyFill="1" applyBorder="1" applyAlignment="1">
      <alignment horizontal="left" vertical="center" wrapText="1" indent="2"/>
    </xf>
    <xf numFmtId="0" fontId="20" fillId="7" borderId="73" xfId="0" applyFont="1" applyFill="1" applyBorder="1" applyAlignment="1">
      <alignment horizontal="left" vertical="center" wrapText="1" indent="2"/>
    </xf>
    <xf numFmtId="0" fontId="20" fillId="7" borderId="60" xfId="0" applyFont="1" applyFill="1" applyBorder="1" applyAlignment="1">
      <alignment horizontal="left" vertical="center" wrapText="1" indent="2"/>
    </xf>
    <xf numFmtId="0" fontId="20" fillId="7" borderId="61" xfId="0" applyFont="1" applyFill="1" applyBorder="1" applyAlignment="1">
      <alignment horizontal="left" vertical="center" wrapText="1" indent="2"/>
    </xf>
    <xf numFmtId="0" fontId="20" fillId="7" borderId="66" xfId="0" applyFont="1" applyFill="1" applyBorder="1" applyAlignment="1">
      <alignment horizontal="left" vertical="center" wrapText="1" indent="2"/>
    </xf>
    <xf numFmtId="0" fontId="20" fillId="7" borderId="67" xfId="0" applyFont="1" applyFill="1" applyBorder="1" applyAlignment="1">
      <alignment horizontal="left" vertical="center" wrapText="1" indent="2"/>
    </xf>
    <xf numFmtId="0" fontId="24" fillId="19" borderId="5" xfId="3" applyFont="1" applyFill="1" applyBorder="1" applyAlignment="1" applyProtection="1">
      <alignment horizontal="center" vertical="center" wrapText="1"/>
    </xf>
    <xf numFmtId="0" fontId="20" fillId="7" borderId="40" xfId="0" applyFont="1" applyFill="1" applyBorder="1" applyAlignment="1">
      <alignment horizontal="left" vertical="top" wrapText="1" indent="2"/>
    </xf>
    <xf numFmtId="0" fontId="20" fillId="7" borderId="2" xfId="0" applyFont="1" applyFill="1" applyBorder="1" applyAlignment="1">
      <alignment horizontal="left" vertical="top" wrapText="1" indent="2"/>
    </xf>
    <xf numFmtId="0" fontId="20" fillId="0" borderId="4" xfId="0" applyFont="1" applyBorder="1"/>
    <xf numFmtId="0" fontId="20" fillId="0" borderId="6" xfId="0" applyFont="1" applyBorder="1"/>
    <xf numFmtId="0" fontId="19" fillId="0" borderId="4" xfId="0" applyFont="1" applyBorder="1"/>
    <xf numFmtId="0" fontId="19" fillId="0" borderId="6" xfId="0" applyFont="1" applyBorder="1"/>
    <xf numFmtId="0" fontId="19" fillId="8" borderId="1" xfId="0" applyFont="1" applyFill="1" applyBorder="1" applyAlignment="1">
      <alignment horizontal="left"/>
    </xf>
    <xf numFmtId="0" fontId="20" fillId="7" borderId="22" xfId="0" applyFont="1" applyFill="1" applyBorder="1" applyAlignment="1">
      <alignment horizontal="left" vertical="center" wrapText="1" indent="2"/>
    </xf>
    <xf numFmtId="0" fontId="20" fillId="7" borderId="23" xfId="0" applyFont="1" applyFill="1" applyBorder="1" applyAlignment="1">
      <alignment horizontal="left" vertical="center" wrapText="1" indent="2"/>
    </xf>
    <xf numFmtId="0" fontId="17" fillId="2" borderId="19" xfId="0" applyFont="1" applyFill="1" applyBorder="1" applyAlignment="1">
      <alignment horizontal="left"/>
    </xf>
    <xf numFmtId="10" fontId="24" fillId="0" borderId="9" xfId="0" applyNumberFormat="1" applyFont="1" applyBorder="1" applyAlignment="1">
      <alignment horizontal="center"/>
    </xf>
    <xf numFmtId="10" fontId="24" fillId="0" borderId="0" xfId="0" applyNumberFormat="1" applyFont="1" applyAlignment="1">
      <alignment horizontal="center"/>
    </xf>
    <xf numFmtId="0" fontId="24" fillId="0" borderId="2" xfId="0" applyFont="1" applyBorder="1" applyAlignment="1">
      <alignment horizontal="left" wrapText="1"/>
    </xf>
    <xf numFmtId="0" fontId="16" fillId="0" borderId="2" xfId="0" applyFont="1" applyBorder="1" applyAlignment="1">
      <alignment wrapText="1"/>
    </xf>
    <xf numFmtId="0" fontId="16" fillId="0" borderId="0" xfId="0" applyFont="1" applyAlignment="1">
      <alignment wrapText="1"/>
    </xf>
    <xf numFmtId="10" fontId="24" fillId="3" borderId="49" xfId="0" applyNumberFormat="1" applyFont="1" applyFill="1" applyBorder="1" applyAlignment="1" applyProtection="1">
      <alignment vertical="top"/>
      <protection locked="0"/>
    </xf>
    <xf numFmtId="0" fontId="16" fillId="3" borderId="49" xfId="0" applyFont="1" applyFill="1" applyBorder="1" applyAlignment="1" applyProtection="1">
      <alignment vertical="top"/>
      <protection locked="0"/>
    </xf>
    <xf numFmtId="0" fontId="24" fillId="0" borderId="0" xfId="0" applyFont="1" applyAlignment="1">
      <alignment horizontal="right"/>
    </xf>
    <xf numFmtId="0" fontId="24" fillId="0" borderId="10" xfId="0" applyFont="1" applyBorder="1" applyAlignment="1">
      <alignment horizontal="right"/>
    </xf>
    <xf numFmtId="0" fontId="34" fillId="2" borderId="0" xfId="0" applyFont="1" applyFill="1" applyAlignment="1">
      <alignment horizontal="left" wrapText="1"/>
    </xf>
    <xf numFmtId="0" fontId="34" fillId="2" borderId="10" xfId="0" applyFont="1" applyFill="1" applyBorder="1" applyAlignment="1">
      <alignment horizontal="left" wrapText="1"/>
    </xf>
    <xf numFmtId="0" fontId="54" fillId="8" borderId="0" xfId="0" applyFont="1" applyFill="1" applyAlignment="1">
      <alignment horizontal="center"/>
    </xf>
    <xf numFmtId="0" fontId="20" fillId="0" borderId="5" xfId="0" applyFont="1" applyBorder="1" applyAlignment="1">
      <alignment horizontal="left"/>
    </xf>
    <xf numFmtId="0" fontId="20" fillId="0" borderId="27" xfId="0" applyFont="1" applyBorder="1" applyAlignment="1">
      <alignment horizontal="left"/>
    </xf>
    <xf numFmtId="0" fontId="20" fillId="0" borderId="28" xfId="0" applyFont="1" applyBorder="1" applyAlignment="1">
      <alignment horizontal="left" wrapText="1"/>
    </xf>
    <xf numFmtId="0" fontId="20" fillId="0" borderId="1" xfId="0" applyFont="1" applyBorder="1" applyAlignment="1">
      <alignment horizontal="left" wrapText="1"/>
    </xf>
    <xf numFmtId="0" fontId="20" fillId="0" borderId="12" xfId="0" applyFont="1" applyBorder="1" applyAlignment="1">
      <alignment horizontal="left" wrapText="1"/>
    </xf>
    <xf numFmtId="0" fontId="20" fillId="0" borderId="29" xfId="0" applyFont="1" applyBorder="1" applyAlignment="1">
      <alignment horizontal="left" wrapText="1"/>
    </xf>
    <xf numFmtId="0" fontId="20" fillId="0" borderId="5" xfId="0" applyFont="1" applyBorder="1" applyAlignment="1">
      <alignment horizontal="left" wrapText="1"/>
    </xf>
    <xf numFmtId="0" fontId="20" fillId="0" borderId="6" xfId="0" applyFont="1" applyBorder="1" applyAlignment="1">
      <alignment horizontal="left" wrapText="1"/>
    </xf>
    <xf numFmtId="0" fontId="56" fillId="19" borderId="0" xfId="0" applyFont="1" applyFill="1" applyAlignment="1">
      <alignment horizontal="left"/>
    </xf>
    <xf numFmtId="0" fontId="20" fillId="0" borderId="0" xfId="0" applyFont="1" applyAlignment="1">
      <alignment horizontal="left" vertical="top" wrapText="1"/>
    </xf>
    <xf numFmtId="169" fontId="24" fillId="0" borderId="4" xfId="0" applyNumberFormat="1" applyFont="1" applyBorder="1" applyAlignment="1">
      <alignment horizontal="left"/>
    </xf>
    <xf numFmtId="44" fontId="24" fillId="0" borderId="6" xfId="0" applyNumberFormat="1" applyFont="1" applyBorder="1" applyAlignment="1">
      <alignment horizontal="left"/>
    </xf>
    <xf numFmtId="0" fontId="56" fillId="19" borderId="0" xfId="0" applyFont="1" applyFill="1" applyAlignment="1">
      <alignment horizontal="left" vertical="center" wrapText="1"/>
    </xf>
    <xf numFmtId="0" fontId="20" fillId="3" borderId="1" xfId="0" applyFont="1" applyFill="1" applyBorder="1" applyAlignment="1" applyProtection="1">
      <alignment horizontal="left"/>
      <protection locked="0"/>
    </xf>
    <xf numFmtId="0" fontId="20" fillId="3" borderId="26" xfId="0" applyFont="1" applyFill="1" applyBorder="1" applyAlignment="1" applyProtection="1">
      <alignment horizontal="left"/>
      <protection locked="0"/>
    </xf>
    <xf numFmtId="0" fontId="20" fillId="3" borderId="1" xfId="0" applyFont="1" applyFill="1" applyBorder="1" applyAlignment="1" applyProtection="1">
      <alignment horizontal="center"/>
      <protection locked="0"/>
    </xf>
    <xf numFmtId="0" fontId="34" fillId="2" borderId="3" xfId="0" applyFont="1" applyFill="1" applyBorder="1" applyAlignment="1">
      <alignment wrapText="1"/>
    </xf>
    <xf numFmtId="0" fontId="34" fillId="2" borderId="4" xfId="0" applyFont="1" applyFill="1" applyBorder="1"/>
    <xf numFmtId="0" fontId="61" fillId="2" borderId="5" xfId="0" applyFont="1" applyFill="1" applyBorder="1"/>
    <xf numFmtId="0" fontId="61" fillId="2" borderId="6" xfId="0" applyFont="1" applyFill="1" applyBorder="1"/>
    <xf numFmtId="0" fontId="24" fillId="3" borderId="4" xfId="0" applyFont="1" applyFill="1" applyBorder="1" applyProtection="1">
      <protection locked="0"/>
    </xf>
    <xf numFmtId="0" fontId="24" fillId="3" borderId="6" xfId="0" applyFont="1" applyFill="1" applyBorder="1" applyProtection="1">
      <protection locked="0"/>
    </xf>
    <xf numFmtId="0" fontId="19" fillId="0" borderId="1" xfId="0" applyFont="1" applyBorder="1" applyAlignment="1">
      <alignment horizontal="left"/>
    </xf>
    <xf numFmtId="0" fontId="24" fillId="7" borderId="0" xfId="0" applyFont="1" applyFill="1" applyAlignment="1">
      <alignment horizontal="right"/>
    </xf>
    <xf numFmtId="0" fontId="24" fillId="19" borderId="1" xfId="0" applyFont="1" applyFill="1" applyBorder="1" applyAlignment="1">
      <alignment horizontal="left"/>
    </xf>
    <xf numFmtId="0" fontId="24" fillId="0" borderId="0" xfId="0" applyFont="1" applyAlignment="1">
      <alignment wrapText="1"/>
    </xf>
    <xf numFmtId="0" fontId="20" fillId="0" borderId="0" xfId="0" applyFont="1" applyAlignment="1">
      <alignment wrapText="1"/>
    </xf>
    <xf numFmtId="0" fontId="20" fillId="3" borderId="13" xfId="0" applyFont="1" applyFill="1" applyBorder="1" applyProtection="1">
      <protection locked="0"/>
    </xf>
    <xf numFmtId="0" fontId="20" fillId="0" borderId="11" xfId="0" applyFont="1" applyBorder="1" applyAlignment="1">
      <alignment horizontal="center"/>
    </xf>
    <xf numFmtId="0" fontId="20" fillId="0" borderId="1" xfId="0" applyFont="1" applyBorder="1" applyAlignment="1">
      <alignment horizontal="center"/>
    </xf>
    <xf numFmtId="0" fontId="55" fillId="8" borderId="2" xfId="0" applyFont="1" applyFill="1" applyBorder="1" applyAlignment="1">
      <alignment horizontal="left"/>
    </xf>
    <xf numFmtId="0" fontId="19" fillId="0" borderId="5" xfId="0" applyFont="1" applyBorder="1" applyAlignment="1">
      <alignment horizontal="left"/>
    </xf>
    <xf numFmtId="0" fontId="54" fillId="8" borderId="0" xfId="0" applyFont="1" applyFill="1" applyAlignment="1">
      <alignment horizontal="center" vertical="top" wrapText="1"/>
    </xf>
    <xf numFmtId="0" fontId="53" fillId="8" borderId="0" xfId="0" applyFont="1" applyFill="1" applyAlignment="1">
      <alignment horizontal="center"/>
    </xf>
    <xf numFmtId="170" fontId="24" fillId="0" borderId="10" xfId="0" applyNumberFormat="1" applyFont="1" applyBorder="1" applyAlignment="1">
      <alignment horizontal="left"/>
    </xf>
    <xf numFmtId="170" fontId="24" fillId="0" borderId="15" xfId="0" applyNumberFormat="1" applyFont="1" applyBorder="1" applyAlignment="1">
      <alignment horizontal="left"/>
    </xf>
    <xf numFmtId="170" fontId="24" fillId="0" borderId="9" xfId="0" applyNumberFormat="1" applyFont="1" applyBorder="1" applyAlignment="1">
      <alignment horizontal="left"/>
    </xf>
    <xf numFmtId="0" fontId="20" fillId="0" borderId="10" xfId="0" applyFont="1" applyBorder="1" applyProtection="1">
      <protection locked="0"/>
    </xf>
    <xf numFmtId="0" fontId="20" fillId="0" borderId="15" xfId="0" applyFont="1" applyBorder="1" applyProtection="1">
      <protection locked="0"/>
    </xf>
    <xf numFmtId="0" fontId="20" fillId="0" borderId="15" xfId="0" applyFont="1" applyBorder="1"/>
    <xf numFmtId="0" fontId="20" fillId="0" borderId="9" xfId="0" applyFont="1" applyBorder="1"/>
    <xf numFmtId="0" fontId="22" fillId="0" borderId="0" xfId="0" applyFont="1" applyAlignment="1">
      <alignment horizontal="right"/>
    </xf>
    <xf numFmtId="0" fontId="19" fillId="0" borderId="0" xfId="0" applyFont="1" applyAlignment="1">
      <alignment horizontal="right"/>
    </xf>
    <xf numFmtId="0" fontId="24" fillId="0" borderId="0" xfId="0" applyFont="1" applyAlignment="1">
      <alignment vertical="top"/>
    </xf>
    <xf numFmtId="0" fontId="20" fillId="0" borderId="0" xfId="0" applyFont="1"/>
    <xf numFmtId="0" fontId="93" fillId="0" borderId="0" xfId="0" applyFont="1" applyAlignment="1">
      <alignment horizontal="left" wrapText="1"/>
    </xf>
    <xf numFmtId="0" fontId="34" fillId="2" borderId="0" xfId="0" applyFont="1" applyFill="1"/>
    <xf numFmtId="0" fontId="34" fillId="2" borderId="10" xfId="0" applyFont="1" applyFill="1" applyBorder="1"/>
    <xf numFmtId="0" fontId="16" fillId="0" borderId="0" xfId="0" applyFont="1"/>
    <xf numFmtId="0" fontId="24" fillId="3" borderId="1" xfId="0" applyFont="1" applyFill="1" applyBorder="1" applyAlignment="1">
      <alignment horizontal="center"/>
    </xf>
    <xf numFmtId="0" fontId="24" fillId="3" borderId="12" xfId="0" applyFont="1" applyFill="1" applyBorder="1" applyAlignment="1">
      <alignment horizontal="center"/>
    </xf>
    <xf numFmtId="0" fontId="20" fillId="3" borderId="1" xfId="0" applyFont="1" applyFill="1" applyBorder="1" applyAlignment="1">
      <alignment horizontal="center"/>
    </xf>
    <xf numFmtId="0" fontId="20" fillId="3" borderId="12" xfId="0" applyFont="1" applyFill="1" applyBorder="1" applyAlignment="1">
      <alignment horizontal="center"/>
    </xf>
    <xf numFmtId="0" fontId="34" fillId="2" borderId="3" xfId="0" applyFont="1" applyFill="1" applyBorder="1"/>
    <xf numFmtId="0" fontId="61" fillId="2" borderId="3" xfId="0" applyFont="1" applyFill="1" applyBorder="1"/>
    <xf numFmtId="0" fontId="79" fillId="0" borderId="3" xfId="0" applyFont="1" applyBorder="1" applyAlignment="1">
      <alignment horizontal="left" wrapText="1"/>
    </xf>
    <xf numFmtId="2" fontId="79" fillId="3" borderId="3" xfId="0" applyNumberFormat="1" applyFont="1" applyFill="1" applyBorder="1" applyAlignment="1" applyProtection="1">
      <alignment horizontal="center" wrapText="1"/>
      <protection locked="0"/>
    </xf>
    <xf numFmtId="0" fontId="79" fillId="0" borderId="3" xfId="0" applyFont="1" applyBorder="1" applyAlignment="1">
      <alignment horizontal="center" wrapText="1"/>
    </xf>
    <xf numFmtId="0" fontId="79" fillId="19" borderId="3" xfId="0" applyFont="1" applyFill="1" applyBorder="1" applyAlignment="1" applyProtection="1">
      <alignment horizontal="left" wrapText="1"/>
      <protection locked="0"/>
    </xf>
    <xf numFmtId="0" fontId="79" fillId="3" borderId="3" xfId="0" applyFont="1" applyFill="1" applyBorder="1" applyAlignment="1" applyProtection="1">
      <alignment horizontal="center" wrapText="1"/>
      <protection locked="0"/>
    </xf>
    <xf numFmtId="0" fontId="83" fillId="2" borderId="5" xfId="0" applyFont="1" applyFill="1" applyBorder="1" applyAlignment="1">
      <alignment horizontal="center" wrapText="1"/>
    </xf>
    <xf numFmtId="0" fontId="79" fillId="2" borderId="5" xfId="0" applyFont="1" applyFill="1" applyBorder="1" applyAlignment="1">
      <alignment horizontal="center" wrapText="1"/>
    </xf>
    <xf numFmtId="0" fontId="79" fillId="2" borderId="6" xfId="0" applyFont="1" applyFill="1" applyBorder="1" applyAlignment="1">
      <alignment horizontal="center" wrapText="1"/>
    </xf>
    <xf numFmtId="2" fontId="79" fillId="3" borderId="4" xfId="0" applyNumberFormat="1" applyFont="1" applyFill="1" applyBorder="1" applyAlignment="1" applyProtection="1">
      <alignment horizontal="center" wrapText="1"/>
      <protection locked="0"/>
    </xf>
    <xf numFmtId="2" fontId="79" fillId="3" borderId="5" xfId="0" applyNumberFormat="1" applyFont="1" applyFill="1" applyBorder="1" applyAlignment="1" applyProtection="1">
      <alignment horizontal="center" wrapText="1"/>
      <protection locked="0"/>
    </xf>
    <xf numFmtId="2" fontId="79" fillId="3" borderId="6" xfId="0" applyNumberFormat="1" applyFont="1" applyFill="1" applyBorder="1" applyAlignment="1" applyProtection="1">
      <alignment horizontal="center" wrapText="1"/>
      <protection locked="0"/>
    </xf>
    <xf numFmtId="166" fontId="79" fillId="3" borderId="3" xfId="0" applyNumberFormat="1" applyFont="1" applyFill="1" applyBorder="1" applyAlignment="1" applyProtection="1">
      <alignment horizontal="center" wrapText="1"/>
      <protection locked="0"/>
    </xf>
    <xf numFmtId="169" fontId="79" fillId="3" borderId="3" xfId="1" applyNumberFormat="1" applyFont="1" applyFill="1" applyBorder="1" applyAlignment="1" applyProtection="1">
      <alignment horizontal="center" wrapText="1"/>
      <protection locked="0"/>
    </xf>
    <xf numFmtId="1" fontId="79" fillId="3" borderId="3" xfId="0" applyNumberFormat="1" applyFont="1" applyFill="1" applyBorder="1" applyAlignment="1" applyProtection="1">
      <alignment horizontal="center" wrapText="1"/>
      <protection locked="0"/>
    </xf>
    <xf numFmtId="0" fontId="108" fillId="3" borderId="3" xfId="3" applyFont="1" applyFill="1" applyBorder="1" applyAlignment="1" applyProtection="1">
      <alignment horizontal="center" wrapText="1"/>
      <protection locked="0"/>
    </xf>
    <xf numFmtId="0" fontId="0" fillId="6" borderId="0" xfId="0" applyFill="1" applyAlignment="1">
      <alignment wrapText="1"/>
    </xf>
    <xf numFmtId="0" fontId="72" fillId="2" borderId="5" xfId="0" applyFont="1" applyFill="1" applyBorder="1" applyAlignment="1">
      <alignment horizontal="center" wrapText="1"/>
    </xf>
    <xf numFmtId="0" fontId="0" fillId="2" borderId="5" xfId="0" applyFill="1" applyBorder="1" applyAlignment="1">
      <alignment horizontal="center" wrapText="1"/>
    </xf>
    <xf numFmtId="0" fontId="0" fillId="2" borderId="6" xfId="0" applyFill="1" applyBorder="1" applyAlignment="1">
      <alignment horizontal="center" wrapText="1"/>
    </xf>
    <xf numFmtId="0" fontId="81" fillId="3" borderId="3" xfId="3" applyFont="1" applyFill="1" applyBorder="1" applyAlignment="1" applyProtection="1">
      <alignment horizontal="center" wrapText="1"/>
      <protection locked="0"/>
    </xf>
    <xf numFmtId="0" fontId="81" fillId="3" borderId="3" xfId="0" applyFont="1" applyFill="1" applyBorder="1" applyAlignment="1" applyProtection="1">
      <alignment horizontal="center" wrapText="1"/>
      <protection locked="0"/>
    </xf>
    <xf numFmtId="0" fontId="79" fillId="7" borderId="0" xfId="0" applyFont="1" applyFill="1" applyAlignment="1">
      <alignment horizontal="left" vertical="top" wrapText="1"/>
    </xf>
    <xf numFmtId="0" fontId="79" fillId="7" borderId="0" xfId="0" applyFont="1" applyFill="1" applyAlignment="1">
      <alignment horizontal="left" vertical="top"/>
    </xf>
    <xf numFmtId="0" fontId="79" fillId="8" borderId="1" xfId="0" applyFont="1" applyFill="1" applyBorder="1" applyAlignment="1">
      <alignment horizontal="left"/>
    </xf>
    <xf numFmtId="0" fontId="131" fillId="2" borderId="0" xfId="0" applyFont="1" applyFill="1" applyAlignment="1">
      <alignment horizontal="center" vertical="center" wrapText="1"/>
    </xf>
    <xf numFmtId="0" fontId="131" fillId="2" borderId="0" xfId="0" applyFont="1" applyFill="1" applyAlignment="1">
      <alignment horizontal="center" vertical="center"/>
    </xf>
    <xf numFmtId="1" fontId="79" fillId="8" borderId="5" xfId="0" applyNumberFormat="1" applyFont="1" applyFill="1" applyBorder="1" applyAlignment="1">
      <alignment horizontal="left"/>
    </xf>
    <xf numFmtId="0" fontId="79" fillId="8" borderId="5" xfId="0" applyFont="1" applyFill="1" applyBorder="1" applyAlignment="1">
      <alignment horizontal="left"/>
    </xf>
    <xf numFmtId="0" fontId="79" fillId="2" borderId="0" xfId="0" applyFont="1" applyFill="1" applyAlignment="1">
      <alignment horizontal="center"/>
    </xf>
    <xf numFmtId="0" fontId="79" fillId="7" borderId="18" xfId="0" applyFont="1" applyFill="1" applyBorder="1" applyAlignment="1">
      <alignment horizontal="center" vertical="center" wrapText="1"/>
    </xf>
    <xf numFmtId="0" fontId="79" fillId="7" borderId="19" xfId="0" applyFont="1" applyFill="1" applyBorder="1" applyAlignment="1">
      <alignment horizontal="center" vertical="center"/>
    </xf>
    <xf numFmtId="0" fontId="79" fillId="7" borderId="20" xfId="0" applyFont="1" applyFill="1" applyBorder="1" applyAlignment="1">
      <alignment horizontal="center" vertical="center"/>
    </xf>
    <xf numFmtId="0" fontId="79" fillId="7" borderId="17" xfId="0" applyFont="1" applyFill="1" applyBorder="1" applyAlignment="1">
      <alignment horizontal="center" vertical="center"/>
    </xf>
    <xf numFmtId="0" fontId="79" fillId="7" borderId="0" xfId="0" applyFont="1" applyFill="1" applyAlignment="1">
      <alignment horizontal="center" vertical="center"/>
    </xf>
    <xf numFmtId="0" fontId="79" fillId="7" borderId="21" xfId="0" applyFont="1" applyFill="1" applyBorder="1" applyAlignment="1">
      <alignment horizontal="center" vertical="center"/>
    </xf>
    <xf numFmtId="0" fontId="79" fillId="7" borderId="22" xfId="0" applyFont="1" applyFill="1" applyBorder="1" applyAlignment="1">
      <alignment horizontal="center" vertical="center"/>
    </xf>
    <xf numFmtId="0" fontId="79" fillId="7" borderId="23" xfId="0" applyFont="1" applyFill="1" applyBorder="1" applyAlignment="1">
      <alignment horizontal="center" vertical="center"/>
    </xf>
    <xf numFmtId="0" fontId="79" fillId="7" borderId="24" xfId="0" applyFont="1" applyFill="1" applyBorder="1" applyAlignment="1">
      <alignment horizontal="center" vertical="center"/>
    </xf>
    <xf numFmtId="0" fontId="79" fillId="7" borderId="19" xfId="0" applyFont="1" applyFill="1" applyBorder="1" applyAlignment="1">
      <alignment horizontal="center" vertical="center" wrapText="1"/>
    </xf>
    <xf numFmtId="0" fontId="79" fillId="7" borderId="0" xfId="0" applyFont="1" applyFill="1" applyAlignment="1">
      <alignment horizontal="center" vertical="center" wrapText="1"/>
    </xf>
    <xf numFmtId="166" fontId="79" fillId="8" borderId="1" xfId="0" applyNumberFormat="1" applyFont="1" applyFill="1" applyBorder="1" applyAlignment="1">
      <alignment horizontal="left" vertical="top"/>
    </xf>
    <xf numFmtId="0" fontId="79" fillId="8" borderId="1" xfId="0" applyFont="1" applyFill="1" applyBorder="1" applyAlignment="1">
      <alignment horizontal="left" vertical="top"/>
    </xf>
    <xf numFmtId="0" fontId="79" fillId="0" borderId="5" xfId="0" applyFont="1" applyBorder="1" applyAlignment="1">
      <alignment vertical="center"/>
    </xf>
    <xf numFmtId="0" fontId="79" fillId="0" borderId="1" xfId="0" applyFont="1" applyBorder="1" applyAlignment="1">
      <alignment vertical="center"/>
    </xf>
    <xf numFmtId="0" fontId="79" fillId="10" borderId="4" xfId="0" applyFont="1" applyFill="1" applyBorder="1" applyAlignment="1" applyProtection="1">
      <alignment horizontal="center" vertical="top"/>
      <protection locked="0"/>
    </xf>
    <xf numFmtId="0" fontId="79" fillId="10" borderId="5" xfId="0" applyFont="1" applyFill="1" applyBorder="1" applyAlignment="1" applyProtection="1">
      <alignment horizontal="center" vertical="top"/>
      <protection locked="0"/>
    </xf>
    <xf numFmtId="0" fontId="79" fillId="10" borderId="6" xfId="0" applyFont="1" applyFill="1" applyBorder="1" applyAlignment="1" applyProtection="1">
      <alignment horizontal="center" vertical="top"/>
      <protection locked="0"/>
    </xf>
    <xf numFmtId="0" fontId="79" fillId="0" borderId="28" xfId="0" applyFont="1" applyBorder="1" applyAlignment="1">
      <alignment horizontal="left"/>
    </xf>
    <xf numFmtId="0" fontId="79" fillId="0" borderId="1" xfId="0" applyFont="1" applyBorder="1" applyAlignment="1">
      <alignment horizontal="left"/>
    </xf>
    <xf numFmtId="0" fontId="79" fillId="0" borderId="1" xfId="0" applyFont="1" applyBorder="1" applyAlignment="1">
      <alignment horizontal="left" vertical="center"/>
    </xf>
    <xf numFmtId="0" fontId="79" fillId="0" borderId="5" xfId="0" applyFont="1" applyBorder="1" applyAlignment="1">
      <alignment horizontal="left" vertical="center"/>
    </xf>
    <xf numFmtId="0" fontId="79" fillId="0" borderId="5" xfId="0" applyFont="1" applyBorder="1" applyAlignment="1">
      <alignment vertical="center" wrapText="1"/>
    </xf>
    <xf numFmtId="0" fontId="79" fillId="0" borderId="1" xfId="0" applyFont="1" applyBorder="1" applyAlignment="1">
      <alignment horizontal="left" vertical="center" wrapText="1"/>
    </xf>
    <xf numFmtId="0" fontId="120" fillId="2" borderId="0" xfId="0" applyFont="1" applyFill="1" applyAlignment="1">
      <alignment horizontal="center" vertical="center" wrapText="1"/>
    </xf>
    <xf numFmtId="0" fontId="79" fillId="7" borderId="0" xfId="0" applyFont="1" applyFill="1" applyAlignment="1">
      <alignment horizontal="left"/>
    </xf>
    <xf numFmtId="0" fontId="81" fillId="5" borderId="54" xfId="0" applyFont="1" applyFill="1" applyBorder="1" applyAlignment="1" applyProtection="1">
      <alignment horizontal="center"/>
      <protection locked="0"/>
    </xf>
    <xf numFmtId="0" fontId="81" fillId="5" borderId="55" xfId="0" applyFont="1" applyFill="1" applyBorder="1" applyAlignment="1" applyProtection="1">
      <alignment horizontal="center"/>
      <protection locked="0"/>
    </xf>
    <xf numFmtId="0" fontId="81" fillId="5" borderId="104" xfId="0" applyFont="1" applyFill="1" applyBorder="1" applyAlignment="1" applyProtection="1">
      <alignment horizontal="center"/>
      <protection locked="0"/>
    </xf>
    <xf numFmtId="0" fontId="79" fillId="0" borderId="29" xfId="0" applyFont="1" applyBorder="1" applyAlignment="1">
      <alignment horizontal="left"/>
    </xf>
    <xf numFmtId="0" fontId="79" fillId="0" borderId="5" xfId="0" applyFont="1" applyBorder="1" applyAlignment="1">
      <alignment horizontal="left"/>
    </xf>
    <xf numFmtId="0" fontId="81" fillId="5" borderId="112" xfId="0" applyFont="1" applyFill="1" applyBorder="1" applyAlignment="1" applyProtection="1">
      <alignment horizontal="center"/>
      <protection locked="0"/>
    </xf>
    <xf numFmtId="0" fontId="81" fillId="5" borderId="102" xfId="0" applyFont="1" applyFill="1" applyBorder="1" applyAlignment="1" applyProtection="1">
      <alignment horizontal="center"/>
      <protection locked="0"/>
    </xf>
    <xf numFmtId="0" fontId="81" fillId="5" borderId="103" xfId="0" applyFont="1" applyFill="1" applyBorder="1" applyAlignment="1" applyProtection="1">
      <alignment horizontal="center"/>
      <protection locked="0"/>
    </xf>
    <xf numFmtId="0" fontId="81" fillId="5" borderId="53" xfId="0" applyFont="1" applyFill="1" applyBorder="1" applyAlignment="1" applyProtection="1">
      <alignment horizontal="center"/>
      <protection locked="0"/>
    </xf>
    <xf numFmtId="0" fontId="81" fillId="5" borderId="3" xfId="0" applyFont="1" applyFill="1" applyBorder="1" applyAlignment="1" applyProtection="1">
      <alignment horizontal="center"/>
      <protection locked="0"/>
    </xf>
    <xf numFmtId="0" fontId="81" fillId="5" borderId="56" xfId="0" applyFont="1" applyFill="1" applyBorder="1" applyAlignment="1" applyProtection="1">
      <alignment horizontal="center"/>
      <protection locked="0"/>
    </xf>
    <xf numFmtId="0" fontId="81" fillId="12" borderId="0" xfId="0" applyFont="1" applyFill="1" applyAlignment="1" applyProtection="1">
      <alignment horizontal="center"/>
      <protection locked="0"/>
    </xf>
    <xf numFmtId="0" fontId="79" fillId="0" borderId="0" xfId="0" applyFont="1" applyAlignment="1">
      <alignment horizontal="left" vertical="center" wrapText="1"/>
    </xf>
    <xf numFmtId="0" fontId="79" fillId="7" borderId="0" xfId="0" applyFont="1" applyFill="1" applyAlignment="1">
      <alignment horizontal="left" wrapText="1"/>
    </xf>
    <xf numFmtId="0" fontId="79" fillId="10" borderId="11" xfId="0" applyFont="1" applyFill="1" applyBorder="1" applyAlignment="1" applyProtection="1">
      <alignment horizontal="center" vertical="top"/>
      <protection locked="0"/>
    </xf>
    <xf numFmtId="0" fontId="79" fillId="10" borderId="1" xfId="0" applyFont="1" applyFill="1" applyBorder="1" applyAlignment="1" applyProtection="1">
      <alignment horizontal="center" vertical="top"/>
      <protection locked="0"/>
    </xf>
    <xf numFmtId="0" fontId="79" fillId="10" borderId="12" xfId="0" applyFont="1" applyFill="1" applyBorder="1" applyAlignment="1" applyProtection="1">
      <alignment horizontal="center" vertical="top"/>
      <protection locked="0"/>
    </xf>
    <xf numFmtId="0" fontId="67" fillId="0" borderId="7" xfId="0" applyFont="1" applyBorder="1" applyAlignment="1">
      <alignment horizontal="left"/>
    </xf>
    <xf numFmtId="0" fontId="67" fillId="0" borderId="2" xfId="0" applyFont="1" applyBorder="1" applyAlignment="1">
      <alignment horizontal="left"/>
    </xf>
    <xf numFmtId="0" fontId="67" fillId="0" borderId="4" xfId="0" applyFont="1" applyBorder="1" applyAlignment="1">
      <alignment horizontal="left"/>
    </xf>
    <xf numFmtId="0" fontId="67" fillId="0" borderId="5" xfId="0" applyFont="1" applyBorder="1" applyAlignment="1">
      <alignment horizontal="left"/>
    </xf>
    <xf numFmtId="0" fontId="67" fillId="0" borderId="6" xfId="0" applyFont="1" applyBorder="1" applyAlignment="1">
      <alignment horizontal="left"/>
    </xf>
    <xf numFmtId="0" fontId="79" fillId="3" borderId="4" xfId="0" applyFont="1" applyFill="1" applyBorder="1" applyAlignment="1" applyProtection="1">
      <alignment horizontal="center" vertical="center"/>
      <protection locked="0"/>
    </xf>
    <xf numFmtId="0" fontId="79" fillId="3" borderId="5" xfId="0" applyFont="1" applyFill="1" applyBorder="1" applyAlignment="1" applyProtection="1">
      <alignment horizontal="center" vertical="center"/>
      <protection locked="0"/>
    </xf>
    <xf numFmtId="0" fontId="79" fillId="3" borderId="6" xfId="0" applyFont="1" applyFill="1" applyBorder="1" applyAlignment="1" applyProtection="1">
      <alignment horizontal="center" vertical="center"/>
      <protection locked="0"/>
    </xf>
    <xf numFmtId="1" fontId="79" fillId="8" borderId="0" xfId="0" applyNumberFormat="1" applyFont="1" applyFill="1" applyAlignment="1">
      <alignment horizontal="center"/>
    </xf>
    <xf numFmtId="0" fontId="0" fillId="7" borderId="0" xfId="0" applyFill="1" applyAlignment="1">
      <alignment horizontal="left" vertical="center" wrapText="1"/>
    </xf>
    <xf numFmtId="0" fontId="120" fillId="13" borderId="0" xfId="0" applyFont="1" applyFill="1" applyAlignment="1">
      <alignment horizontal="center" vertical="center" wrapText="1"/>
    </xf>
    <xf numFmtId="0" fontId="36" fillId="13" borderId="4" xfId="0" applyFont="1" applyFill="1" applyBorder="1" applyAlignment="1">
      <alignment horizontal="left" vertical="center" wrapText="1"/>
    </xf>
    <xf numFmtId="0" fontId="36" fillId="13" borderId="5" xfId="0" applyFont="1" applyFill="1" applyBorder="1" applyAlignment="1">
      <alignment horizontal="left" vertical="center" wrapText="1"/>
    </xf>
    <xf numFmtId="0" fontId="36" fillId="13" borderId="6" xfId="0" applyFont="1" applyFill="1" applyBorder="1" applyAlignment="1">
      <alignment horizontal="left" vertical="center" wrapText="1"/>
    </xf>
    <xf numFmtId="0" fontId="114" fillId="7" borderId="0" xfId="0" applyFont="1" applyFill="1" applyAlignment="1">
      <alignment horizontal="center" vertical="center"/>
    </xf>
    <xf numFmtId="0" fontId="79" fillId="3" borderId="7" xfId="0" applyFont="1" applyFill="1" applyBorder="1" applyAlignment="1" applyProtection="1">
      <alignment horizontal="center" vertical="center"/>
      <protection locked="0"/>
    </xf>
    <xf numFmtId="0" fontId="79" fillId="3" borderId="2" xfId="0" applyFont="1" applyFill="1" applyBorder="1" applyAlignment="1" applyProtection="1">
      <alignment horizontal="center" vertical="center"/>
      <protection locked="0"/>
    </xf>
    <xf numFmtId="0" fontId="79" fillId="3" borderId="8" xfId="0" applyFont="1" applyFill="1" applyBorder="1" applyAlignment="1" applyProtection="1">
      <alignment horizontal="center" vertical="center"/>
      <protection locked="0"/>
    </xf>
    <xf numFmtId="1" fontId="79" fillId="8" borderId="5" xfId="0" applyNumberFormat="1" applyFont="1" applyFill="1" applyBorder="1" applyAlignment="1">
      <alignment horizontal="center"/>
    </xf>
    <xf numFmtId="1" fontId="79" fillId="8" borderId="1" xfId="0" applyNumberFormat="1" applyFont="1" applyFill="1" applyBorder="1" applyAlignment="1">
      <alignment horizontal="center"/>
    </xf>
    <xf numFmtId="1" fontId="79" fillId="8" borderId="2" xfId="0" applyNumberFormat="1" applyFont="1" applyFill="1" applyBorder="1" applyAlignment="1">
      <alignment horizontal="center"/>
    </xf>
    <xf numFmtId="0" fontId="79" fillId="8" borderId="2" xfId="0" applyFont="1" applyFill="1" applyBorder="1" applyAlignment="1">
      <alignment horizontal="left"/>
    </xf>
    <xf numFmtId="0" fontId="79" fillId="8" borderId="5" xfId="0" applyFont="1" applyFill="1" applyBorder="1" applyAlignment="1">
      <alignment horizontal="left" vertical="top"/>
    </xf>
    <xf numFmtId="0" fontId="130" fillId="7" borderId="0" xfId="6" applyFont="1" applyFill="1" applyAlignment="1">
      <alignment horizontal="left" vertical="top" wrapText="1"/>
    </xf>
    <xf numFmtId="0" fontId="75" fillId="7" borderId="0" xfId="6" applyFont="1" applyFill="1" applyAlignment="1">
      <alignment horizontal="left" vertical="top" wrapText="1"/>
    </xf>
    <xf numFmtId="0" fontId="75" fillId="7" borderId="0" xfId="6" applyFont="1" applyFill="1" applyAlignment="1">
      <alignment horizontal="left" vertical="top" wrapText="1" indent="3"/>
    </xf>
    <xf numFmtId="0" fontId="81" fillId="7" borderId="0" xfId="6" applyFont="1" applyFill="1" applyAlignment="1">
      <alignment horizontal="left" vertical="top" wrapText="1" indent="3"/>
    </xf>
    <xf numFmtId="0" fontId="67" fillId="0" borderId="53" xfId="0" applyFont="1" applyBorder="1" applyAlignment="1">
      <alignment horizontal="left"/>
    </xf>
    <xf numFmtId="0" fontId="67" fillId="0" borderId="3" xfId="0" applyFont="1" applyBorder="1" applyAlignment="1">
      <alignment horizontal="left"/>
    </xf>
    <xf numFmtId="0" fontId="79" fillId="3" borderId="3" xfId="0" applyFont="1" applyFill="1" applyBorder="1" applyAlignment="1" applyProtection="1">
      <alignment horizontal="center" vertical="center"/>
      <protection locked="0"/>
    </xf>
    <xf numFmtId="0" fontId="79" fillId="3" borderId="56" xfId="0" applyFont="1" applyFill="1" applyBorder="1" applyAlignment="1" applyProtection="1">
      <alignment horizontal="center" vertical="center"/>
      <protection locked="0"/>
    </xf>
    <xf numFmtId="0" fontId="67" fillId="0" borderId="54" xfId="0" applyFont="1" applyBorder="1" applyAlignment="1">
      <alignment horizontal="left"/>
    </xf>
    <xf numFmtId="0" fontId="67" fillId="0" borderId="55" xfId="0" applyFont="1" applyBorder="1" applyAlignment="1">
      <alignment horizontal="left"/>
    </xf>
    <xf numFmtId="0" fontId="79" fillId="3" borderId="55" xfId="0" applyFont="1" applyFill="1" applyBorder="1" applyAlignment="1" applyProtection="1">
      <alignment horizontal="center" vertical="center"/>
      <protection locked="0"/>
    </xf>
    <xf numFmtId="0" fontId="79" fillId="3" borderId="104" xfId="0" applyFont="1" applyFill="1" applyBorder="1" applyAlignment="1" applyProtection="1">
      <alignment horizontal="center" vertical="center"/>
      <protection locked="0"/>
    </xf>
    <xf numFmtId="0" fontId="112" fillId="7" borderId="0" xfId="6" applyFont="1" applyFill="1" applyAlignment="1">
      <alignment horizontal="center" vertical="top" wrapText="1"/>
    </xf>
    <xf numFmtId="0" fontId="112" fillId="3" borderId="0" xfId="6" applyFont="1" applyFill="1" applyAlignment="1" applyProtection="1">
      <alignment horizontal="center" vertical="top" wrapText="1"/>
      <protection locked="0"/>
    </xf>
    <xf numFmtId="0" fontId="67" fillId="0" borderId="112" xfId="0" applyFont="1" applyBorder="1" applyAlignment="1">
      <alignment horizontal="left"/>
    </xf>
    <xf numFmtId="0" fontId="67" fillId="0" borderId="102" xfId="0" applyFont="1" applyBorder="1" applyAlignment="1">
      <alignment horizontal="left"/>
    </xf>
    <xf numFmtId="0" fontId="79" fillId="3" borderId="102" xfId="0" applyFont="1" applyFill="1" applyBorder="1" applyAlignment="1" applyProtection="1">
      <alignment horizontal="center" vertical="center"/>
      <protection locked="0"/>
    </xf>
    <xf numFmtId="0" fontId="79" fillId="3" borderId="103" xfId="0" applyFont="1" applyFill="1" applyBorder="1" applyAlignment="1" applyProtection="1">
      <alignment horizontal="center" vertical="center"/>
      <protection locked="0"/>
    </xf>
    <xf numFmtId="0" fontId="112" fillId="7" borderId="0" xfId="6" applyFont="1" applyFill="1" applyAlignment="1" applyProtection="1">
      <alignment horizontal="left" vertical="top" wrapText="1" indent="1"/>
      <protection locked="0"/>
    </xf>
    <xf numFmtId="0" fontId="0" fillId="3" borderId="0" xfId="0" applyFill="1" applyAlignment="1" applyProtection="1">
      <alignment horizontal="center"/>
      <protection locked="0"/>
    </xf>
    <xf numFmtId="0" fontId="21" fillId="0" borderId="86" xfId="0" applyFont="1" applyBorder="1" applyAlignment="1">
      <alignment horizontal="left" vertical="center" wrapText="1" indent="1"/>
    </xf>
    <xf numFmtId="0" fontId="0" fillId="0" borderId="1" xfId="0" applyBorder="1" applyAlignment="1">
      <alignment horizontal="left" wrapText="1" indent="1"/>
    </xf>
    <xf numFmtId="0" fontId="0" fillId="0" borderId="87" xfId="0" applyBorder="1" applyAlignment="1">
      <alignment horizontal="left" wrapText="1" indent="1"/>
    </xf>
    <xf numFmtId="0" fontId="31" fillId="0" borderId="84" xfId="0" applyFont="1" applyBorder="1" applyAlignment="1">
      <alignment horizontal="left" vertical="center"/>
    </xf>
    <xf numFmtId="0" fontId="31" fillId="0" borderId="2" xfId="0" applyFont="1" applyBorder="1" applyAlignment="1">
      <alignment horizontal="left" vertical="center"/>
    </xf>
    <xf numFmtId="0" fontId="31" fillId="0" borderId="85" xfId="0" applyFont="1" applyBorder="1" applyAlignment="1">
      <alignment horizontal="left" vertical="center"/>
    </xf>
    <xf numFmtId="0" fontId="21" fillId="0" borderId="84" xfId="0" applyFont="1" applyBorder="1" applyAlignment="1">
      <alignment horizontal="left" vertical="center"/>
    </xf>
    <xf numFmtId="0" fontId="0" fillId="0" borderId="2" xfId="0" applyBorder="1"/>
    <xf numFmtId="0" fontId="0" fillId="0" borderId="85" xfId="0" applyBorder="1"/>
    <xf numFmtId="0" fontId="21" fillId="6" borderId="86" xfId="0" applyFont="1" applyFill="1" applyBorder="1" applyAlignment="1">
      <alignment horizontal="left" vertical="center"/>
    </xf>
    <xf numFmtId="0" fontId="0" fillId="6" borderId="1" xfId="0" applyFill="1" applyBorder="1"/>
    <xf numFmtId="0" fontId="0" fillId="6" borderId="87" xfId="0" applyFill="1" applyBorder="1"/>
    <xf numFmtId="0" fontId="25" fillId="0" borderId="77" xfId="0" applyFont="1" applyBorder="1" applyAlignment="1">
      <alignment horizontal="left" vertical="center"/>
    </xf>
    <xf numFmtId="0" fontId="25" fillId="0" borderId="78" xfId="0" applyFont="1" applyBorder="1" applyAlignment="1">
      <alignment horizontal="left" vertical="center"/>
    </xf>
    <xf numFmtId="0" fontId="25" fillId="0" borderId="79" xfId="0" applyFont="1" applyBorder="1" applyAlignment="1">
      <alignment horizontal="left" vertical="center"/>
    </xf>
    <xf numFmtId="0" fontId="31" fillId="0" borderId="86" xfId="0" applyFont="1" applyBorder="1" applyAlignment="1">
      <alignment horizontal="left" vertical="center"/>
    </xf>
    <xf numFmtId="0" fontId="31" fillId="0" borderId="87" xfId="0" applyFont="1" applyBorder="1" applyAlignment="1">
      <alignment horizontal="left" vertical="center"/>
    </xf>
    <xf numFmtId="0" fontId="21" fillId="0" borderId="82" xfId="0" applyFont="1" applyBorder="1" applyAlignment="1">
      <alignment horizontal="left" vertical="center"/>
    </xf>
    <xf numFmtId="0" fontId="0" fillId="0" borderId="5" xfId="0" applyBorder="1"/>
    <xf numFmtId="0" fontId="0" fillId="0" borderId="83" xfId="0" applyBorder="1"/>
    <xf numFmtId="0" fontId="27" fillId="0" borderId="80" xfId="0" applyFont="1" applyBorder="1" applyAlignment="1">
      <alignment horizontal="left" vertical="center"/>
    </xf>
    <xf numFmtId="0" fontId="27" fillId="0" borderId="0" xfId="0" applyFont="1" applyAlignment="1">
      <alignment horizontal="left" vertical="center"/>
    </xf>
    <xf numFmtId="0" fontId="27" fillId="0" borderId="81" xfId="0" applyFont="1" applyBorder="1" applyAlignment="1">
      <alignment horizontal="left" vertical="center"/>
    </xf>
    <xf numFmtId="0" fontId="21" fillId="0" borderId="86" xfId="0" applyFont="1" applyBorder="1" applyAlignment="1">
      <alignment horizontal="left" vertical="center" wrapText="1" indent="2"/>
    </xf>
    <xf numFmtId="0" fontId="0" fillId="0" borderId="1" xfId="0" applyBorder="1" applyAlignment="1">
      <alignment horizontal="left" wrapText="1" indent="2"/>
    </xf>
    <xf numFmtId="0" fontId="0" fillId="0" borderId="87" xfId="0" applyBorder="1" applyAlignment="1">
      <alignment horizontal="left" wrapText="1" indent="2"/>
    </xf>
    <xf numFmtId="0" fontId="45" fillId="0" borderId="0" xfId="0" applyFont="1" applyAlignment="1">
      <alignment vertical="center" wrapText="1"/>
    </xf>
    <xf numFmtId="0" fontId="50" fillId="0" borderId="2" xfId="0" applyFont="1" applyBorder="1" applyAlignment="1">
      <alignment vertical="top" wrapText="1"/>
    </xf>
    <xf numFmtId="0" fontId="50" fillId="0" borderId="0" xfId="0" applyFont="1" applyAlignment="1">
      <alignment vertical="top" wrapText="1"/>
    </xf>
    <xf numFmtId="0" fontId="40" fillId="0" borderId="0" xfId="0" applyFont="1" applyAlignment="1">
      <alignment horizontal="center"/>
    </xf>
    <xf numFmtId="0" fontId="48" fillId="0" borderId="0" xfId="0" applyFont="1" applyAlignment="1">
      <alignment vertical="top" wrapText="1"/>
    </xf>
    <xf numFmtId="0" fontId="48" fillId="0" borderId="2" xfId="0" applyFont="1" applyBorder="1" applyAlignment="1">
      <alignment vertical="top" wrapText="1"/>
    </xf>
    <xf numFmtId="0" fontId="45" fillId="0" borderId="4" xfId="0" applyFont="1" applyBorder="1" applyAlignment="1">
      <alignment horizontal="left" vertical="center" wrapText="1"/>
    </xf>
    <xf numFmtId="0" fontId="45" fillId="0" borderId="5" xfId="0" applyFont="1" applyBorder="1" applyAlignment="1">
      <alignment horizontal="left" vertical="center" wrapText="1"/>
    </xf>
    <xf numFmtId="0" fontId="45" fillId="0" borderId="0" xfId="0" applyFont="1" applyAlignment="1">
      <alignment horizontal="left" vertical="center" wrapText="1"/>
    </xf>
    <xf numFmtId="0" fontId="83" fillId="7" borderId="0" xfId="0" applyFont="1" applyFill="1" applyAlignment="1">
      <alignment horizontal="left"/>
    </xf>
    <xf numFmtId="0" fontId="114" fillId="8" borderId="18" xfId="0" applyFont="1" applyFill="1" applyBorder="1" applyAlignment="1">
      <alignment horizontal="center" vertical="center" wrapText="1"/>
    </xf>
    <xf numFmtId="0" fontId="114" fillId="8" borderId="19" xfId="0" applyFont="1" applyFill="1" applyBorder="1" applyAlignment="1">
      <alignment horizontal="center" vertical="center" wrapText="1"/>
    </xf>
    <xf numFmtId="0" fontId="114" fillId="8" borderId="20" xfId="0" applyFont="1" applyFill="1" applyBorder="1" applyAlignment="1">
      <alignment horizontal="center" vertical="center" wrapText="1"/>
    </xf>
    <xf numFmtId="0" fontId="114" fillId="8" borderId="22" xfId="0" applyFont="1" applyFill="1" applyBorder="1" applyAlignment="1">
      <alignment horizontal="center" vertical="center" wrapText="1"/>
    </xf>
    <xf numFmtId="0" fontId="114" fillId="8" borderId="23" xfId="0" applyFont="1" applyFill="1" applyBorder="1" applyAlignment="1">
      <alignment horizontal="center" vertical="center" wrapText="1"/>
    </xf>
    <xf numFmtId="0" fontId="114" fillId="8" borderId="24" xfId="0" applyFont="1" applyFill="1" applyBorder="1" applyAlignment="1">
      <alignment horizontal="center" vertical="center" wrapText="1"/>
    </xf>
    <xf numFmtId="0" fontId="79" fillId="10" borderId="18" xfId="0" applyFont="1" applyFill="1" applyBorder="1" applyAlignment="1">
      <alignment horizontal="left" vertical="top" wrapText="1"/>
    </xf>
    <xf numFmtId="0" fontId="79" fillId="10" borderId="19" xfId="0" applyFont="1" applyFill="1" applyBorder="1" applyAlignment="1">
      <alignment horizontal="left" vertical="top" wrapText="1"/>
    </xf>
    <xf numFmtId="0" fontId="79" fillId="10" borderId="20" xfId="0" applyFont="1" applyFill="1" applyBorder="1" applyAlignment="1">
      <alignment horizontal="left" vertical="top" wrapText="1"/>
    </xf>
    <xf numFmtId="0" fontId="79" fillId="10" borderId="22" xfId="0" applyFont="1" applyFill="1" applyBorder="1" applyAlignment="1">
      <alignment horizontal="left" vertical="top" wrapText="1"/>
    </xf>
    <xf numFmtId="0" fontId="79" fillId="10" borderId="23" xfId="0" applyFont="1" applyFill="1" applyBorder="1" applyAlignment="1">
      <alignment horizontal="left" vertical="top" wrapText="1"/>
    </xf>
    <xf numFmtId="0" fontId="79" fillId="10" borderId="24" xfId="0" applyFont="1" applyFill="1" applyBorder="1" applyAlignment="1">
      <alignment horizontal="left" vertical="top" wrapText="1"/>
    </xf>
    <xf numFmtId="0" fontId="82" fillId="10" borderId="0" xfId="0" applyFont="1" applyFill="1" applyAlignment="1">
      <alignment horizontal="left" wrapText="1"/>
    </xf>
    <xf numFmtId="0" fontId="82" fillId="11" borderId="1" xfId="0" applyFont="1" applyFill="1" applyBorder="1" applyAlignment="1">
      <alignment horizontal="left"/>
    </xf>
    <xf numFmtId="0" fontId="82" fillId="11" borderId="5" xfId="0" applyFont="1" applyFill="1" applyBorder="1" applyAlignment="1">
      <alignment horizontal="left"/>
    </xf>
    <xf numFmtId="0" fontId="82" fillId="10" borderId="5" xfId="0" applyFont="1" applyFill="1" applyBorder="1" applyAlignment="1">
      <alignment horizontal="left" wrapText="1"/>
    </xf>
    <xf numFmtId="0" fontId="121" fillId="6" borderId="0" xfId="0" applyFont="1" applyFill="1" applyAlignment="1">
      <alignment horizontal="left" vertical="center" wrapText="1"/>
    </xf>
    <xf numFmtId="0" fontId="114" fillId="7" borderId="0" xfId="0" applyFont="1" applyFill="1" applyAlignment="1">
      <alignment horizontal="left" vertical="top" wrapText="1"/>
    </xf>
    <xf numFmtId="0" fontId="132" fillId="7" borderId="0" xfId="0" applyFont="1" applyFill="1" applyAlignment="1">
      <alignment horizontal="left" vertical="top" wrapText="1"/>
    </xf>
    <xf numFmtId="0" fontId="114" fillId="7" borderId="1" xfId="0" applyFont="1" applyFill="1" applyBorder="1" applyAlignment="1">
      <alignment horizontal="left" vertical="top" wrapText="1"/>
    </xf>
    <xf numFmtId="0" fontId="114" fillId="7" borderId="5" xfId="0" applyFont="1" applyFill="1" applyBorder="1" applyAlignment="1">
      <alignment horizontal="left" vertical="top" wrapText="1"/>
    </xf>
    <xf numFmtId="0" fontId="79" fillId="7" borderId="6" xfId="0" applyFont="1" applyFill="1" applyBorder="1" applyAlignment="1">
      <alignment horizontal="left" vertical="top" wrapText="1"/>
    </xf>
    <xf numFmtId="0" fontId="79" fillId="7" borderId="3" xfId="0" applyFont="1" applyFill="1" applyBorder="1" applyAlignment="1">
      <alignment horizontal="left" vertical="top" wrapText="1"/>
    </xf>
    <xf numFmtId="0" fontId="79" fillId="7" borderId="3" xfId="0" applyFont="1" applyFill="1" applyBorder="1" applyAlignment="1">
      <alignment horizontal="left" vertical="center"/>
    </xf>
    <xf numFmtId="0" fontId="79" fillId="7" borderId="34" xfId="0" applyFont="1" applyFill="1" applyBorder="1" applyAlignment="1">
      <alignment horizontal="left" vertical="top" wrapText="1"/>
    </xf>
    <xf numFmtId="0" fontId="79" fillId="7" borderId="55" xfId="0" applyFont="1" applyFill="1" applyBorder="1" applyAlignment="1">
      <alignment horizontal="left" vertical="top" wrapText="1"/>
    </xf>
    <xf numFmtId="0" fontId="79" fillId="7" borderId="55" xfId="0" applyFont="1" applyFill="1" applyBorder="1" applyAlignment="1">
      <alignment horizontal="left" vertical="center"/>
    </xf>
    <xf numFmtId="0" fontId="79" fillId="7" borderId="6" xfId="0" applyFont="1" applyFill="1" applyBorder="1" applyAlignment="1">
      <alignment horizontal="left" vertical="top"/>
    </xf>
    <xf numFmtId="0" fontId="79" fillId="7" borderId="3" xfId="0" applyFont="1" applyFill="1" applyBorder="1" applyAlignment="1">
      <alignment horizontal="left" vertical="top"/>
    </xf>
    <xf numFmtId="0" fontId="86" fillId="13" borderId="0" xfId="0" applyFont="1" applyFill="1" applyAlignment="1">
      <alignment horizontal="center" vertical="center" wrapText="1"/>
    </xf>
    <xf numFmtId="0" fontId="79" fillId="7" borderId="32" xfId="0" applyFont="1" applyFill="1" applyBorder="1" applyAlignment="1">
      <alignment horizontal="left" vertical="top"/>
    </xf>
    <xf numFmtId="0" fontId="79" fillId="7" borderId="102" xfId="0" applyFont="1" applyFill="1" applyBorder="1" applyAlignment="1">
      <alignment horizontal="left" vertical="top"/>
    </xf>
    <xf numFmtId="0" fontId="79" fillId="7" borderId="102" xfId="0" applyFont="1" applyFill="1" applyBorder="1" applyAlignment="1">
      <alignment horizontal="left" vertical="center"/>
    </xf>
    <xf numFmtId="0" fontId="79" fillId="7" borderId="6" xfId="0" applyFont="1" applyFill="1" applyBorder="1" applyAlignment="1">
      <alignment vertical="top"/>
    </xf>
    <xf numFmtId="0" fontId="79" fillId="7" borderId="3" xfId="0" applyFont="1" applyFill="1" applyBorder="1" applyAlignment="1">
      <alignment vertical="top"/>
    </xf>
    <xf numFmtId="0" fontId="82" fillId="7" borderId="0" xfId="0" applyFont="1" applyFill="1" applyAlignment="1">
      <alignment horizontal="left"/>
    </xf>
    <xf numFmtId="0" fontId="120" fillId="13" borderId="0" xfId="0" applyFont="1" applyFill="1" applyAlignment="1">
      <alignment horizontal="center" vertical="center"/>
    </xf>
    <xf numFmtId="0" fontId="86" fillId="13" borderId="60" xfId="0" applyFont="1" applyFill="1" applyBorder="1" applyAlignment="1">
      <alignment horizontal="left"/>
    </xf>
    <xf numFmtId="0" fontId="86" fillId="13" borderId="61" xfId="0" applyFont="1" applyFill="1" applyBorder="1" applyAlignment="1">
      <alignment horizontal="left"/>
    </xf>
    <xf numFmtId="0" fontId="75" fillId="3" borderId="4" xfId="0" applyFont="1" applyFill="1" applyBorder="1" applyAlignment="1">
      <alignment horizontal="left"/>
    </xf>
    <xf numFmtId="0" fontId="75" fillId="3" borderId="5" xfId="0" applyFont="1" applyFill="1" applyBorder="1" applyAlignment="1">
      <alignment horizontal="left"/>
    </xf>
    <xf numFmtId="0" fontId="75" fillId="3" borderId="6" xfId="0" applyFont="1" applyFill="1" applyBorder="1" applyAlignment="1">
      <alignment horizontal="left"/>
    </xf>
    <xf numFmtId="0" fontId="75" fillId="3" borderId="4" xfId="0" applyFont="1" applyFill="1" applyBorder="1" applyAlignment="1">
      <alignment horizontal="center"/>
    </xf>
    <xf numFmtId="0" fontId="75" fillId="3" borderId="5" xfId="0" applyFont="1" applyFill="1" applyBorder="1" applyAlignment="1">
      <alignment horizontal="center"/>
    </xf>
    <xf numFmtId="0" fontId="75" fillId="3" borderId="6" xfId="0" applyFont="1" applyFill="1" applyBorder="1" applyAlignment="1">
      <alignment horizontal="center"/>
    </xf>
    <xf numFmtId="0" fontId="82" fillId="10" borderId="1" xfId="0" applyFont="1" applyFill="1" applyBorder="1" applyAlignment="1">
      <alignment horizontal="left"/>
    </xf>
    <xf numFmtId="0" fontId="86" fillId="13" borderId="17" xfId="0" applyFont="1" applyFill="1" applyBorder="1" applyAlignment="1">
      <alignment horizontal="left"/>
    </xf>
    <xf numFmtId="0" fontId="86" fillId="13" borderId="0" xfId="0" applyFont="1" applyFill="1" applyAlignment="1">
      <alignment horizontal="left"/>
    </xf>
    <xf numFmtId="0" fontId="75" fillId="13" borderId="4" xfId="0" applyFont="1" applyFill="1" applyBorder="1" applyAlignment="1">
      <alignment horizontal="center"/>
    </xf>
    <xf numFmtId="0" fontId="75" fillId="13" borderId="5" xfId="0" applyFont="1" applyFill="1" applyBorder="1" applyAlignment="1">
      <alignment horizontal="center"/>
    </xf>
    <xf numFmtId="0" fontId="75" fillId="13" borderId="6" xfId="0" applyFont="1" applyFill="1" applyBorder="1" applyAlignment="1">
      <alignment horizontal="center"/>
    </xf>
    <xf numFmtId="0" fontId="75" fillId="0" borderId="3" xfId="0" applyFont="1" applyBorder="1" applyAlignment="1">
      <alignment horizontal="left" wrapText="1" indent="1"/>
    </xf>
    <xf numFmtId="0" fontId="79" fillId="7" borderId="3" xfId="0" applyFont="1" applyFill="1" applyBorder="1" applyAlignment="1">
      <alignment horizontal="left" wrapText="1" indent="1"/>
    </xf>
    <xf numFmtId="0" fontId="79" fillId="7" borderId="4" xfId="0" applyFont="1" applyFill="1" applyBorder="1" applyAlignment="1">
      <alignment horizontal="left" indent="1"/>
    </xf>
    <xf numFmtId="0" fontId="79" fillId="7" borderId="5" xfId="0" applyFont="1" applyFill="1" applyBorder="1" applyAlignment="1">
      <alignment horizontal="left" indent="1"/>
    </xf>
    <xf numFmtId="0" fontId="79" fillId="7" borderId="6" xfId="0" applyFont="1" applyFill="1" applyBorder="1" applyAlignment="1">
      <alignment horizontal="left" indent="1"/>
    </xf>
    <xf numFmtId="0" fontId="75" fillId="3" borderId="4" xfId="0" applyFont="1" applyFill="1" applyBorder="1" applyAlignment="1">
      <alignment horizontal="left" vertical="top" wrapText="1"/>
    </xf>
    <xf numFmtId="0" fontId="75" fillId="3" borderId="5" xfId="0" applyFont="1" applyFill="1" applyBorder="1" applyAlignment="1">
      <alignment horizontal="left" vertical="top" wrapText="1"/>
    </xf>
    <xf numFmtId="0" fontId="75" fillId="3" borderId="6" xfId="0" applyFont="1" applyFill="1" applyBorder="1" applyAlignment="1">
      <alignment horizontal="left" vertical="top" wrapText="1"/>
    </xf>
    <xf numFmtId="0" fontId="79" fillId="3" borderId="3" xfId="0" applyFont="1" applyFill="1" applyBorder="1" applyAlignment="1">
      <alignment horizontal="center" vertical="center" wrapText="1"/>
    </xf>
    <xf numFmtId="0" fontId="79" fillId="7" borderId="4" xfId="0" applyFont="1" applyFill="1" applyBorder="1" applyAlignment="1">
      <alignment horizontal="left" wrapText="1" indent="1"/>
    </xf>
    <xf numFmtId="0" fontId="79" fillId="7" borderId="5" xfId="0" applyFont="1" applyFill="1" applyBorder="1" applyAlignment="1">
      <alignment horizontal="left" wrapText="1" indent="1"/>
    </xf>
    <xf numFmtId="0" fontId="79" fillId="7" borderId="6" xfId="0" applyFont="1" applyFill="1" applyBorder="1" applyAlignment="1">
      <alignment horizontal="left" wrapText="1" indent="1"/>
    </xf>
    <xf numFmtId="0" fontId="85" fillId="13" borderId="4" xfId="0" applyFont="1" applyFill="1" applyBorder="1" applyAlignment="1">
      <alignment horizontal="center"/>
    </xf>
    <xf numFmtId="0" fontId="85" fillId="13" borderId="5" xfId="0" applyFont="1" applyFill="1" applyBorder="1" applyAlignment="1">
      <alignment horizontal="center"/>
    </xf>
    <xf numFmtId="0" fontId="85" fillId="13" borderId="6" xfId="0" applyFont="1" applyFill="1" applyBorder="1" applyAlignment="1">
      <alignment horizontal="center"/>
    </xf>
    <xf numFmtId="0" fontId="79" fillId="7" borderId="76" xfId="0" applyFont="1" applyFill="1" applyBorder="1" applyAlignment="1">
      <alignment horizontal="left" wrapText="1" indent="1"/>
    </xf>
    <xf numFmtId="0" fontId="79" fillId="7" borderId="3" xfId="0" applyFont="1" applyFill="1" applyBorder="1" applyAlignment="1">
      <alignment horizontal="left" indent="1"/>
    </xf>
    <xf numFmtId="0" fontId="86" fillId="13" borderId="40" xfId="0" applyFont="1" applyFill="1" applyBorder="1" applyAlignment="1">
      <alignment horizontal="left"/>
    </xf>
    <xf numFmtId="0" fontId="86" fillId="13" borderId="2" xfId="0" applyFont="1" applyFill="1" applyBorder="1" applyAlignment="1">
      <alignment horizontal="left"/>
    </xf>
    <xf numFmtId="0" fontId="85" fillId="13" borderId="4" xfId="0" applyFont="1" applyFill="1" applyBorder="1" applyAlignment="1">
      <alignment horizontal="center" wrapText="1"/>
    </xf>
    <xf numFmtId="0" fontId="85" fillId="13" borderId="5" xfId="0" applyFont="1" applyFill="1" applyBorder="1" applyAlignment="1">
      <alignment horizontal="center" wrapText="1"/>
    </xf>
    <xf numFmtId="0" fontId="85" fillId="13" borderId="6" xfId="0" applyFont="1" applyFill="1" applyBorder="1" applyAlignment="1">
      <alignment horizontal="center" wrapText="1"/>
    </xf>
    <xf numFmtId="0" fontId="79" fillId="7" borderId="76" xfId="0" applyFont="1" applyFill="1" applyBorder="1" applyAlignment="1">
      <alignment horizontal="left" indent="1"/>
    </xf>
    <xf numFmtId="0" fontId="106" fillId="7" borderId="0" xfId="0" applyFont="1" applyFill="1" applyAlignment="1">
      <alignment horizontal="left" vertical="top" wrapText="1"/>
    </xf>
    <xf numFmtId="0" fontId="120" fillId="13" borderId="0" xfId="0" applyFont="1" applyFill="1" applyAlignment="1">
      <alignment horizontal="center"/>
    </xf>
    <xf numFmtId="0" fontId="86" fillId="13" borderId="0" xfId="0" applyFont="1" applyFill="1" applyAlignment="1">
      <alignment horizontal="center"/>
    </xf>
    <xf numFmtId="0" fontId="83" fillId="7" borderId="75" xfId="0" applyFont="1" applyFill="1" applyBorder="1" applyAlignment="1">
      <alignment horizontal="center"/>
    </xf>
    <xf numFmtId="0" fontId="83" fillId="7" borderId="30" xfId="0" applyFont="1" applyFill="1" applyBorder="1" applyAlignment="1">
      <alignment horizontal="center"/>
    </xf>
    <xf numFmtId="0" fontId="84" fillId="3" borderId="5" xfId="0" applyFont="1" applyFill="1" applyBorder="1" applyAlignment="1">
      <alignment horizontal="center"/>
    </xf>
    <xf numFmtId="0" fontId="84" fillId="3" borderId="6" xfId="0" applyFont="1" applyFill="1" applyBorder="1" applyAlignment="1">
      <alignment horizontal="center"/>
    </xf>
    <xf numFmtId="0" fontId="84" fillId="3" borderId="3" xfId="0" applyFont="1" applyFill="1" applyBorder="1" applyAlignment="1">
      <alignment horizontal="center"/>
    </xf>
    <xf numFmtId="0" fontId="79" fillId="10" borderId="1" xfId="0" applyFont="1" applyFill="1" applyBorder="1" applyAlignment="1">
      <alignment horizontal="left"/>
    </xf>
    <xf numFmtId="0" fontId="79" fillId="10" borderId="1" xfId="0" applyFont="1" applyFill="1" applyBorder="1" applyAlignment="1">
      <alignment horizontal="center"/>
    </xf>
    <xf numFmtId="0" fontId="99" fillId="8" borderId="0" xfId="0" applyFont="1" applyFill="1" applyAlignment="1">
      <alignment horizontal="left" vertical="top" wrapText="1"/>
    </xf>
    <xf numFmtId="0" fontId="98" fillId="7" borderId="0" xfId="0" applyFont="1" applyFill="1" applyAlignment="1">
      <alignment horizontal="left"/>
    </xf>
    <xf numFmtId="0" fontId="83" fillId="7" borderId="0" xfId="0" applyFont="1" applyFill="1" applyAlignment="1">
      <alignment horizontal="center"/>
    </xf>
    <xf numFmtId="0" fontId="99" fillId="7" borderId="0" xfId="0" applyFont="1" applyFill="1" applyAlignment="1">
      <alignment horizontal="center" vertical="top" wrapText="1"/>
    </xf>
    <xf numFmtId="0" fontId="86" fillId="13" borderId="0" xfId="0" applyFont="1" applyFill="1" applyAlignment="1">
      <alignment horizontal="center" vertical="top" wrapText="1"/>
    </xf>
    <xf numFmtId="0" fontId="136" fillId="23" borderId="0" xfId="0" applyFont="1" applyFill="1" applyAlignment="1">
      <alignment horizontal="center"/>
    </xf>
    <xf numFmtId="0" fontId="16" fillId="7" borderId="1" xfId="0" applyFont="1" applyFill="1" applyBorder="1" applyAlignment="1">
      <alignment horizontal="center"/>
    </xf>
    <xf numFmtId="0" fontId="68" fillId="4" borderId="5" xfId="0" applyFont="1" applyFill="1" applyBorder="1" applyAlignment="1">
      <alignment horizontal="left"/>
    </xf>
    <xf numFmtId="0" fontId="68" fillId="22" borderId="4" xfId="0" applyFont="1" applyFill="1" applyBorder="1" applyAlignment="1">
      <alignment horizontal="right"/>
    </xf>
    <xf numFmtId="0" fontId="68" fillId="22" borderId="5" xfId="0" applyFont="1" applyFill="1" applyBorder="1" applyAlignment="1">
      <alignment horizontal="right"/>
    </xf>
    <xf numFmtId="0" fontId="68" fillId="22" borderId="6" xfId="0" applyFont="1" applyFill="1" applyBorder="1" applyAlignment="1">
      <alignment horizontal="right"/>
    </xf>
    <xf numFmtId="0" fontId="136" fillId="23" borderId="2" xfId="0" applyFont="1" applyFill="1" applyBorder="1" applyAlignment="1">
      <alignment horizontal="center"/>
    </xf>
    <xf numFmtId="0" fontId="136" fillId="23" borderId="2" xfId="0" applyFont="1" applyFill="1" applyBorder="1" applyAlignment="1">
      <alignment horizontal="right"/>
    </xf>
    <xf numFmtId="0" fontId="135" fillId="23" borderId="0" xfId="0" applyFont="1" applyFill="1" applyAlignment="1">
      <alignment horizontal="center"/>
    </xf>
    <xf numFmtId="0" fontId="92" fillId="4" borderId="0" xfId="0" applyFont="1" applyFill="1" applyAlignment="1">
      <alignment horizontal="left"/>
    </xf>
    <xf numFmtId="0" fontId="92" fillId="4" borderId="1" xfId="0" applyFont="1" applyFill="1" applyBorder="1" applyAlignment="1">
      <alignment horizontal="center"/>
    </xf>
    <xf numFmtId="0" fontId="68" fillId="4" borderId="1" xfId="0" applyFont="1" applyFill="1" applyBorder="1" applyAlignment="1">
      <alignment horizontal="left"/>
    </xf>
    <xf numFmtId="0" fontId="83" fillId="7" borderId="53" xfId="19" applyFont="1" applyFill="1" applyBorder="1" applyAlignment="1">
      <alignment horizontal="left"/>
    </xf>
    <xf numFmtId="0" fontId="83" fillId="7" borderId="3" xfId="19" applyFont="1" applyFill="1" applyBorder="1" applyAlignment="1">
      <alignment horizontal="left"/>
    </xf>
    <xf numFmtId="0" fontId="41" fillId="8" borderId="3" xfId="19" applyFont="1" applyFill="1" applyBorder="1" applyAlignment="1">
      <alignment horizontal="center"/>
    </xf>
    <xf numFmtId="0" fontId="41" fillId="8" borderId="4" xfId="19" applyFont="1" applyFill="1" applyBorder="1" applyAlignment="1">
      <alignment horizontal="center"/>
    </xf>
    <xf numFmtId="0" fontId="83" fillId="7" borderId="6" xfId="19" applyFont="1" applyFill="1" applyBorder="1" applyAlignment="1">
      <alignment horizontal="left"/>
    </xf>
    <xf numFmtId="49" fontId="41" fillId="10" borderId="6" xfId="19" applyNumberFormat="1" applyFont="1" applyFill="1" applyBorder="1" applyAlignment="1">
      <alignment horizontal="center"/>
    </xf>
    <xf numFmtId="49" fontId="41" fillId="10" borderId="3" xfId="19" applyNumberFormat="1" applyFont="1" applyFill="1" applyBorder="1" applyAlignment="1">
      <alignment horizontal="center"/>
    </xf>
    <xf numFmtId="49" fontId="41" fillId="10" borderId="56" xfId="19" applyNumberFormat="1" applyFont="1" applyFill="1" applyBorder="1" applyAlignment="1">
      <alignment horizontal="center"/>
    </xf>
    <xf numFmtId="0" fontId="83" fillId="7" borderId="54" xfId="19" applyFont="1" applyFill="1" applyBorder="1" applyAlignment="1">
      <alignment horizontal="left"/>
    </xf>
    <xf numFmtId="0" fontId="83" fillId="7" borderId="55" xfId="19" applyFont="1" applyFill="1" applyBorder="1" applyAlignment="1">
      <alignment horizontal="left"/>
    </xf>
    <xf numFmtId="0" fontId="125" fillId="22" borderId="55" xfId="19" applyFont="1" applyFill="1" applyBorder="1" applyAlignment="1">
      <alignment horizontal="center"/>
    </xf>
    <xf numFmtId="0" fontId="125" fillId="22" borderId="33" xfId="19" applyFont="1" applyFill="1" applyBorder="1" applyAlignment="1">
      <alignment horizontal="center"/>
    </xf>
    <xf numFmtId="0" fontId="83" fillId="7" borderId="34" xfId="19" applyFont="1" applyFill="1" applyBorder="1" applyAlignment="1">
      <alignment horizontal="left"/>
    </xf>
    <xf numFmtId="49" fontId="41" fillId="10" borderId="34" xfId="19" applyNumberFormat="1" applyFont="1" applyFill="1" applyBorder="1" applyAlignment="1">
      <alignment horizontal="center"/>
    </xf>
    <xf numFmtId="49" fontId="41" fillId="10" borderId="55" xfId="19" applyNumberFormat="1" applyFont="1" applyFill="1" applyBorder="1" applyAlignment="1">
      <alignment horizontal="center"/>
    </xf>
    <xf numFmtId="49" fontId="41" fillId="10" borderId="104" xfId="19" applyNumberFormat="1" applyFont="1" applyFill="1" applyBorder="1" applyAlignment="1">
      <alignment horizontal="center"/>
    </xf>
    <xf numFmtId="0" fontId="83" fillId="7" borderId="112" xfId="19" applyFont="1" applyFill="1" applyBorder="1" applyAlignment="1">
      <alignment horizontal="left"/>
    </xf>
    <xf numFmtId="0" fontId="83" fillId="7" borderId="102" xfId="19" applyFont="1" applyFill="1" applyBorder="1" applyAlignment="1">
      <alignment horizontal="left"/>
    </xf>
    <xf numFmtId="0" fontId="125" fillId="22" borderId="102" xfId="19" applyFont="1" applyFill="1" applyBorder="1" applyAlignment="1">
      <alignment horizontal="center"/>
    </xf>
    <xf numFmtId="0" fontId="125" fillId="22" borderId="101" xfId="19" applyFont="1" applyFill="1" applyBorder="1" applyAlignment="1">
      <alignment horizontal="center"/>
    </xf>
    <xf numFmtId="0" fontId="83" fillId="7" borderId="32" xfId="19" applyFont="1" applyFill="1" applyBorder="1" applyAlignment="1">
      <alignment horizontal="left"/>
    </xf>
    <xf numFmtId="49" fontId="41" fillId="10" borderId="32" xfId="19" applyNumberFormat="1" applyFont="1" applyFill="1" applyBorder="1" applyAlignment="1">
      <alignment horizontal="center"/>
    </xf>
    <xf numFmtId="49" fontId="41" fillId="10" borderId="102" xfId="19" applyNumberFormat="1" applyFont="1" applyFill="1" applyBorder="1" applyAlignment="1">
      <alignment horizontal="center"/>
    </xf>
    <xf numFmtId="49" fontId="41" fillId="10" borderId="103" xfId="19" applyNumberFormat="1" applyFont="1" applyFill="1" applyBorder="1" applyAlignment="1">
      <alignment horizontal="center"/>
    </xf>
    <xf numFmtId="0" fontId="79" fillId="11" borderId="55" xfId="0" applyFont="1" applyFill="1" applyBorder="1" applyAlignment="1">
      <alignment horizontal="left" wrapText="1"/>
    </xf>
    <xf numFmtId="0" fontId="79" fillId="7" borderId="55" xfId="0" applyFont="1" applyFill="1" applyBorder="1" applyAlignment="1">
      <alignment horizontal="center"/>
    </xf>
    <xf numFmtId="0" fontId="79" fillId="7" borderId="104" xfId="0" applyFont="1" applyFill="1" applyBorder="1" applyAlignment="1">
      <alignment horizontal="center"/>
    </xf>
    <xf numFmtId="0" fontId="75" fillId="7" borderId="54" xfId="0" applyFont="1" applyFill="1" applyBorder="1" applyAlignment="1">
      <alignment horizontal="left" wrapText="1"/>
    </xf>
    <xf numFmtId="0" fontId="75" fillId="7" borderId="55" xfId="0" applyFont="1" applyFill="1" applyBorder="1" applyAlignment="1">
      <alignment horizontal="left" wrapText="1"/>
    </xf>
    <xf numFmtId="0" fontId="79" fillId="10" borderId="55" xfId="0" applyFont="1" applyFill="1" applyBorder="1" applyAlignment="1">
      <alignment horizontal="left" wrapText="1"/>
    </xf>
    <xf numFmtId="0" fontId="79" fillId="10" borderId="55" xfId="0" applyFont="1" applyFill="1" applyBorder="1" applyAlignment="1">
      <alignment horizontal="center"/>
    </xf>
    <xf numFmtId="0" fontId="79" fillId="10" borderId="104" xfId="0" applyFont="1" applyFill="1" applyBorder="1" applyAlignment="1">
      <alignment horizontal="center"/>
    </xf>
    <xf numFmtId="0" fontId="79" fillId="7" borderId="3" xfId="0" applyFont="1" applyFill="1" applyBorder="1" applyAlignment="1">
      <alignment horizontal="left" wrapText="1"/>
    </xf>
    <xf numFmtId="0" fontId="79" fillId="7" borderId="3" xfId="0" applyFont="1" applyFill="1" applyBorder="1" applyAlignment="1">
      <alignment horizontal="center"/>
    </xf>
    <xf numFmtId="0" fontId="79" fillId="7" borderId="56" xfId="0" applyFont="1" applyFill="1" applyBorder="1" applyAlignment="1">
      <alignment horizontal="center"/>
    </xf>
    <xf numFmtId="0" fontId="75" fillId="7" borderId="53" xfId="0" applyFont="1" applyFill="1" applyBorder="1" applyAlignment="1">
      <alignment horizontal="left" wrapText="1"/>
    </xf>
    <xf numFmtId="0" fontId="75" fillId="7" borderId="3" xfId="0" applyFont="1" applyFill="1" applyBorder="1" applyAlignment="1">
      <alignment horizontal="left" wrapText="1"/>
    </xf>
    <xf numFmtId="0" fontId="79" fillId="10" borderId="3" xfId="0" applyFont="1" applyFill="1" applyBorder="1" applyAlignment="1">
      <alignment horizontal="left" wrapText="1"/>
    </xf>
    <xf numFmtId="0" fontId="79" fillId="10" borderId="3" xfId="0" applyFont="1" applyFill="1" applyBorder="1" applyAlignment="1">
      <alignment horizontal="center"/>
    </xf>
    <xf numFmtId="0" fontId="79" fillId="10" borderId="56" xfId="0" applyFont="1" applyFill="1" applyBorder="1" applyAlignment="1">
      <alignment horizontal="center"/>
    </xf>
    <xf numFmtId="0" fontId="79" fillId="11" borderId="3" xfId="0" applyFont="1" applyFill="1" applyBorder="1" applyAlignment="1">
      <alignment horizontal="left" wrapText="1"/>
    </xf>
    <xf numFmtId="0" fontId="79" fillId="7" borderId="3" xfId="0" applyFont="1" applyFill="1" applyBorder="1" applyAlignment="1">
      <alignment horizontal="left"/>
    </xf>
    <xf numFmtId="0" fontId="79" fillId="10" borderId="102" xfId="0" applyFont="1" applyFill="1" applyBorder="1" applyAlignment="1">
      <alignment horizontal="center"/>
    </xf>
    <xf numFmtId="0" fontId="79" fillId="10" borderId="103" xfId="0" applyFont="1" applyFill="1" applyBorder="1" applyAlignment="1">
      <alignment horizontal="center"/>
    </xf>
    <xf numFmtId="0" fontId="79" fillId="7" borderId="3" xfId="0" applyFont="1" applyFill="1" applyBorder="1"/>
    <xf numFmtId="0" fontId="120" fillId="13" borderId="0" xfId="0" applyFont="1" applyFill="1" applyAlignment="1">
      <alignment horizontal="left" vertical="top" wrapText="1"/>
    </xf>
    <xf numFmtId="0" fontId="84" fillId="7" borderId="0" xfId="0" applyFont="1" applyFill="1" applyAlignment="1">
      <alignment horizontal="center" vertical="center" wrapText="1"/>
    </xf>
    <xf numFmtId="0" fontId="79" fillId="7" borderId="102" xfId="0" applyFont="1" applyFill="1" applyBorder="1" applyAlignment="1">
      <alignment horizontal="left"/>
    </xf>
    <xf numFmtId="0" fontId="79" fillId="7" borderId="102" xfId="0" applyFont="1" applyFill="1" applyBorder="1" applyAlignment="1">
      <alignment horizontal="center"/>
    </xf>
    <xf numFmtId="0" fontId="79" fillId="7" borderId="103" xfId="0" applyFont="1" applyFill="1" applyBorder="1" applyAlignment="1">
      <alignment horizontal="center"/>
    </xf>
    <xf numFmtId="0" fontId="75" fillId="7" borderId="112" xfId="0" applyFont="1" applyFill="1" applyBorder="1" applyAlignment="1">
      <alignment horizontal="left" wrapText="1"/>
    </xf>
    <xf numFmtId="0" fontId="75" fillId="7" borderId="102" xfId="0" applyFont="1" applyFill="1" applyBorder="1" applyAlignment="1">
      <alignment horizontal="left" wrapText="1"/>
    </xf>
    <xf numFmtId="0" fontId="79" fillId="10" borderId="102" xfId="0" applyFont="1" applyFill="1" applyBorder="1" applyAlignment="1">
      <alignment horizontal="left" wrapText="1"/>
    </xf>
    <xf numFmtId="0" fontId="82" fillId="10" borderId="1" xfId="0" applyFont="1" applyFill="1" applyBorder="1" applyAlignment="1">
      <alignment horizontal="left" wrapText="1"/>
    </xf>
    <xf numFmtId="14" fontId="82" fillId="10" borderId="16" xfId="0" applyNumberFormat="1" applyFont="1" applyFill="1" applyBorder="1" applyAlignment="1">
      <alignment horizontal="center"/>
    </xf>
    <xf numFmtId="0" fontId="82" fillId="11" borderId="1" xfId="0" applyFont="1" applyFill="1" applyBorder="1" applyAlignment="1">
      <alignment horizontal="left" wrapText="1"/>
    </xf>
    <xf numFmtId="14" fontId="82" fillId="10" borderId="5" xfId="0" applyNumberFormat="1" applyFont="1" applyFill="1" applyBorder="1" applyAlignment="1">
      <alignment horizontal="left"/>
    </xf>
    <xf numFmtId="14" fontId="82" fillId="10" borderId="57" xfId="0" applyNumberFormat="1" applyFont="1" applyFill="1" applyBorder="1" applyAlignment="1">
      <alignment horizontal="left"/>
    </xf>
    <xf numFmtId="0" fontId="79" fillId="7" borderId="0" xfId="5" applyFont="1" applyFill="1" applyAlignment="1" applyProtection="1">
      <alignment horizontal="left" vertical="top" wrapText="1"/>
      <protection locked="0"/>
    </xf>
    <xf numFmtId="0" fontId="79" fillId="10" borderId="1" xfId="20" applyFont="1" applyFill="1" applyBorder="1" applyAlignment="1">
      <alignment horizontal="left"/>
    </xf>
    <xf numFmtId="0" fontId="83" fillId="7" borderId="0" xfId="5" applyFont="1" applyFill="1" applyAlignment="1" applyProtection="1">
      <alignment wrapText="1"/>
      <protection locked="0"/>
    </xf>
    <xf numFmtId="0" fontId="83" fillId="7" borderId="0" xfId="5" applyFont="1" applyFill="1" applyAlignment="1" applyProtection="1">
      <alignment horizontal="left" wrapText="1"/>
      <protection locked="0"/>
    </xf>
    <xf numFmtId="0" fontId="79" fillId="7" borderId="0" xfId="5" applyFont="1" applyFill="1" applyAlignment="1" applyProtection="1">
      <alignment horizontal="left" wrapText="1"/>
      <protection locked="0"/>
    </xf>
    <xf numFmtId="0" fontId="84" fillId="11" borderId="4" xfId="5" applyFont="1" applyFill="1" applyBorder="1" applyAlignment="1" applyProtection="1">
      <alignment horizontal="left" vertical="center"/>
      <protection locked="0"/>
    </xf>
    <xf numFmtId="0" fontId="84" fillId="11" borderId="5" xfId="5" applyFont="1" applyFill="1" applyBorder="1" applyAlignment="1" applyProtection="1">
      <alignment horizontal="left" vertical="center"/>
      <protection locked="0"/>
    </xf>
    <xf numFmtId="0" fontId="84" fillId="11" borderId="6" xfId="5" applyFont="1" applyFill="1" applyBorder="1" applyAlignment="1" applyProtection="1">
      <alignment horizontal="left" vertical="center"/>
      <protection locked="0"/>
    </xf>
    <xf numFmtId="171" fontId="83" fillId="10" borderId="2" xfId="20" applyNumberFormat="1" applyFont="1" applyFill="1" applyBorder="1" applyAlignment="1" applyProtection="1">
      <alignment horizontal="center" vertical="center"/>
      <protection locked="0"/>
    </xf>
    <xf numFmtId="171" fontId="83" fillId="10" borderId="8" xfId="20" applyNumberFormat="1" applyFont="1" applyFill="1" applyBorder="1" applyAlignment="1" applyProtection="1">
      <alignment horizontal="center" vertical="center"/>
      <protection locked="0"/>
    </xf>
    <xf numFmtId="0" fontId="85" fillId="13" borderId="38" xfId="5" applyFont="1" applyFill="1" applyBorder="1" applyAlignment="1" applyProtection="1">
      <alignment horizontal="center"/>
      <protection locked="0"/>
    </xf>
    <xf numFmtId="171" fontId="83" fillId="10" borderId="38" xfId="20" applyNumberFormat="1" applyFont="1" applyFill="1" applyBorder="1" applyAlignment="1" applyProtection="1">
      <alignment horizontal="left" vertical="center" indent="3"/>
      <protection locked="0"/>
    </xf>
    <xf numFmtId="171" fontId="83" fillId="10" borderId="39" xfId="20" applyNumberFormat="1" applyFont="1" applyFill="1" applyBorder="1" applyAlignment="1" applyProtection="1">
      <alignment horizontal="left" vertical="center" indent="3"/>
      <protection locked="0"/>
    </xf>
    <xf numFmtId="0" fontId="83" fillId="0" borderId="0" xfId="20" applyFont="1" applyAlignment="1">
      <alignment horizontal="left"/>
    </xf>
    <xf numFmtId="0" fontId="103" fillId="0" borderId="4" xfId="5" applyFont="1" applyBorder="1" applyAlignment="1" applyProtection="1">
      <alignment horizontal="left"/>
      <protection locked="0"/>
    </xf>
    <xf numFmtId="0" fontId="103" fillId="0" borderId="6" xfId="5" applyFont="1" applyBorder="1" applyAlignment="1" applyProtection="1">
      <alignment horizontal="left"/>
      <protection locked="0"/>
    </xf>
    <xf numFmtId="0" fontId="103" fillId="0" borderId="4" xfId="5" applyFont="1" applyBorder="1" applyAlignment="1">
      <alignment horizontal="left"/>
    </xf>
    <xf numFmtId="0" fontId="103" fillId="0" borderId="6" xfId="5" applyFont="1" applyBorder="1" applyAlignment="1">
      <alignment horizontal="left"/>
    </xf>
    <xf numFmtId="0" fontId="79" fillId="8" borderId="0" xfId="5" applyFont="1" applyFill="1" applyAlignment="1">
      <alignment horizontal="center"/>
    </xf>
    <xf numFmtId="0" fontId="79" fillId="8" borderId="1" xfId="5" applyFont="1" applyFill="1" applyBorder="1" applyAlignment="1">
      <alignment horizontal="center"/>
    </xf>
    <xf numFmtId="0" fontId="83" fillId="0" borderId="1" xfId="5" applyFont="1" applyBorder="1" applyAlignment="1" applyProtection="1">
      <alignment wrapText="1"/>
      <protection locked="0"/>
    </xf>
    <xf numFmtId="0" fontId="83" fillId="7" borderId="0" xfId="8" applyFont="1" applyFill="1" applyAlignment="1" applyProtection="1">
      <alignment horizontal="left"/>
      <protection locked="0"/>
    </xf>
    <xf numFmtId="0" fontId="79" fillId="10" borderId="7" xfId="8" applyFont="1" applyFill="1" applyBorder="1" applyAlignment="1" applyProtection="1">
      <alignment horizontal="left" vertical="top" wrapText="1"/>
      <protection locked="0"/>
    </xf>
    <xf numFmtId="0" fontId="1" fillId="10" borderId="2" xfId="20" applyFill="1" applyBorder="1" applyAlignment="1" applyProtection="1">
      <alignment horizontal="left" vertical="top" wrapText="1"/>
      <protection locked="0"/>
    </xf>
    <xf numFmtId="0" fontId="1" fillId="10" borderId="8" xfId="20" applyFill="1" applyBorder="1" applyAlignment="1" applyProtection="1">
      <alignment horizontal="left" vertical="top" wrapText="1"/>
      <protection locked="0"/>
    </xf>
    <xf numFmtId="0" fontId="1" fillId="10" borderId="9" xfId="20" applyFill="1" applyBorder="1" applyAlignment="1" applyProtection="1">
      <alignment horizontal="left" vertical="top" wrapText="1"/>
      <protection locked="0"/>
    </xf>
    <xf numFmtId="0" fontId="1" fillId="10" borderId="0" xfId="20" applyFill="1" applyAlignment="1" applyProtection="1">
      <alignment horizontal="left" vertical="top" wrapText="1"/>
      <protection locked="0"/>
    </xf>
    <xf numFmtId="0" fontId="1" fillId="10" borderId="10" xfId="20" applyFill="1" applyBorder="1" applyAlignment="1" applyProtection="1">
      <alignment horizontal="left" vertical="top" wrapText="1"/>
      <protection locked="0"/>
    </xf>
    <xf numFmtId="0" fontId="1" fillId="10" borderId="11" xfId="20" applyFill="1" applyBorder="1" applyAlignment="1" applyProtection="1">
      <alignment horizontal="left" vertical="top" wrapText="1"/>
      <protection locked="0"/>
    </xf>
    <xf numFmtId="0" fontId="1" fillId="10" borderId="1" xfId="20" applyFill="1" applyBorder="1" applyAlignment="1" applyProtection="1">
      <alignment horizontal="left" vertical="top" wrapText="1"/>
      <protection locked="0"/>
    </xf>
    <xf numFmtId="0" fontId="1" fillId="10" borderId="12" xfId="20" applyFill="1" applyBorder="1" applyAlignment="1" applyProtection="1">
      <alignment horizontal="left" vertical="top" wrapText="1"/>
      <protection locked="0"/>
    </xf>
    <xf numFmtId="0" fontId="82" fillId="11" borderId="37" xfId="20" applyFont="1" applyFill="1" applyBorder="1" applyAlignment="1">
      <alignment horizontal="center" vertical="top" wrapText="1"/>
    </xf>
    <xf numFmtId="0" fontId="82" fillId="11" borderId="38" xfId="20" applyFont="1" applyFill="1" applyBorder="1" applyAlignment="1">
      <alignment horizontal="center" vertical="top" wrapText="1"/>
    </xf>
    <xf numFmtId="0" fontId="82" fillId="11" borderId="39" xfId="20" applyFont="1" applyFill="1" applyBorder="1" applyAlignment="1">
      <alignment horizontal="center" vertical="top" wrapText="1"/>
    </xf>
    <xf numFmtId="0" fontId="104" fillId="10" borderId="17" xfId="20" applyFont="1" applyFill="1" applyBorder="1" applyAlignment="1">
      <alignment horizontal="left" vertical="top" wrapText="1"/>
    </xf>
    <xf numFmtId="0" fontId="104" fillId="10" borderId="0" xfId="20" applyFont="1" applyFill="1" applyAlignment="1">
      <alignment horizontal="left" vertical="top" wrapText="1"/>
    </xf>
    <xf numFmtId="0" fontId="104" fillId="10" borderId="21" xfId="20" applyFont="1" applyFill="1" applyBorder="1" applyAlignment="1">
      <alignment horizontal="left" vertical="top" wrapText="1"/>
    </xf>
    <xf numFmtId="0" fontId="104" fillId="10" borderId="22" xfId="20" applyFont="1" applyFill="1" applyBorder="1" applyAlignment="1">
      <alignment horizontal="left" vertical="top" wrapText="1"/>
    </xf>
    <xf numFmtId="0" fontId="104" fillId="10" borderId="23" xfId="20" applyFont="1" applyFill="1" applyBorder="1" applyAlignment="1">
      <alignment horizontal="left" vertical="top" wrapText="1"/>
    </xf>
    <xf numFmtId="0" fontId="104" fillId="10" borderId="24" xfId="20" applyFont="1" applyFill="1" applyBorder="1" applyAlignment="1">
      <alignment horizontal="left" vertical="top" wrapText="1"/>
    </xf>
    <xf numFmtId="0" fontId="83" fillId="0" borderId="4" xfId="20" applyFont="1" applyBorder="1" applyAlignment="1" applyProtection="1">
      <alignment horizontal="left" vertical="center"/>
      <protection locked="0"/>
    </xf>
    <xf numFmtId="0" fontId="83" fillId="0" borderId="6" xfId="20" applyFont="1" applyBorder="1" applyAlignment="1" applyProtection="1">
      <alignment horizontal="left" vertical="center"/>
      <protection locked="0"/>
    </xf>
    <xf numFmtId="0" fontId="83" fillId="11" borderId="4" xfId="5" applyFont="1" applyFill="1" applyBorder="1" applyAlignment="1" applyProtection="1">
      <alignment horizontal="left" wrapText="1"/>
      <protection locked="0"/>
    </xf>
    <xf numFmtId="0" fontId="1" fillId="0" borderId="6" xfId="20" applyBorder="1" applyAlignment="1" applyProtection="1">
      <alignment horizontal="left" wrapText="1"/>
      <protection locked="0"/>
    </xf>
    <xf numFmtId="9" fontId="79" fillId="11" borderId="4" xfId="21" applyFont="1" applyFill="1" applyBorder="1" applyAlignment="1" applyProtection="1">
      <alignment horizontal="left" wrapText="1"/>
      <protection locked="0"/>
    </xf>
    <xf numFmtId="0" fontId="83" fillId="11" borderId="4" xfId="8" applyFont="1" applyFill="1" applyBorder="1" applyAlignment="1" applyProtection="1">
      <alignment horizontal="left" wrapText="1"/>
      <protection locked="0"/>
    </xf>
    <xf numFmtId="0" fontId="83" fillId="11" borderId="5" xfId="8" applyFont="1" applyFill="1" applyBorder="1" applyAlignment="1" applyProtection="1">
      <alignment horizontal="left" wrapText="1"/>
      <protection locked="0"/>
    </xf>
    <xf numFmtId="14" fontId="79" fillId="11" borderId="4" xfId="5" applyNumberFormat="1" applyFont="1" applyFill="1" applyBorder="1" applyAlignment="1" applyProtection="1">
      <alignment horizontal="left"/>
      <protection locked="0"/>
    </xf>
    <xf numFmtId="14" fontId="79" fillId="11" borderId="5" xfId="5" applyNumberFormat="1" applyFont="1" applyFill="1" applyBorder="1" applyAlignment="1" applyProtection="1">
      <alignment horizontal="left"/>
      <protection locked="0"/>
    </xf>
    <xf numFmtId="14" fontId="79" fillId="11" borderId="6" xfId="5" applyNumberFormat="1" applyFont="1" applyFill="1" applyBorder="1" applyAlignment="1" applyProtection="1">
      <alignment horizontal="left"/>
      <protection locked="0"/>
    </xf>
    <xf numFmtId="0" fontId="83" fillId="7" borderId="1" xfId="8" applyFont="1" applyFill="1" applyBorder="1" applyAlignment="1" applyProtection="1">
      <alignment horizontal="left"/>
      <protection locked="0"/>
    </xf>
    <xf numFmtId="0" fontId="79" fillId="10" borderId="2" xfId="8" applyFont="1" applyFill="1" applyBorder="1" applyAlignment="1" applyProtection="1">
      <alignment horizontal="left" vertical="top" wrapText="1"/>
      <protection locked="0"/>
    </xf>
    <xf numFmtId="0" fontId="79" fillId="10" borderId="8" xfId="8" applyFont="1" applyFill="1" applyBorder="1" applyAlignment="1" applyProtection="1">
      <alignment horizontal="left" vertical="top" wrapText="1"/>
      <protection locked="0"/>
    </xf>
    <xf numFmtId="0" fontId="79" fillId="10" borderId="9" xfId="8" applyFont="1" applyFill="1" applyBorder="1" applyAlignment="1" applyProtection="1">
      <alignment horizontal="left" vertical="top" wrapText="1"/>
      <protection locked="0"/>
    </xf>
    <xf numFmtId="0" fontId="79" fillId="10" borderId="0" xfId="8" applyFont="1" applyFill="1" applyAlignment="1" applyProtection="1">
      <alignment horizontal="left" vertical="top" wrapText="1"/>
      <protection locked="0"/>
    </xf>
    <xf numFmtId="0" fontId="79" fillId="10" borderId="10" xfId="8" applyFont="1" applyFill="1" applyBorder="1" applyAlignment="1" applyProtection="1">
      <alignment horizontal="left" vertical="top" wrapText="1"/>
      <protection locked="0"/>
    </xf>
    <xf numFmtId="0" fontId="79" fillId="10" borderId="11" xfId="8" applyFont="1" applyFill="1" applyBorder="1" applyAlignment="1" applyProtection="1">
      <alignment horizontal="left" vertical="top" wrapText="1"/>
      <protection locked="0"/>
    </xf>
    <xf numFmtId="0" fontId="79" fillId="10" borderId="1" xfId="8" applyFont="1" applyFill="1" applyBorder="1" applyAlignment="1" applyProtection="1">
      <alignment horizontal="left" vertical="top" wrapText="1"/>
      <protection locked="0"/>
    </xf>
    <xf numFmtId="0" fontId="79" fillId="10" borderId="12" xfId="8" applyFont="1" applyFill="1" applyBorder="1" applyAlignment="1" applyProtection="1">
      <alignment horizontal="left" vertical="top" wrapText="1"/>
      <protection locked="0"/>
    </xf>
    <xf numFmtId="0" fontId="79" fillId="10" borderId="4" xfId="5" applyFont="1" applyFill="1" applyBorder="1" applyAlignment="1" applyProtection="1">
      <alignment horizontal="left" wrapText="1"/>
      <protection locked="0"/>
    </xf>
    <xf numFmtId="0" fontId="79" fillId="10" borderId="6" xfId="5" applyFont="1" applyFill="1" applyBorder="1" applyAlignment="1" applyProtection="1">
      <alignment horizontal="left" wrapText="1"/>
      <protection locked="0"/>
    </xf>
    <xf numFmtId="0" fontId="83" fillId="7" borderId="4" xfId="8" applyFont="1" applyFill="1" applyBorder="1" applyAlignment="1" applyProtection="1">
      <alignment horizontal="left" wrapText="1"/>
      <protection locked="0"/>
    </xf>
    <xf numFmtId="0" fontId="83" fillId="7" borderId="5" xfId="8" applyFont="1" applyFill="1" applyBorder="1" applyAlignment="1" applyProtection="1">
      <alignment horizontal="left" wrapText="1"/>
      <protection locked="0"/>
    </xf>
    <xf numFmtId="0" fontId="83" fillId="7" borderId="6" xfId="8" applyFont="1" applyFill="1" applyBorder="1" applyAlignment="1" applyProtection="1">
      <alignment horizontal="left" wrapText="1"/>
      <protection locked="0"/>
    </xf>
    <xf numFmtId="169" fontId="79" fillId="10" borderId="4" xfId="5" applyNumberFormat="1" applyFont="1" applyFill="1" applyBorder="1" applyAlignment="1" applyProtection="1">
      <alignment horizontal="center" wrapText="1"/>
      <protection locked="0"/>
    </xf>
    <xf numFmtId="169" fontId="79" fillId="10" borderId="6" xfId="5" applyNumberFormat="1" applyFont="1" applyFill="1" applyBorder="1" applyAlignment="1" applyProtection="1">
      <alignment horizontal="center" wrapText="1"/>
      <protection locked="0"/>
    </xf>
    <xf numFmtId="9" fontId="79" fillId="10" borderId="4" xfId="5" applyNumberFormat="1" applyFont="1" applyFill="1" applyBorder="1" applyAlignment="1" applyProtection="1">
      <alignment horizontal="center" wrapText="1"/>
      <protection locked="0"/>
    </xf>
    <xf numFmtId="9" fontId="79" fillId="10" borderId="6" xfId="5" applyNumberFormat="1" applyFont="1" applyFill="1" applyBorder="1" applyAlignment="1" applyProtection="1">
      <alignment horizontal="center" wrapText="1"/>
      <protection locked="0"/>
    </xf>
    <xf numFmtId="0" fontId="83" fillId="0" borderId="3" xfId="5" applyFont="1" applyBorder="1" applyAlignment="1" applyProtection="1">
      <alignment horizontal="left" wrapText="1"/>
      <protection locked="0"/>
    </xf>
    <xf numFmtId="0" fontId="79" fillId="10" borderId="13" xfId="5" applyFont="1" applyFill="1" applyBorder="1" applyAlignment="1" applyProtection="1">
      <alignment horizontal="center"/>
      <protection locked="0"/>
    </xf>
    <xf numFmtId="0" fontId="79" fillId="10" borderId="14" xfId="5" applyFont="1" applyFill="1" applyBorder="1" applyAlignment="1" applyProtection="1">
      <alignment horizontal="center"/>
      <protection locked="0"/>
    </xf>
    <xf numFmtId="0" fontId="83" fillId="0" borderId="4" xfId="5" applyFont="1" applyBorder="1" applyAlignment="1" applyProtection="1">
      <alignment horizontal="left" wrapText="1"/>
      <protection locked="0"/>
    </xf>
    <xf numFmtId="169" fontId="1" fillId="10" borderId="6" xfId="20" applyNumberFormat="1" applyFill="1" applyBorder="1" applyAlignment="1" applyProtection="1">
      <alignment horizontal="center" wrapText="1"/>
      <protection locked="0"/>
    </xf>
    <xf numFmtId="9" fontId="79" fillId="10" borderId="4" xfId="21" applyFont="1" applyFill="1" applyBorder="1" applyAlignment="1" applyProtection="1">
      <alignment horizontal="center" wrapText="1"/>
      <protection locked="0"/>
    </xf>
    <xf numFmtId="9" fontId="79" fillId="10" borderId="6" xfId="21" applyFont="1" applyFill="1" applyBorder="1" applyAlignment="1" applyProtection="1">
      <alignment horizontal="center" wrapText="1"/>
      <protection locked="0"/>
    </xf>
    <xf numFmtId="0" fontId="83" fillId="0" borderId="5" xfId="5" applyFont="1" applyBorder="1" applyAlignment="1">
      <alignment horizontal="left"/>
    </xf>
    <xf numFmtId="0" fontId="83" fillId="0" borderId="6" xfId="5" applyFont="1" applyBorder="1" applyAlignment="1">
      <alignment horizontal="left"/>
    </xf>
    <xf numFmtId="1" fontId="79" fillId="10" borderId="4" xfId="5" applyNumberFormat="1" applyFont="1" applyFill="1" applyBorder="1" applyAlignment="1" applyProtection="1">
      <alignment horizontal="center" wrapText="1"/>
      <protection locked="0"/>
    </xf>
    <xf numFmtId="0" fontId="1" fillId="10" borderId="6" xfId="20" applyFill="1" applyBorder="1" applyAlignment="1" applyProtection="1">
      <alignment horizontal="center" wrapText="1"/>
      <protection locked="0"/>
    </xf>
    <xf numFmtId="0" fontId="79" fillId="10" borderId="4" xfId="5" applyFont="1" applyFill="1" applyBorder="1" applyAlignment="1" applyProtection="1">
      <alignment horizontal="center" wrapText="1"/>
      <protection locked="0"/>
    </xf>
    <xf numFmtId="0" fontId="79" fillId="10" borderId="6" xfId="20" applyFont="1" applyFill="1" applyBorder="1" applyAlignment="1" applyProtection="1">
      <alignment horizontal="center" wrapText="1"/>
      <protection locked="0"/>
    </xf>
    <xf numFmtId="0" fontId="84" fillId="11" borderId="4" xfId="5" applyFont="1" applyFill="1" applyBorder="1" applyAlignment="1" applyProtection="1">
      <alignment horizontal="center"/>
      <protection locked="0"/>
    </xf>
    <xf numFmtId="0" fontId="84" fillId="11" borderId="5" xfId="5" applyFont="1" applyFill="1" applyBorder="1" applyAlignment="1" applyProtection="1">
      <alignment horizontal="center"/>
      <protection locked="0"/>
    </xf>
    <xf numFmtId="0" fontId="84" fillId="11" borderId="6" xfId="5" applyFont="1" applyFill="1" applyBorder="1" applyAlignment="1" applyProtection="1">
      <alignment horizontal="center"/>
      <protection locked="0"/>
    </xf>
    <xf numFmtId="0" fontId="83" fillId="0" borderId="4" xfId="5" quotePrefix="1" applyFont="1" applyBorder="1" applyAlignment="1" applyProtection="1">
      <alignment horizontal="center"/>
      <protection locked="0"/>
    </xf>
    <xf numFmtId="0" fontId="83" fillId="0" borderId="6" xfId="5" quotePrefix="1" applyFont="1" applyBorder="1" applyAlignment="1" applyProtection="1">
      <alignment horizontal="center"/>
      <protection locked="0"/>
    </xf>
    <xf numFmtId="0" fontId="98" fillId="10" borderId="4" xfId="8" applyFont="1" applyFill="1" applyBorder="1" applyAlignment="1" applyProtection="1">
      <alignment horizontal="left" vertical="top" wrapText="1"/>
      <protection locked="0"/>
    </xf>
    <xf numFmtId="0" fontId="98" fillId="10" borderId="5" xfId="8" applyFont="1" applyFill="1" applyBorder="1" applyAlignment="1" applyProtection="1">
      <alignment horizontal="left" vertical="top" wrapText="1"/>
      <protection locked="0"/>
    </xf>
    <xf numFmtId="0" fontId="98" fillId="10" borderId="6" xfId="8" applyFont="1" applyFill="1" applyBorder="1" applyAlignment="1" applyProtection="1">
      <alignment horizontal="left" vertical="top" wrapText="1"/>
      <protection locked="0"/>
    </xf>
    <xf numFmtId="0" fontId="96" fillId="7" borderId="0" xfId="8" applyFont="1" applyFill="1" applyProtection="1">
      <protection locked="0"/>
    </xf>
    <xf numFmtId="0" fontId="79" fillId="10" borderId="4" xfId="8" applyFont="1" applyFill="1" applyBorder="1" applyAlignment="1" applyProtection="1">
      <alignment horizontal="center"/>
      <protection locked="0"/>
    </xf>
    <xf numFmtId="0" fontId="79" fillId="10" borderId="5" xfId="8" applyFont="1" applyFill="1" applyBorder="1" applyAlignment="1" applyProtection="1">
      <alignment horizontal="center"/>
      <protection locked="0"/>
    </xf>
    <xf numFmtId="0" fontId="79" fillId="10" borderId="6" xfId="8" applyFont="1" applyFill="1" applyBorder="1" applyAlignment="1" applyProtection="1">
      <alignment horizontal="center"/>
      <protection locked="0"/>
    </xf>
    <xf numFmtId="0" fontId="98" fillId="7" borderId="0" xfId="8" applyFont="1" applyFill="1" applyAlignment="1" applyProtection="1">
      <alignment horizontal="center"/>
      <protection locked="0"/>
    </xf>
    <xf numFmtId="0" fontId="99" fillId="11" borderId="4" xfId="8" applyFont="1" applyFill="1" applyBorder="1" applyAlignment="1" applyProtection="1">
      <alignment horizontal="center" vertical="center" wrapText="1"/>
      <protection locked="0"/>
    </xf>
    <xf numFmtId="0" fontId="84" fillId="11" borderId="5" xfId="8" applyFont="1" applyFill="1" applyBorder="1" applyAlignment="1" applyProtection="1">
      <alignment horizontal="center" vertical="center" wrapText="1"/>
      <protection locked="0"/>
    </xf>
    <xf numFmtId="0" fontId="84" fillId="11" borderId="6" xfId="8" applyFont="1" applyFill="1" applyBorder="1" applyAlignment="1" applyProtection="1">
      <alignment horizontal="center" vertical="center" wrapText="1"/>
      <protection locked="0"/>
    </xf>
    <xf numFmtId="0" fontId="83" fillId="7" borderId="2" xfId="8" applyFont="1" applyFill="1" applyBorder="1" applyAlignment="1" applyProtection="1">
      <alignment horizontal="left" vertical="top" wrapText="1"/>
      <protection locked="0"/>
    </xf>
    <xf numFmtId="0" fontId="83" fillId="7" borderId="8" xfId="8" applyFont="1" applyFill="1" applyBorder="1" applyAlignment="1" applyProtection="1">
      <alignment horizontal="left" vertical="top" wrapText="1"/>
      <protection locked="0"/>
    </xf>
    <xf numFmtId="165" fontId="139" fillId="3" borderId="3" xfId="0" applyNumberFormat="1" applyFont="1" applyFill="1" applyBorder="1" applyAlignment="1" applyProtection="1">
      <alignment horizontal="right"/>
      <protection locked="0"/>
    </xf>
    <xf numFmtId="0" fontId="79" fillId="7" borderId="116" xfId="5" applyFont="1" applyFill="1" applyBorder="1" applyAlignment="1" applyProtection="1">
      <alignment horizontal="center"/>
      <protection locked="0"/>
    </xf>
    <xf numFmtId="0" fontId="79" fillId="7" borderId="53" xfId="5" applyFont="1" applyFill="1" applyBorder="1" applyAlignment="1" applyProtection="1">
      <alignment horizontal="center"/>
      <protection locked="0"/>
    </xf>
    <xf numFmtId="0" fontId="85" fillId="13" borderId="117" xfId="5" applyFont="1" applyFill="1" applyBorder="1" applyProtection="1">
      <protection locked="0"/>
    </xf>
    <xf numFmtId="0" fontId="79" fillId="7" borderId="118" xfId="5" applyFont="1" applyFill="1" applyBorder="1" applyAlignment="1" applyProtection="1">
      <alignment horizontal="center"/>
      <protection locked="0"/>
    </xf>
    <xf numFmtId="0" fontId="86" fillId="11" borderId="27" xfId="0" applyFont="1" applyFill="1" applyBorder="1" applyAlignment="1">
      <alignment horizontal="right"/>
    </xf>
  </cellXfs>
  <cellStyles count="24">
    <cellStyle name="Comma 2" xfId="13" xr:uid="{4A57EC6B-7D6D-4B0E-B2B4-C4CE14AE494B}"/>
    <cellStyle name="Comma 2 2" xfId="22" xr:uid="{88A147B3-5D24-459B-9FD7-9C0C2532A649}"/>
    <cellStyle name="Currency" xfId="1" builtinId="4"/>
    <cellStyle name="Currency 2" xfId="12" xr:uid="{B5AFE3BE-B996-4066-848D-6E9557BB9370}"/>
    <cellStyle name="Currency 2 2" xfId="23" xr:uid="{BE31A570-FB13-4635-945D-C4E5FA332653}"/>
    <cellStyle name="Currency 3" xfId="17" xr:uid="{E4E1F2C6-6F99-42F9-A835-B846D99303FF}"/>
    <cellStyle name="Hyperlink" xfId="3" builtinId="8"/>
    <cellStyle name="Hyperlink 2" xfId="9" xr:uid="{66082302-07A0-4D9E-8444-6B0CED42526A}"/>
    <cellStyle name="Normal" xfId="0" builtinId="0"/>
    <cellStyle name="Normal 2" xfId="6" xr:uid="{01B81349-7125-4301-9C24-7A5B9AC9D61B}"/>
    <cellStyle name="Normal 3" xfId="7" xr:uid="{DE252C22-658A-4D42-BE0A-8142CC857AAD}"/>
    <cellStyle name="Normal 3 2" xfId="19" xr:uid="{E9A3CD78-F52E-402A-8CF2-48F5EA38A41D}"/>
    <cellStyle name="Normal 4" xfId="4" xr:uid="{63923052-8A6A-4E23-A765-23CE333D2CBA}"/>
    <cellStyle name="Normal 5" xfId="10" xr:uid="{41D18813-BD48-4C02-9CE1-4A1BF63A3ED9}"/>
    <cellStyle name="Normal 5 2" xfId="20" xr:uid="{871D0428-A85F-44AB-BBED-908E0F47544C}"/>
    <cellStyle name="Normal 6" xfId="14" xr:uid="{F35F12B4-7DCE-490D-A384-2EBC28984A82}"/>
    <cellStyle name="Normal 7" xfId="15" xr:uid="{3848DE33-D536-41B2-A465-52A049736C66}"/>
    <cellStyle name="Normal 8" xfId="16" xr:uid="{3393D9F5-150E-4A40-BCAA-3DDE0AAC968F}"/>
    <cellStyle name="Normal 8 2" xfId="18" xr:uid="{ABB5D8B7-2C08-4A11-A5EE-86F8AD94EDC2}"/>
    <cellStyle name="Normal_ERP Applicant Scoring Worksheet" xfId="5" xr:uid="{5EC3B764-5A93-4AE8-9030-1131105FA682}"/>
    <cellStyle name="Normal_ERP Rd2 Scoring Worksheet" xfId="8" xr:uid="{AC8B87CC-69BD-4DFD-839F-E2D7E33B4F19}"/>
    <cellStyle name="Percent" xfId="2" builtinId="5"/>
    <cellStyle name="Percent 2" xfId="11" xr:uid="{BC1657E0-E55D-47F1-8584-F193C7526A8A}"/>
    <cellStyle name="Percent 2 2" xfId="21" xr:uid="{8ED1976C-8C77-4E22-A517-A4E5FE6D1F68}"/>
  </cellStyles>
  <dxfs count="32">
    <dxf>
      <font>
        <color rgb="FF9C0006"/>
      </font>
    </dxf>
    <dxf>
      <font>
        <color rgb="FFFF0000"/>
      </font>
    </dxf>
    <dxf>
      <font>
        <color rgb="FFFF0000"/>
      </font>
    </dxf>
    <dxf>
      <font>
        <color rgb="FF9C5700"/>
      </font>
      <fill>
        <patternFill>
          <bgColor rgb="FFFFEB9C"/>
        </patternFill>
      </fill>
    </dxf>
    <dxf>
      <font>
        <color rgb="FF9C0006"/>
      </font>
    </dxf>
    <dxf>
      <fill>
        <patternFill>
          <bgColor rgb="FFFF0000"/>
        </patternFill>
      </fill>
    </dxf>
    <dxf>
      <fill>
        <patternFill>
          <bgColor rgb="FFFF0000"/>
        </patternFill>
      </fill>
    </dxf>
    <dxf>
      <font>
        <color rgb="FF9C0006"/>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dxf>
  </dxfs>
  <tableStyles count="0" defaultTableStyle="TableStyleMedium2" defaultPivotStyle="PivotStyleLight16"/>
  <colors>
    <mruColors>
      <color rgb="FFE7E6E6"/>
      <color rgb="FF07519F"/>
      <color rgb="FFEEC81A"/>
      <color rgb="FFFF0000"/>
      <color rgb="FF002060"/>
      <color rgb="FFBDD7EE"/>
      <color rgb="FFCCFF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microsoft.com/office/2022/11/relationships/FeaturePropertyBag" Target="featurePropertyBag/featurePropertyBag.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alcChain" Target="calcChain.xml"/></Relationships>
</file>

<file path=xl/documenttasks/documenttask1.xml><?xml version="1.0" encoding="utf-8"?>
<Tasks xmlns="http://schemas.microsoft.com/office/tasks/2019/documenttasks">
  <Task id="{41215895-DB52-4BA3-9622-7F74E9AA8902}">
    <Anchor>
      <Comment id="{0DA0218E-4A67-4346-9443-81F54B7BF494}"/>
    </Anchor>
    <History>
      <Event time="2025-11-17T18:10:24.22" id="{97665823-34D9-4C6E-9C61-E98193E861EC}">
        <Attribution userId="S::LThompson@ihda.org::7dd1ffc3-8627-42e2-8685-79074ee5c6fb" userName="Lisa Thompson" userProvider="AD"/>
        <Anchor>
          <Comment id="{0DA0218E-4A67-4346-9443-81F54B7BF494}"/>
        </Anchor>
        <Create/>
      </Event>
      <Event time="2025-11-17T18:10:24.22" id="{B5385AE0-FDAC-470C-9C9C-495D656DCD70}">
        <Attribution userId="S::LThompson@ihda.org::7dd1ffc3-8627-42e2-8685-79074ee5c6fb" userName="Lisa Thompson" userProvider="AD"/>
        <Anchor>
          <Comment id="{0DA0218E-4A67-4346-9443-81F54B7BF494}"/>
        </Anchor>
        <Assign userId="S::EVinson@ihda.org::1ed947ad-4213-4730-8407-c6bae8ae0efd" userName="Evin Vinson" userProvider="AD"/>
      </Event>
      <Event time="2025-11-17T18:10:24.22" id="{A3FD7999-C06B-4C22-A295-74E9351CB4BD}">
        <Attribution userId="S::LThompson@ihda.org::7dd1ffc3-8627-42e2-8685-79074ee5c6fb" userName="Lisa Thompson" userProvider="AD"/>
        <Anchor>
          <Comment id="{0DA0218E-4A67-4346-9443-81F54B7BF494}"/>
        </Anchor>
        <SetTitle title="@Evin Vinson - Notes regarding workbook access"/>
      </Event>
    </History>
  </Task>
</Tasks>
</file>

<file path=xl/documenttasks/documenttask2.xml><?xml version="1.0" encoding="utf-8"?>
<Tasks xmlns="http://schemas.microsoft.com/office/tasks/2019/documenttasks">
  <Task id="{52F81C19-4DDE-4F99-A02B-40E455F07FDC}">
    <Anchor>
      <Comment id="{02E7E6AE-3702-403C-B368-2B0329DB33D2}"/>
    </Anchor>
    <History>
      <Event time="2025-12-22T13:41:12.54" id="{76DAA515-780E-4FE5-8AB5-3F36117889D5}">
        <Attribution userId="S::lthompson@ihda.org::7dd1ffc3-8627-42e2-8685-79074ee5c6fb" userName="Lisa Thompson" userProvider="AD"/>
        <Anchor>
          <Comment id="{02E7E6AE-3702-403C-B368-2B0329DB33D2}"/>
        </Anchor>
        <Create/>
      </Event>
      <Event time="2025-12-22T13:41:12.54" id="{3D781EBF-01C0-464C-BFCA-B63D11744F62}">
        <Attribution userId="S::lthompson@ihda.org::7dd1ffc3-8627-42e2-8685-79074ee5c6fb" userName="Lisa Thompson" userProvider="AD"/>
        <Anchor>
          <Comment id="{02E7E6AE-3702-403C-B368-2B0329DB33D2}"/>
        </Anchor>
        <Assign userId="S::EVinson@ihda.org::1ed947ad-4213-4730-8407-c6bae8ae0efd" userName="Evin Vinson" userProvider="AD"/>
      </Event>
      <Event time="2025-12-22T13:41:12.54" id="{89C07A0F-115E-4EE9-906D-9C810B0CD1FC}">
        <Attribution userId="S::lthompson@ihda.org::7dd1ffc3-8627-42e2-8685-79074ee5c6fb" userName="Lisa Thompson" userProvider="AD"/>
        <Anchor>
          <Comment id="{02E7E6AE-3702-403C-B368-2B0329DB33D2}"/>
        </Anchor>
        <SetTitle title="@Evin Vinson please include this in the tracker."/>
      </Event>
    </History>
  </Task>
  <Task id="{633D3171-0F28-4374-AE3A-D7661AA7AEAC}">
    <Anchor>
      <Comment id="{842D43ED-4417-4389-880A-73519858B2E5}"/>
    </Anchor>
    <History>
      <Event time="2025-07-24T13:42:17.04" id="{D2386F7B-188B-47D2-91A9-C360236FC772}">
        <Attribution userId="S::lthompson@ihda.org::7dd1ffc3-8627-42e2-8685-79074ee5c6fb" userName="Lisa Thompson" userProvider="AD"/>
        <Anchor>
          <Comment id="{842D43ED-4417-4389-880A-73519858B2E5}"/>
        </Anchor>
        <Create/>
      </Event>
      <Event time="2025-07-24T13:42:17.04" id="{4E270F58-5A46-47AA-ABB5-AA1449AF4575}">
        <Attribution userId="S::lthompson@ihda.org::7dd1ffc3-8627-42e2-8685-79074ee5c6fb" userName="Lisa Thompson" userProvider="AD"/>
        <Anchor>
          <Comment id="{842D43ED-4417-4389-880A-73519858B2E5}"/>
        </Anchor>
        <Assign userId="S::EVinson@ihda.org::1ed947ad-4213-4730-8407-c6bae8ae0efd" userName="Evin Vinson" userProvider="AD"/>
      </Event>
      <Event time="2025-07-24T13:42:17.04" id="{FFE6C16D-2AEE-4814-8829-67DB452EA135}">
        <Attribution userId="S::lthompson@ihda.org::7dd1ffc3-8627-42e2-8685-79074ee5c6fb" userName="Lisa Thompson" userProvider="AD"/>
        <Anchor>
          <Comment id="{842D43ED-4417-4389-880A-73519858B2E5}"/>
        </Anchor>
        <SetTitle title="@Evin Vinson - Good morning. This item will be moved to the back of the workbook for population. As such I will probably remove this from the instructions. "/>
      </Event>
      <Event time="2025-10-31T20:05:55.25" id="{34821DC3-3373-4E60-94EE-9DE24A8A7266}">
        <Attribution userId="S::lthompson@ihda.org::7dd1ffc3-8627-42e2-8685-79074ee5c6fb" userName="Lisa Thompson" userProvider="AD"/>
        <Anchor>
          <Comment id="{BF45579D-F7A5-4F94-82B5-A65D807EAA24}"/>
        </Anchor>
        <UnassignAll/>
      </Event>
      <Event time="2025-10-31T20:05:55.25" id="{6D7A70C6-BAE0-4E80-A45E-0D2769B2DC4B}">
        <Attribution userId="S::lthompson@ihda.org::7dd1ffc3-8627-42e2-8685-79074ee5c6fb" userName="Lisa Thompson" userProvider="AD"/>
        <Anchor>
          <Comment id="{BF45579D-F7A5-4F94-82B5-A65D807EAA24}"/>
        </Anchor>
        <Assign userId="S::Enerney@ihda.org::267b2416-624b-49f2-adbb-ebbbce4c99a5" userName="Elizabeth Nerney" userProvider="AD"/>
      </Event>
      <Event time="2025-11-03T20:43:35.99" id="{01499138-2011-4925-B527-E33BC585470D}">
        <Attribution userId="S::Enerney@ihda.org::267b2416-624b-49f2-adbb-ebbbce4c99a5" userName="Elizabeth Nerney" userProvider="AD"/>
        <Anchor>
          <Comment id="{F32702C9-4918-4A35-A56A-99BA76CECE9C}"/>
        </Anchor>
        <UnassignAll/>
      </Event>
      <Event time="2025-11-03T20:43:35.99" id="{1134722D-08D2-4EC4-95D3-78A0805C7411}">
        <Attribution userId="S::Enerney@ihda.org::267b2416-624b-49f2-adbb-ebbbce4c99a5" userName="Elizabeth Nerney" userProvider="AD"/>
        <Anchor>
          <Comment id="{F32702C9-4918-4A35-A56A-99BA76CECE9C}"/>
        </Anchor>
        <Assign userId="S::lthompson@ihda.org::7dd1ffc3-8627-42e2-8685-79074ee5c6fb" userName="Lisa Thompson" userProvider="AD"/>
      </Event>
    </History>
  </Task>
</Tasks>
</file>

<file path=xl/documenttasks/documenttask3.xml><?xml version="1.0" encoding="utf-8"?>
<Tasks xmlns="http://schemas.microsoft.com/office/tasks/2019/documenttasks">
  <Task id="{E11850BD-6BF7-4EB5-9360-6FE53E1FCE24}">
    <Anchor>
      <Comment id="{BE93BD53-9B91-44B1-AF69-6C089116DB93}"/>
    </Anchor>
    <History>
      <Event time="2026-04-30T19:32:09.35" id="{5C678046-5E0B-42BE-B84C-FF224E7B38A9}">
        <Attribution userId="S::LThompson@ihda.org::7dd1ffc3-8627-42e2-8685-79074ee5c6fb" userName="Lisa Thompson" userProvider="AD"/>
        <Anchor>
          <Comment id="{BE93BD53-9B91-44B1-AF69-6C089116DB93}"/>
        </Anchor>
        <Create/>
      </Event>
      <Event time="2026-04-30T19:32:09.35" id="{BA30EE2C-C420-4472-9AD3-FBB82BDE4D7E}">
        <Attribution userId="S::LThompson@ihda.org::7dd1ffc3-8627-42e2-8685-79074ee5c6fb" userName="Lisa Thompson" userProvider="AD"/>
        <Anchor>
          <Comment id="{BE93BD53-9B91-44B1-AF69-6C089116DB93}"/>
        </Anchor>
        <Assign userId="S::EVinson@ihda.org::1ed947ad-4213-4730-8407-c6bae8ae0efd" userName="Evin Vinson" userProvider="AD"/>
      </Event>
      <Event time="2026-04-30T19:32:09.35" id="{DE51E8FD-0D4E-40E9-B609-71EE806D544C}">
        <Attribution userId="S::LThompson@ihda.org::7dd1ffc3-8627-42e2-8685-79074ee5c6fb" userName="Lisa Thompson" userProvider="AD"/>
        <Anchor>
          <Comment id="{BE93BD53-9B91-44B1-AF69-6C089116DB93}"/>
        </Anchor>
        <SetTitle title="@Evin Vinson – Please use this form to update. I found an error that I corrected. "/>
      </Event>
      <Event time="2026-05-01T16:04:47.17" id="{0669F7F0-1456-47C7-BDDC-AE8C9C19BCE4}">
        <Attribution userId="S::LThompson@ihda.org::7dd1ffc3-8627-42e2-8685-79074ee5c6fb" userName="Lisa Thompson" userProvider="AD"/>
        <Progress percentComplete="100"/>
      </Event>
    </History>
  </Task>
</Tasks>
</file>

<file path=xl/documenttasks/documenttask4.xml><?xml version="1.0" encoding="utf-8"?>
<Tasks xmlns="http://schemas.microsoft.com/office/tasks/2019/documenttasks">
  <Task id="{9CF1D23E-4A92-4E60-AB79-2D5816568D6C}">
    <Anchor>
      <Comment id="{A2A113E7-27AE-4D8B-8FB1-836B0745A245}"/>
    </Anchor>
    <History>
      <Event time="2025-10-15T18:27:46.82" id="{CDF943AE-6C9F-495A-893F-F1944D3AE8BA}">
        <Attribution userId="S::LThompson@ihda.org::7dd1ffc3-8627-42e2-8685-79074ee5c6fb" userName="Lisa Thompson" userProvider="AD"/>
        <Anchor>
          <Comment id="{A2A113E7-27AE-4D8B-8FB1-836B0745A245}"/>
        </Anchor>
        <Create/>
      </Event>
      <Event time="2025-10-15T18:27:46.82" id="{07D68A99-DB01-4C77-8955-E747FA6015DD}">
        <Attribution userId="S::LThompson@ihda.org::7dd1ffc3-8627-42e2-8685-79074ee5c6fb" userName="Lisa Thompson" userProvider="AD"/>
        <Anchor>
          <Comment id="{A2A113E7-27AE-4D8B-8FB1-836B0745A245}"/>
        </Anchor>
        <Assign userId="S::EVinson@ihda.org::1ed947ad-4213-4730-8407-c6bae8ae0efd" userName="Evin Vinson" userProvider="AD"/>
      </Event>
      <Event time="2025-10-15T18:27:46.82" id="{0FF8C4D9-9E8B-4D96-BBCD-28F046B62F3E}">
        <Attribution userId="S::LThompson@ihda.org::7dd1ffc3-8627-42e2-8685-79074ee5c6fb" userName="Lisa Thompson" userProvider="AD"/>
        <Anchor>
          <Comment id="{A2A113E7-27AE-4D8B-8FB1-836B0745A245}"/>
        </Anchor>
        <SetTitle title="@Evin Vinson – Please remember to add the set-aside list"/>
      </Event>
    </History>
  </Task>
  <Task id="{5ECA2ED7-5A14-4B8F-9C1D-BD19ED9126C8}">
    <Anchor>
      <Comment id="{5F80B785-5858-4AA7-8A47-4BC4CC6391F1}"/>
    </Anchor>
    <History>
      <Event time="2025-06-27T17:14:00.92" id="{621E2BC3-E480-4F70-8467-2E23D7598FFB}">
        <Attribution userId="S::LThompson@ihda.org::7dd1ffc3-8627-42e2-8685-79074ee5c6fb" userName="Lisa Thompson" userProvider="AD"/>
        <Anchor>
          <Comment id="{5F80B785-5858-4AA7-8A47-4BC4CC6391F1}"/>
        </Anchor>
        <Create/>
      </Event>
      <Event time="2025-06-27T17:14:00.92" id="{78BD58A3-667E-42AD-92F4-1FE04EC408EC}">
        <Attribution userId="S::LThompson@ihda.org::7dd1ffc3-8627-42e2-8685-79074ee5c6fb" userName="Lisa Thompson" userProvider="AD"/>
        <Anchor>
          <Comment id="{5F80B785-5858-4AA7-8A47-4BC4CC6391F1}"/>
        </Anchor>
        <Assign userId="S::EVinson@ihda.org::1ed947ad-4213-4730-8407-c6bae8ae0efd" userName="Evin Vinson" userProvider="AD"/>
      </Event>
      <Event time="2025-06-27T17:14:00.92" id="{289D367F-C4ED-46C5-B4EF-58F55D9CCE2D}">
        <Attribution userId="S::LThompson@ihda.org::7dd1ffc3-8627-42e2-8685-79074ee5c6fb" userName="Lisa Thompson" userProvider="AD"/>
        <Anchor>
          <Comment id="{5F80B785-5858-4AA7-8A47-4BC4CC6391F1}"/>
        </Anchor>
        <SetTitle title="@Evin Vinson please hid and lock or just lock list from others changing it"/>
      </Event>
    </History>
  </Task>
</Tasks>
</file>

<file path=xl/documenttasks/documenttask5.xml><?xml version="1.0" encoding="utf-8"?>
<Tasks xmlns="http://schemas.microsoft.com/office/tasks/2019/documenttasks">
  <Task id="{6F9820CF-3161-4291-8D67-E3F2E2F2C1C9}">
    <Anchor>
      <Comment id="{7D978323-C875-4FA8-9BDE-5526BD5379F7}"/>
    </Anchor>
    <History>
      <Event time="2025-11-17T20:08:46.30" id="{1509F6BF-C85B-43B0-981F-E76053E23A51}">
        <Attribution userId="S::LThompson@ihda.org::7dd1ffc3-8627-42e2-8685-79074ee5c6fb" userName="Lisa Thompson" userProvider="AD"/>
        <Anchor>
          <Comment id="{7D978323-C875-4FA8-9BDE-5526BD5379F7}"/>
        </Anchor>
        <Create/>
      </Event>
      <Event time="2025-11-17T20:08:46.30" id="{9FF21AC6-CE60-430C-8A60-9BF92A19823A}">
        <Attribution userId="S::LThompson@ihda.org::7dd1ffc3-8627-42e2-8685-79074ee5c6fb" userName="Lisa Thompson" userProvider="AD"/>
        <Anchor>
          <Comment id="{7D978323-C875-4FA8-9BDE-5526BD5379F7}"/>
        </Anchor>
        <Assign userId="S::EVinson@ihda.org::1ed947ad-4213-4730-8407-c6bae8ae0efd" userName="Evin Vinson" userProvider="AD"/>
      </Event>
      <Event time="2025-11-17T20:08:46.30" id="{F69B9849-5B3E-49DC-809E-A79F076B5864}">
        <Attribution userId="S::LThompson@ihda.org::7dd1ffc3-8627-42e2-8685-79074ee5c6fb" userName="Lisa Thompson" userProvider="AD"/>
        <Anchor>
          <Comment id="{7D978323-C875-4FA8-9BDE-5526BD5379F7}"/>
        </Anchor>
        <SetTitle title="@Evin Vinson – good afternoon. I need to create an issues log do you have a suggestion? "/>
      </Event>
    </History>
  </Task>
</Task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68037</xdr:colOff>
      <xdr:row>0</xdr:row>
      <xdr:rowOff>95250</xdr:rowOff>
    </xdr:from>
    <xdr:to>
      <xdr:col>9</xdr:col>
      <xdr:colOff>621</xdr:colOff>
      <xdr:row>7</xdr:row>
      <xdr:rowOff>34290</xdr:rowOff>
    </xdr:to>
    <xdr:pic>
      <xdr:nvPicPr>
        <xdr:cNvPr id="2" name="Picture 1">
          <a:extLst>
            <a:ext uri="{FF2B5EF4-FFF2-40B4-BE49-F238E27FC236}">
              <a16:creationId xmlns:a16="http://schemas.microsoft.com/office/drawing/2014/main" id="{6600C40E-6ACB-0CEC-54C7-96AED521F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037" y="95250"/>
          <a:ext cx="5687786" cy="1358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68037</xdr:colOff>
      <xdr:row>0</xdr:row>
      <xdr:rowOff>95250</xdr:rowOff>
    </xdr:from>
    <xdr:to>
      <xdr:col>9</xdr:col>
      <xdr:colOff>72664</xdr:colOff>
      <xdr:row>7</xdr:row>
      <xdr:rowOff>34925</xdr:rowOff>
    </xdr:to>
    <xdr:pic>
      <xdr:nvPicPr>
        <xdr:cNvPr id="2" name="Picture 1">
          <a:extLst>
            <a:ext uri="{FF2B5EF4-FFF2-40B4-BE49-F238E27FC236}">
              <a16:creationId xmlns:a16="http://schemas.microsoft.com/office/drawing/2014/main" id="{A55DAEFD-CB7E-4242-9619-5AF0C6ACD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037" y="95250"/>
          <a:ext cx="5955847" cy="13303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68037</xdr:colOff>
      <xdr:row>0</xdr:row>
      <xdr:rowOff>95250</xdr:rowOff>
    </xdr:from>
    <xdr:to>
      <xdr:col>9</xdr:col>
      <xdr:colOff>107589</xdr:colOff>
      <xdr:row>7</xdr:row>
      <xdr:rowOff>45720</xdr:rowOff>
    </xdr:to>
    <xdr:pic>
      <xdr:nvPicPr>
        <xdr:cNvPr id="2" name="Picture 1">
          <a:extLst>
            <a:ext uri="{FF2B5EF4-FFF2-40B4-BE49-F238E27FC236}">
              <a16:creationId xmlns:a16="http://schemas.microsoft.com/office/drawing/2014/main" id="{1D1F08A5-E09E-4570-A685-F0C1818549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037" y="95250"/>
          <a:ext cx="5955847" cy="13303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68037</xdr:colOff>
      <xdr:row>0</xdr:row>
      <xdr:rowOff>95250</xdr:rowOff>
    </xdr:from>
    <xdr:to>
      <xdr:col>8</xdr:col>
      <xdr:colOff>458109</xdr:colOff>
      <xdr:row>7</xdr:row>
      <xdr:rowOff>69850</xdr:rowOff>
    </xdr:to>
    <xdr:pic>
      <xdr:nvPicPr>
        <xdr:cNvPr id="2" name="Picture 1">
          <a:extLst>
            <a:ext uri="{FF2B5EF4-FFF2-40B4-BE49-F238E27FC236}">
              <a16:creationId xmlns:a16="http://schemas.microsoft.com/office/drawing/2014/main" id="{943B5E3F-8322-41C4-974C-2D13FF228A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037" y="95250"/>
          <a:ext cx="5666922" cy="1352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351064</xdr:colOff>
      <xdr:row>33</xdr:row>
      <xdr:rowOff>145596</xdr:rowOff>
    </xdr:from>
    <xdr:to>
      <xdr:col>10</xdr:col>
      <xdr:colOff>570139</xdr:colOff>
      <xdr:row>42</xdr:row>
      <xdr:rowOff>36739</xdr:rowOff>
    </xdr:to>
    <xdr:cxnSp macro="">
      <xdr:nvCxnSpPr>
        <xdr:cNvPr id="19" name="_s2091">
          <a:extLst>
            <a:ext uri="{FF2B5EF4-FFF2-40B4-BE49-F238E27FC236}">
              <a16:creationId xmlns:a16="http://schemas.microsoft.com/office/drawing/2014/main" id="{575C874D-1ED1-4C26-BA09-2670F568FD6E}"/>
            </a:ext>
          </a:extLst>
        </xdr:cNvPr>
        <xdr:cNvCxnSpPr>
          <a:cxnSpLocks noChangeShapeType="1"/>
        </xdr:cNvCxnSpPr>
      </xdr:nvCxnSpPr>
      <xdr:spPr bwMode="auto">
        <a:xfrm rot="10800000">
          <a:off x="5637439" y="6320971"/>
          <a:ext cx="219075" cy="1748518"/>
        </a:xfrm>
        <a:prstGeom prst="bentConnector2">
          <a:avLst/>
        </a:prstGeom>
        <a:noFill/>
        <a:ln w="28575">
          <a:solidFill>
            <a:srgbClr val="4B595B"/>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10</xdr:col>
      <xdr:colOff>351064</xdr:colOff>
      <xdr:row>33</xdr:row>
      <xdr:rowOff>145596</xdr:rowOff>
    </xdr:from>
    <xdr:to>
      <xdr:col>10</xdr:col>
      <xdr:colOff>570139</xdr:colOff>
      <xdr:row>37</xdr:row>
      <xdr:rowOff>41275</xdr:rowOff>
    </xdr:to>
    <xdr:cxnSp macro="">
      <xdr:nvCxnSpPr>
        <xdr:cNvPr id="20" name="_s2089">
          <a:extLst>
            <a:ext uri="{FF2B5EF4-FFF2-40B4-BE49-F238E27FC236}">
              <a16:creationId xmlns:a16="http://schemas.microsoft.com/office/drawing/2014/main" id="{010D678B-0651-4F33-AA41-9CEB83E990C1}"/>
            </a:ext>
          </a:extLst>
        </xdr:cNvPr>
        <xdr:cNvCxnSpPr>
          <a:cxnSpLocks noChangeShapeType="1"/>
        </xdr:cNvCxnSpPr>
      </xdr:nvCxnSpPr>
      <xdr:spPr bwMode="auto">
        <a:xfrm rot="10800000">
          <a:off x="5637439" y="6320971"/>
          <a:ext cx="219075" cy="721179"/>
        </a:xfrm>
        <a:prstGeom prst="bentConnector2">
          <a:avLst/>
        </a:prstGeom>
        <a:noFill/>
        <a:ln w="28575">
          <a:solidFill>
            <a:srgbClr val="4B595B"/>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7</xdr:col>
      <xdr:colOff>164646</xdr:colOff>
      <xdr:row>33</xdr:row>
      <xdr:rowOff>145596</xdr:rowOff>
    </xdr:from>
    <xdr:to>
      <xdr:col>7</xdr:col>
      <xdr:colOff>374196</xdr:colOff>
      <xdr:row>42</xdr:row>
      <xdr:rowOff>36739</xdr:rowOff>
    </xdr:to>
    <xdr:cxnSp macro="">
      <xdr:nvCxnSpPr>
        <xdr:cNvPr id="21" name="_s2087">
          <a:extLst>
            <a:ext uri="{FF2B5EF4-FFF2-40B4-BE49-F238E27FC236}">
              <a16:creationId xmlns:a16="http://schemas.microsoft.com/office/drawing/2014/main" id="{92D3FF78-F7AD-45C1-8D33-44C2834BFE81}"/>
            </a:ext>
          </a:extLst>
        </xdr:cNvPr>
        <xdr:cNvCxnSpPr>
          <a:cxnSpLocks noChangeShapeType="1"/>
        </xdr:cNvCxnSpPr>
      </xdr:nvCxnSpPr>
      <xdr:spPr bwMode="auto">
        <a:xfrm rot="10800000">
          <a:off x="3688896" y="6320971"/>
          <a:ext cx="209550" cy="1748518"/>
        </a:xfrm>
        <a:prstGeom prst="bentConnector2">
          <a:avLst/>
        </a:prstGeom>
        <a:noFill/>
        <a:ln w="28575">
          <a:solidFill>
            <a:srgbClr val="4B595B"/>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7</xdr:col>
      <xdr:colOff>164646</xdr:colOff>
      <xdr:row>33</xdr:row>
      <xdr:rowOff>145596</xdr:rowOff>
    </xdr:from>
    <xdr:to>
      <xdr:col>7</xdr:col>
      <xdr:colOff>374196</xdr:colOff>
      <xdr:row>37</xdr:row>
      <xdr:rowOff>41275</xdr:rowOff>
    </xdr:to>
    <xdr:cxnSp macro="">
      <xdr:nvCxnSpPr>
        <xdr:cNvPr id="22" name="_s2085">
          <a:extLst>
            <a:ext uri="{FF2B5EF4-FFF2-40B4-BE49-F238E27FC236}">
              <a16:creationId xmlns:a16="http://schemas.microsoft.com/office/drawing/2014/main" id="{04C770AB-AA27-48AD-8B0A-90E4A11F0A11}"/>
            </a:ext>
          </a:extLst>
        </xdr:cNvPr>
        <xdr:cNvCxnSpPr>
          <a:cxnSpLocks noChangeShapeType="1"/>
        </xdr:cNvCxnSpPr>
      </xdr:nvCxnSpPr>
      <xdr:spPr bwMode="auto">
        <a:xfrm rot="10800000">
          <a:off x="3688896" y="6320971"/>
          <a:ext cx="209550" cy="721179"/>
        </a:xfrm>
        <a:prstGeom prst="bentConnector2">
          <a:avLst/>
        </a:prstGeom>
        <a:noFill/>
        <a:ln w="28575">
          <a:solidFill>
            <a:srgbClr val="4B595B"/>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3</xdr:col>
      <xdr:colOff>556079</xdr:colOff>
      <xdr:row>33</xdr:row>
      <xdr:rowOff>145596</xdr:rowOff>
    </xdr:from>
    <xdr:to>
      <xdr:col>4</xdr:col>
      <xdr:colOff>178254</xdr:colOff>
      <xdr:row>42</xdr:row>
      <xdr:rowOff>36739</xdr:rowOff>
    </xdr:to>
    <xdr:cxnSp macro="">
      <xdr:nvCxnSpPr>
        <xdr:cNvPr id="23" name="_s2083">
          <a:extLst>
            <a:ext uri="{FF2B5EF4-FFF2-40B4-BE49-F238E27FC236}">
              <a16:creationId xmlns:a16="http://schemas.microsoft.com/office/drawing/2014/main" id="{025F1206-0139-4CDA-9D22-E4C397F01453}"/>
            </a:ext>
          </a:extLst>
        </xdr:cNvPr>
        <xdr:cNvCxnSpPr>
          <a:cxnSpLocks noChangeShapeType="1"/>
        </xdr:cNvCxnSpPr>
      </xdr:nvCxnSpPr>
      <xdr:spPr bwMode="auto">
        <a:xfrm rot="10800000">
          <a:off x="1730829" y="6320971"/>
          <a:ext cx="209550" cy="1748518"/>
        </a:xfrm>
        <a:prstGeom prst="bentConnector2">
          <a:avLst/>
        </a:prstGeom>
        <a:noFill/>
        <a:ln w="28575">
          <a:solidFill>
            <a:srgbClr val="4B595B"/>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3</xdr:col>
      <xdr:colOff>556079</xdr:colOff>
      <xdr:row>33</xdr:row>
      <xdr:rowOff>145596</xdr:rowOff>
    </xdr:from>
    <xdr:to>
      <xdr:col>4</xdr:col>
      <xdr:colOff>178254</xdr:colOff>
      <xdr:row>37</xdr:row>
      <xdr:rowOff>41275</xdr:rowOff>
    </xdr:to>
    <xdr:cxnSp macro="">
      <xdr:nvCxnSpPr>
        <xdr:cNvPr id="24" name="_s2081">
          <a:extLst>
            <a:ext uri="{FF2B5EF4-FFF2-40B4-BE49-F238E27FC236}">
              <a16:creationId xmlns:a16="http://schemas.microsoft.com/office/drawing/2014/main" id="{4FBD0345-E762-48EC-8E7D-B5B55CEC4EFA}"/>
            </a:ext>
          </a:extLst>
        </xdr:cNvPr>
        <xdr:cNvCxnSpPr>
          <a:cxnSpLocks noChangeShapeType="1"/>
        </xdr:cNvCxnSpPr>
      </xdr:nvCxnSpPr>
      <xdr:spPr bwMode="auto">
        <a:xfrm rot="10800000">
          <a:off x="1730829" y="6320971"/>
          <a:ext cx="209550" cy="721179"/>
        </a:xfrm>
        <a:prstGeom prst="bentConnector2">
          <a:avLst/>
        </a:prstGeom>
        <a:noFill/>
        <a:ln w="28575">
          <a:solidFill>
            <a:srgbClr val="4B595B"/>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16</xdr:col>
      <xdr:colOff>39914</xdr:colOff>
      <xdr:row>23</xdr:row>
      <xdr:rowOff>48963</xdr:rowOff>
    </xdr:from>
    <xdr:to>
      <xdr:col>17</xdr:col>
      <xdr:colOff>308429</xdr:colOff>
      <xdr:row>25</xdr:row>
      <xdr:rowOff>5919</xdr:rowOff>
    </xdr:to>
    <xdr:cxnSp macro="">
      <xdr:nvCxnSpPr>
        <xdr:cNvPr id="25" name="_s2073">
          <a:extLst>
            <a:ext uri="{FF2B5EF4-FFF2-40B4-BE49-F238E27FC236}">
              <a16:creationId xmlns:a16="http://schemas.microsoft.com/office/drawing/2014/main" id="{560DF4FA-E679-4B50-BB65-FEEB5779E7ED}"/>
            </a:ext>
          </a:extLst>
        </xdr:cNvPr>
        <xdr:cNvCxnSpPr>
          <a:cxnSpLocks noChangeShapeType="1"/>
        </xdr:cNvCxnSpPr>
      </xdr:nvCxnSpPr>
      <xdr:spPr bwMode="auto">
        <a:xfrm rot="5400000" flipH="1">
          <a:off x="9093631" y="3917496"/>
          <a:ext cx="369706" cy="855890"/>
        </a:xfrm>
        <a:prstGeom prst="bentConnector3">
          <a:avLst>
            <a:gd name="adj1" fmla="val 34287"/>
          </a:avLst>
        </a:prstGeom>
        <a:noFill/>
        <a:ln w="28575">
          <a:solidFill>
            <a:srgbClr val="4B595B"/>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14</xdr:col>
      <xdr:colOff>349250</xdr:colOff>
      <xdr:row>23</xdr:row>
      <xdr:rowOff>48963</xdr:rowOff>
    </xdr:from>
    <xdr:to>
      <xdr:col>16</xdr:col>
      <xdr:colOff>39914</xdr:colOff>
      <xdr:row>25</xdr:row>
      <xdr:rowOff>5919</xdr:rowOff>
    </xdr:to>
    <xdr:cxnSp macro="">
      <xdr:nvCxnSpPr>
        <xdr:cNvPr id="26" name="_s2071">
          <a:extLst>
            <a:ext uri="{FF2B5EF4-FFF2-40B4-BE49-F238E27FC236}">
              <a16:creationId xmlns:a16="http://schemas.microsoft.com/office/drawing/2014/main" id="{6E758365-E495-4DB3-9032-28FB6F11AF4E}"/>
            </a:ext>
          </a:extLst>
        </xdr:cNvPr>
        <xdr:cNvCxnSpPr>
          <a:cxnSpLocks noChangeShapeType="1"/>
        </xdr:cNvCxnSpPr>
      </xdr:nvCxnSpPr>
      <xdr:spPr bwMode="auto">
        <a:xfrm rot="-5400000">
          <a:off x="8232979" y="3912734"/>
          <a:ext cx="369706" cy="865414"/>
        </a:xfrm>
        <a:prstGeom prst="bentConnector3">
          <a:avLst>
            <a:gd name="adj1" fmla="val 34287"/>
          </a:avLst>
        </a:prstGeom>
        <a:noFill/>
        <a:ln w="28575">
          <a:solidFill>
            <a:srgbClr val="4B595B"/>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5</xdr:col>
      <xdr:colOff>351518</xdr:colOff>
      <xdr:row>23</xdr:row>
      <xdr:rowOff>145143</xdr:rowOff>
    </xdr:from>
    <xdr:to>
      <xdr:col>8</xdr:col>
      <xdr:colOff>547461</xdr:colOff>
      <xdr:row>25</xdr:row>
      <xdr:rowOff>68489</xdr:rowOff>
    </xdr:to>
    <xdr:cxnSp macro="">
      <xdr:nvCxnSpPr>
        <xdr:cNvPr id="27" name="_s2065">
          <a:extLst>
            <a:ext uri="{FF2B5EF4-FFF2-40B4-BE49-F238E27FC236}">
              <a16:creationId xmlns:a16="http://schemas.microsoft.com/office/drawing/2014/main" id="{B7C3043D-2033-48A5-81E9-084EC0D08577}"/>
            </a:ext>
          </a:extLst>
        </xdr:cNvPr>
        <xdr:cNvCxnSpPr>
          <a:cxnSpLocks noChangeShapeType="1"/>
        </xdr:cNvCxnSpPr>
      </xdr:nvCxnSpPr>
      <xdr:spPr bwMode="auto">
        <a:xfrm rot="5400000" flipH="1">
          <a:off x="3512004" y="3445782"/>
          <a:ext cx="336096" cy="1958068"/>
        </a:xfrm>
        <a:prstGeom prst="bentConnector3">
          <a:avLst>
            <a:gd name="adj1" fmla="val 34287"/>
          </a:avLst>
        </a:prstGeom>
        <a:noFill/>
        <a:ln w="28575">
          <a:solidFill>
            <a:srgbClr val="4B595B"/>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2</xdr:col>
      <xdr:colOff>154214</xdr:colOff>
      <xdr:row>23</xdr:row>
      <xdr:rowOff>145143</xdr:rowOff>
    </xdr:from>
    <xdr:to>
      <xdr:col>5</xdr:col>
      <xdr:colOff>351518</xdr:colOff>
      <xdr:row>25</xdr:row>
      <xdr:rowOff>68489</xdr:rowOff>
    </xdr:to>
    <xdr:cxnSp macro="">
      <xdr:nvCxnSpPr>
        <xdr:cNvPr id="28" name="_s2059">
          <a:extLst>
            <a:ext uri="{FF2B5EF4-FFF2-40B4-BE49-F238E27FC236}">
              <a16:creationId xmlns:a16="http://schemas.microsoft.com/office/drawing/2014/main" id="{C8619054-49BA-419C-B397-0FD3A5611A08}"/>
            </a:ext>
          </a:extLst>
        </xdr:cNvPr>
        <xdr:cNvCxnSpPr>
          <a:cxnSpLocks noChangeShapeType="1"/>
        </xdr:cNvCxnSpPr>
      </xdr:nvCxnSpPr>
      <xdr:spPr bwMode="auto">
        <a:xfrm rot="-5400000">
          <a:off x="1553256" y="3445101"/>
          <a:ext cx="336096" cy="1959429"/>
        </a:xfrm>
        <a:prstGeom prst="bentConnector3">
          <a:avLst>
            <a:gd name="adj1" fmla="val 34287"/>
          </a:avLst>
        </a:prstGeom>
        <a:noFill/>
        <a:ln w="28575">
          <a:solidFill>
            <a:srgbClr val="4B595B"/>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10</xdr:col>
      <xdr:colOff>437244</xdr:colOff>
      <xdr:row>18</xdr:row>
      <xdr:rowOff>43565</xdr:rowOff>
    </xdr:from>
    <xdr:to>
      <xdr:col>16</xdr:col>
      <xdr:colOff>39915</xdr:colOff>
      <xdr:row>19</xdr:row>
      <xdr:rowOff>185941</xdr:rowOff>
    </xdr:to>
    <xdr:cxnSp macro="">
      <xdr:nvCxnSpPr>
        <xdr:cNvPr id="29" name="_s2057">
          <a:extLst>
            <a:ext uri="{FF2B5EF4-FFF2-40B4-BE49-F238E27FC236}">
              <a16:creationId xmlns:a16="http://schemas.microsoft.com/office/drawing/2014/main" id="{17BB6167-9667-4ABE-90DB-6FF4A39AC1CF}"/>
            </a:ext>
          </a:extLst>
        </xdr:cNvPr>
        <xdr:cNvCxnSpPr>
          <a:cxnSpLocks noChangeShapeType="1"/>
        </xdr:cNvCxnSpPr>
      </xdr:nvCxnSpPr>
      <xdr:spPr bwMode="auto">
        <a:xfrm rot="5400000" flipH="1">
          <a:off x="7112704" y="1734230"/>
          <a:ext cx="348751" cy="3126921"/>
        </a:xfrm>
        <a:prstGeom prst="bentConnector3">
          <a:avLst>
            <a:gd name="adj1" fmla="val 37500"/>
          </a:avLst>
        </a:prstGeom>
        <a:noFill/>
        <a:ln w="28575">
          <a:solidFill>
            <a:srgbClr val="4B595B"/>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5</xdr:col>
      <xdr:colOff>346755</xdr:colOff>
      <xdr:row>19</xdr:row>
      <xdr:rowOff>47626</xdr:rowOff>
    </xdr:from>
    <xdr:to>
      <xdr:col>10</xdr:col>
      <xdr:colOff>428627</xdr:colOff>
      <xdr:row>20</xdr:row>
      <xdr:rowOff>52615</xdr:rowOff>
    </xdr:to>
    <xdr:cxnSp macro="">
      <xdr:nvCxnSpPr>
        <xdr:cNvPr id="30" name="_s2056">
          <a:extLst>
            <a:ext uri="{FF2B5EF4-FFF2-40B4-BE49-F238E27FC236}">
              <a16:creationId xmlns:a16="http://schemas.microsoft.com/office/drawing/2014/main" id="{3A1B0B5F-E69C-4527-B706-1EB407F84860}"/>
            </a:ext>
          </a:extLst>
        </xdr:cNvPr>
        <xdr:cNvCxnSpPr>
          <a:cxnSpLocks noChangeShapeType="1"/>
          <a:stCxn id="32" idx="0"/>
        </xdr:cNvCxnSpPr>
      </xdr:nvCxnSpPr>
      <xdr:spPr bwMode="auto">
        <a:xfrm rot="5400000" flipH="1" flipV="1">
          <a:off x="4099947" y="1930059"/>
          <a:ext cx="211364" cy="3018747"/>
        </a:xfrm>
        <a:prstGeom prst="bentConnector2">
          <a:avLst/>
        </a:prstGeom>
        <a:noFill/>
        <a:ln w="28575">
          <a:solidFill>
            <a:srgbClr val="4B595B"/>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9</xdr:col>
      <xdr:colOff>270329</xdr:colOff>
      <xdr:row>14</xdr:row>
      <xdr:rowOff>142875</xdr:rowOff>
    </xdr:from>
    <xdr:to>
      <xdr:col>11</xdr:col>
      <xdr:colOff>585178</xdr:colOff>
      <xdr:row>18</xdr:row>
      <xdr:rowOff>8618</xdr:rowOff>
    </xdr:to>
    <xdr:sp macro="" textlink="">
      <xdr:nvSpPr>
        <xdr:cNvPr id="31" name="_s2051">
          <a:extLst>
            <a:ext uri="{FF2B5EF4-FFF2-40B4-BE49-F238E27FC236}">
              <a16:creationId xmlns:a16="http://schemas.microsoft.com/office/drawing/2014/main" id="{964F0759-A5BB-47FE-A364-32840827B49C}"/>
            </a:ext>
          </a:extLst>
        </xdr:cNvPr>
        <xdr:cNvSpPr>
          <a:spLocks noChangeArrowheads="1"/>
        </xdr:cNvSpPr>
      </xdr:nvSpPr>
      <xdr:spPr bwMode="auto">
        <a:xfrm>
          <a:off x="4969329" y="2397125"/>
          <a:ext cx="1489599" cy="691243"/>
        </a:xfrm>
        <a:prstGeom prst="roundRect">
          <a:avLst>
            <a:gd name="adj" fmla="val 16667"/>
          </a:avLst>
        </a:prstGeom>
        <a:solidFill>
          <a:srgbClr val="FFC000"/>
        </a:solidFill>
        <a:ln w="38100">
          <a:solidFill>
            <a:srgbClr val="4B595B"/>
          </a:solidFill>
          <a:round/>
          <a:headEnd/>
          <a:tailEnd/>
        </a:ln>
        <a:effectLst>
          <a:outerShdw dist="53882" dir="2700000" algn="ctr" rotWithShape="0">
            <a:srgbClr val="808080">
              <a:alpha val="50000"/>
            </a:srgbClr>
          </a:outerShdw>
        </a:effectLst>
      </xdr:spPr>
      <xdr:txBody>
        <a:bodyPr vertOverflow="clip" wrap="square" lIns="27432" tIns="22860" rIns="27432" bIns="22860" anchor="ctr" upright="1"/>
        <a:lstStyle/>
        <a:p>
          <a:pPr marL="0" marR="0" lvl="0" indent="0" defTabSz="914400" rtl="0" eaLnBrk="1" fontAlgn="auto" latinLnBrk="0" hangingPunct="1">
            <a:lnSpc>
              <a:spcPct val="100000"/>
            </a:lnSpc>
            <a:spcBef>
              <a:spcPts val="0"/>
            </a:spcBef>
            <a:spcAft>
              <a:spcPts val="0"/>
            </a:spcAft>
            <a:buClrTx/>
            <a:buSzTx/>
            <a:buFontTx/>
            <a:buNone/>
            <a:tabLst/>
            <a:defRPr/>
          </a:pPr>
          <a:r>
            <a:rPr lang="en-US" sz="1100" b="0" i="0" baseline="0">
              <a:effectLst/>
              <a:latin typeface="+mn-lt"/>
              <a:ea typeface="+mn-ea"/>
              <a:cs typeface="+mn-cs"/>
            </a:rPr>
            <a:t>Current Owner</a:t>
          </a:r>
          <a:endParaRPr lang="en-US" sz="1000">
            <a:effectLst/>
          </a:endParaRPr>
        </a:p>
        <a:p>
          <a:pPr rtl="0"/>
          <a:r>
            <a:rPr lang="en-US" sz="1100" b="0" i="0" baseline="0">
              <a:effectLst/>
              <a:latin typeface="+mn-lt"/>
              <a:ea typeface="+mn-ea"/>
              <a:cs typeface="+mn-cs"/>
            </a:rPr>
            <a:t>100%</a:t>
          </a:r>
          <a:endParaRPr lang="en-US" sz="1000">
            <a:effectLst/>
          </a:endParaRPr>
        </a:p>
      </xdr:txBody>
    </xdr:sp>
    <xdr:clientData/>
  </xdr:twoCellAnchor>
  <xdr:twoCellAnchor>
    <xdr:from>
      <xdr:col>4</xdr:col>
      <xdr:colOff>187779</xdr:colOff>
      <xdr:row>20</xdr:row>
      <xdr:rowOff>52614</xdr:rowOff>
    </xdr:from>
    <xdr:to>
      <xdr:col>6</xdr:col>
      <xdr:colOff>505732</xdr:colOff>
      <xdr:row>23</xdr:row>
      <xdr:rowOff>145143</xdr:rowOff>
    </xdr:to>
    <xdr:sp macro="" textlink="">
      <xdr:nvSpPr>
        <xdr:cNvPr id="32" name="_s2052">
          <a:extLst>
            <a:ext uri="{FF2B5EF4-FFF2-40B4-BE49-F238E27FC236}">
              <a16:creationId xmlns:a16="http://schemas.microsoft.com/office/drawing/2014/main" id="{9ABCC8AA-2473-4AB8-9654-04E6B7671699}"/>
            </a:ext>
          </a:extLst>
        </xdr:cNvPr>
        <xdr:cNvSpPr>
          <a:spLocks noChangeArrowheads="1"/>
        </xdr:cNvSpPr>
      </xdr:nvSpPr>
      <xdr:spPr bwMode="auto">
        <a:xfrm>
          <a:off x="1949904" y="3545114"/>
          <a:ext cx="1492703" cy="711654"/>
        </a:xfrm>
        <a:prstGeom prst="roundRect">
          <a:avLst>
            <a:gd name="adj" fmla="val 16667"/>
          </a:avLst>
        </a:prstGeom>
        <a:solidFill>
          <a:srgbClr val="FFC000"/>
        </a:solidFill>
        <a:ln w="28575">
          <a:solidFill>
            <a:srgbClr val="4B595B"/>
          </a:solidFill>
          <a:round/>
          <a:headEnd/>
          <a:tailEnd/>
        </a:ln>
        <a:effectLst>
          <a:outerShdw dist="53882" dir="2700000" algn="ctr" rotWithShape="0">
            <a:srgbClr val="808080">
              <a:alpha val="50000"/>
            </a:srgbClr>
          </a:outerShdw>
        </a:effectLst>
      </xdr:spPr>
      <xdr:txBody>
        <a:bodyPr/>
        <a:lstStyle/>
        <a:p>
          <a:r>
            <a:rPr lang="en-US"/>
            <a:t>General Partner, LLC xxx%</a:t>
          </a:r>
        </a:p>
      </xdr:txBody>
    </xdr:sp>
    <xdr:clientData/>
  </xdr:twoCellAnchor>
  <xdr:twoCellAnchor>
    <xdr:from>
      <xdr:col>14</xdr:col>
      <xdr:colOff>399393</xdr:colOff>
      <xdr:row>19</xdr:row>
      <xdr:rowOff>179614</xdr:rowOff>
    </xdr:from>
    <xdr:to>
      <xdr:col>17</xdr:col>
      <xdr:colOff>258287</xdr:colOff>
      <xdr:row>23</xdr:row>
      <xdr:rowOff>65768</xdr:rowOff>
    </xdr:to>
    <xdr:sp macro="" textlink="">
      <xdr:nvSpPr>
        <xdr:cNvPr id="33" name="_s2054">
          <a:extLst>
            <a:ext uri="{FF2B5EF4-FFF2-40B4-BE49-F238E27FC236}">
              <a16:creationId xmlns:a16="http://schemas.microsoft.com/office/drawing/2014/main" id="{D8D8D08C-D596-40C1-8556-A733A3124A39}"/>
            </a:ext>
          </a:extLst>
        </xdr:cNvPr>
        <xdr:cNvSpPr>
          <a:spLocks noChangeArrowheads="1"/>
        </xdr:cNvSpPr>
      </xdr:nvSpPr>
      <xdr:spPr bwMode="auto">
        <a:xfrm>
          <a:off x="8035268" y="3465739"/>
          <a:ext cx="1621019" cy="711654"/>
        </a:xfrm>
        <a:prstGeom prst="roundRect">
          <a:avLst>
            <a:gd name="adj" fmla="val 16667"/>
          </a:avLst>
        </a:prstGeom>
        <a:solidFill>
          <a:srgbClr val="FFC000"/>
        </a:solidFill>
        <a:ln w="28575">
          <a:solidFill>
            <a:srgbClr val="4B595B"/>
          </a:solidFill>
          <a:round/>
          <a:headEnd/>
          <a:tailEnd/>
        </a:ln>
        <a:effectLst>
          <a:outerShdw dist="53882" dir="2700000" algn="ctr" rotWithShape="0">
            <a:srgbClr val="808080">
              <a:alpha val="50000"/>
            </a:srgbClr>
          </a:outerShdw>
        </a:effectLst>
      </xdr:spPr>
      <xdr:txBody>
        <a:bodyPr/>
        <a:lstStyle/>
        <a:p>
          <a:r>
            <a:rPr lang="en-US"/>
            <a:t>Limited Partner xxx%</a:t>
          </a:r>
        </a:p>
      </xdr:txBody>
    </xdr:sp>
    <xdr:clientData/>
  </xdr:twoCellAnchor>
  <xdr:twoCellAnchor>
    <xdr:from>
      <xdr:col>1</xdr:col>
      <xdr:colOff>77490</xdr:colOff>
      <xdr:row>25</xdr:row>
      <xdr:rowOff>72299</xdr:rowOff>
    </xdr:from>
    <xdr:to>
      <xdr:col>3</xdr:col>
      <xdr:colOff>382109</xdr:colOff>
      <xdr:row>28</xdr:row>
      <xdr:rowOff>148227</xdr:rowOff>
    </xdr:to>
    <xdr:sp macro="" textlink="">
      <xdr:nvSpPr>
        <xdr:cNvPr id="34" name="_s2058">
          <a:extLst>
            <a:ext uri="{FF2B5EF4-FFF2-40B4-BE49-F238E27FC236}">
              <a16:creationId xmlns:a16="http://schemas.microsoft.com/office/drawing/2014/main" id="{DC3541DA-A0A2-4399-9BF5-B114E5F59BCF}"/>
            </a:ext>
          </a:extLst>
        </xdr:cNvPr>
        <xdr:cNvSpPr>
          <a:spLocks noChangeArrowheads="1"/>
        </xdr:cNvSpPr>
      </xdr:nvSpPr>
      <xdr:spPr bwMode="auto">
        <a:xfrm>
          <a:off x="684507" y="4954265"/>
          <a:ext cx="1466992" cy="657115"/>
        </a:xfrm>
        <a:prstGeom prst="roundRect">
          <a:avLst>
            <a:gd name="adj" fmla="val 16667"/>
          </a:avLst>
        </a:prstGeom>
        <a:solidFill>
          <a:srgbClr val="FFC000"/>
        </a:solidFill>
        <a:ln w="3175">
          <a:solidFill>
            <a:srgbClr val="4B595B"/>
          </a:solidFill>
          <a:round/>
          <a:headEnd/>
          <a:tailEnd/>
        </a:ln>
        <a:effectLst>
          <a:outerShdw dist="53882" dir="2700000" algn="ctr" rotWithShape="0">
            <a:srgbClr val="808080">
              <a:alpha val="50000"/>
            </a:srgbClr>
          </a:outerShdw>
        </a:effec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a:effectLst/>
              <a:latin typeface="+mn-lt"/>
              <a:ea typeface="+mn-ea"/>
              <a:cs typeface="+mn-cs"/>
            </a:rPr>
            <a:t>Managing</a:t>
          </a:r>
          <a:r>
            <a:rPr lang="en-US" sz="1100" baseline="0">
              <a:effectLst/>
              <a:latin typeface="+mn-lt"/>
              <a:ea typeface="+mn-ea"/>
              <a:cs typeface="+mn-cs"/>
            </a:rPr>
            <a:t> </a:t>
          </a:r>
          <a:r>
            <a:rPr lang="en-US" sz="1100">
              <a:effectLst/>
              <a:latin typeface="+mn-lt"/>
              <a:ea typeface="+mn-ea"/>
              <a:cs typeface="+mn-cs"/>
            </a:rPr>
            <a:t>Member</a:t>
          </a:r>
          <a:r>
            <a:rPr lang="en-US" sz="1100" baseline="0">
              <a:effectLst/>
              <a:latin typeface="+mn-lt"/>
              <a:ea typeface="+mn-ea"/>
              <a:cs typeface="+mn-cs"/>
            </a:rPr>
            <a:t> xxx</a:t>
          </a:r>
          <a:r>
            <a:rPr lang="en-US" sz="1100">
              <a:effectLst/>
              <a:latin typeface="+mn-lt"/>
              <a:ea typeface="+mn-ea"/>
              <a:cs typeface="+mn-cs"/>
            </a:rPr>
            <a:t>%</a:t>
          </a:r>
          <a:endParaRPr lang="en-US">
            <a:effectLst/>
          </a:endParaRPr>
        </a:p>
        <a:p>
          <a:r>
            <a:rPr lang="en-US"/>
            <a:t> </a:t>
          </a:r>
        </a:p>
      </xdr:txBody>
    </xdr:sp>
    <xdr:clientData/>
  </xdr:twoCellAnchor>
  <xdr:twoCellAnchor>
    <xdr:from>
      <xdr:col>4</xdr:col>
      <xdr:colOff>197304</xdr:colOff>
      <xdr:row>25</xdr:row>
      <xdr:rowOff>68489</xdr:rowOff>
    </xdr:from>
    <xdr:to>
      <xdr:col>6</xdr:col>
      <xdr:colOff>505732</xdr:colOff>
      <xdr:row>28</xdr:row>
      <xdr:rowOff>140607</xdr:rowOff>
    </xdr:to>
    <xdr:sp macro="" textlink="">
      <xdr:nvSpPr>
        <xdr:cNvPr id="35" name="_s2060">
          <a:extLst>
            <a:ext uri="{FF2B5EF4-FFF2-40B4-BE49-F238E27FC236}">
              <a16:creationId xmlns:a16="http://schemas.microsoft.com/office/drawing/2014/main" id="{8CFC675F-E568-4648-B5BD-0690613E14FE}"/>
            </a:ext>
          </a:extLst>
        </xdr:cNvPr>
        <xdr:cNvSpPr>
          <a:spLocks noChangeArrowheads="1"/>
        </xdr:cNvSpPr>
      </xdr:nvSpPr>
      <xdr:spPr bwMode="auto">
        <a:xfrm>
          <a:off x="1959429" y="4592864"/>
          <a:ext cx="1483178" cy="691243"/>
        </a:xfrm>
        <a:prstGeom prst="roundRect">
          <a:avLst>
            <a:gd name="adj" fmla="val 16667"/>
          </a:avLst>
        </a:prstGeom>
        <a:solidFill>
          <a:srgbClr val="FFC000"/>
        </a:solidFill>
        <a:ln w="3175">
          <a:solidFill>
            <a:srgbClr val="4B595B"/>
          </a:solidFill>
          <a:round/>
          <a:headEnd/>
          <a:tailEnd/>
        </a:ln>
        <a:effectLst>
          <a:outerShdw dist="53882" dir="2700000" algn="ctr" rotWithShape="0">
            <a:srgbClr val="808080">
              <a:alpha val="50000"/>
            </a:srgbClr>
          </a:outerShdw>
        </a:effectLst>
      </xdr:spPr>
      <xdr:txBody>
        <a:bodyPr/>
        <a:lstStyle/>
        <a:p>
          <a:r>
            <a:rPr lang="en-US"/>
            <a:t>Member xx%</a:t>
          </a:r>
        </a:p>
      </xdr:txBody>
    </xdr:sp>
    <xdr:clientData/>
  </xdr:twoCellAnchor>
  <xdr:twoCellAnchor>
    <xdr:from>
      <xdr:col>7</xdr:col>
      <xdr:colOff>383721</xdr:colOff>
      <xdr:row>25</xdr:row>
      <xdr:rowOff>68489</xdr:rowOff>
    </xdr:from>
    <xdr:to>
      <xdr:col>10</xdr:col>
      <xdr:colOff>114300</xdr:colOff>
      <xdr:row>28</xdr:row>
      <xdr:rowOff>140607</xdr:rowOff>
    </xdr:to>
    <xdr:sp macro="" textlink="">
      <xdr:nvSpPr>
        <xdr:cNvPr id="36" name="_s2064">
          <a:extLst>
            <a:ext uri="{FF2B5EF4-FFF2-40B4-BE49-F238E27FC236}">
              <a16:creationId xmlns:a16="http://schemas.microsoft.com/office/drawing/2014/main" id="{6F40AF8C-9F53-493D-AF78-CFAAC0D5F337}"/>
            </a:ext>
          </a:extLst>
        </xdr:cNvPr>
        <xdr:cNvSpPr>
          <a:spLocks noChangeArrowheads="1"/>
        </xdr:cNvSpPr>
      </xdr:nvSpPr>
      <xdr:spPr bwMode="auto">
        <a:xfrm>
          <a:off x="3907971" y="4592864"/>
          <a:ext cx="1492704" cy="691243"/>
        </a:xfrm>
        <a:prstGeom prst="roundRect">
          <a:avLst>
            <a:gd name="adj" fmla="val 16667"/>
          </a:avLst>
        </a:prstGeom>
        <a:solidFill>
          <a:srgbClr val="FFC000"/>
        </a:solidFill>
        <a:ln w="3175">
          <a:solidFill>
            <a:srgbClr val="4B595B"/>
          </a:solidFill>
          <a:round/>
          <a:headEnd/>
          <a:tailEnd/>
        </a:ln>
        <a:effectLst>
          <a:outerShdw dist="53882" dir="2700000" algn="ctr" rotWithShape="0">
            <a:srgbClr val="808080">
              <a:alpha val="50000"/>
            </a:srgbClr>
          </a:outerShdw>
        </a:effectLst>
      </xdr:spPr>
      <xdr:txBody>
        <a:bodyPr/>
        <a:lstStyle/>
        <a:p>
          <a:r>
            <a:rPr lang="en-US"/>
            <a:t>Member xx%</a:t>
          </a:r>
        </a:p>
      </xdr:txBody>
    </xdr:sp>
    <xdr:clientData/>
  </xdr:twoCellAnchor>
  <xdr:twoCellAnchor>
    <xdr:from>
      <xdr:col>13</xdr:col>
      <xdr:colOff>140880</xdr:colOff>
      <xdr:row>24</xdr:row>
      <xdr:rowOff>195489</xdr:rowOff>
    </xdr:from>
    <xdr:to>
      <xdr:col>15</xdr:col>
      <xdr:colOff>576671</xdr:colOff>
      <xdr:row>28</xdr:row>
      <xdr:rowOff>61232</xdr:rowOff>
    </xdr:to>
    <xdr:sp macro="" textlink="">
      <xdr:nvSpPr>
        <xdr:cNvPr id="37" name="_s2070">
          <a:extLst>
            <a:ext uri="{FF2B5EF4-FFF2-40B4-BE49-F238E27FC236}">
              <a16:creationId xmlns:a16="http://schemas.microsoft.com/office/drawing/2014/main" id="{1D58CB92-0A13-45F1-916F-B4751F9F3A4A}"/>
            </a:ext>
          </a:extLst>
        </xdr:cNvPr>
        <xdr:cNvSpPr>
          <a:spLocks noChangeArrowheads="1"/>
        </xdr:cNvSpPr>
      </xdr:nvSpPr>
      <xdr:spPr bwMode="auto">
        <a:xfrm>
          <a:off x="7189380" y="4513489"/>
          <a:ext cx="1610541" cy="691243"/>
        </a:xfrm>
        <a:prstGeom prst="roundRect">
          <a:avLst>
            <a:gd name="adj" fmla="val 16667"/>
          </a:avLst>
        </a:prstGeom>
        <a:solidFill>
          <a:srgbClr val="FFC000"/>
        </a:solidFill>
        <a:ln w="3175">
          <a:solidFill>
            <a:srgbClr val="4B595B"/>
          </a:solidFill>
          <a:round/>
          <a:headEnd/>
          <a:tailEnd/>
        </a:ln>
        <a:effectLst>
          <a:outerShdw dist="53882" dir="2700000" algn="ctr" rotWithShape="0">
            <a:srgbClr val="808080">
              <a:alpha val="50000"/>
            </a:srgbClr>
          </a:outerShdw>
        </a:effectLst>
      </xdr:spPr>
      <xdr:txBody>
        <a:bodyPr/>
        <a:lstStyle/>
        <a:p>
          <a:r>
            <a:rPr lang="en-US"/>
            <a:t>Member xx%</a:t>
          </a:r>
        </a:p>
      </xdr:txBody>
    </xdr:sp>
    <xdr:clientData/>
  </xdr:twoCellAnchor>
  <xdr:twoCellAnchor>
    <xdr:from>
      <xdr:col>16</xdr:col>
      <xdr:colOff>90057</xdr:colOff>
      <xdr:row>24</xdr:row>
      <xdr:rowOff>195489</xdr:rowOff>
    </xdr:from>
    <xdr:to>
      <xdr:col>18</xdr:col>
      <xdr:colOff>536326</xdr:colOff>
      <xdr:row>28</xdr:row>
      <xdr:rowOff>61232</xdr:rowOff>
    </xdr:to>
    <xdr:sp macro="" textlink="">
      <xdr:nvSpPr>
        <xdr:cNvPr id="38" name="_s2072">
          <a:extLst>
            <a:ext uri="{FF2B5EF4-FFF2-40B4-BE49-F238E27FC236}">
              <a16:creationId xmlns:a16="http://schemas.microsoft.com/office/drawing/2014/main" id="{E6513B81-9BDE-4D96-8A15-E53C638E392B}"/>
            </a:ext>
          </a:extLst>
        </xdr:cNvPr>
        <xdr:cNvSpPr>
          <a:spLocks noChangeArrowheads="1"/>
        </xdr:cNvSpPr>
      </xdr:nvSpPr>
      <xdr:spPr bwMode="auto">
        <a:xfrm>
          <a:off x="8900682" y="4513489"/>
          <a:ext cx="1621019" cy="691243"/>
        </a:xfrm>
        <a:prstGeom prst="roundRect">
          <a:avLst>
            <a:gd name="adj" fmla="val 16667"/>
          </a:avLst>
        </a:prstGeom>
        <a:solidFill>
          <a:srgbClr val="FFC000"/>
        </a:solidFill>
        <a:ln w="3175">
          <a:solidFill>
            <a:srgbClr val="4B595B"/>
          </a:solidFill>
          <a:round/>
          <a:headEnd/>
          <a:tailEnd/>
        </a:ln>
        <a:effectLst>
          <a:outerShdw dist="53882" dir="2700000" algn="ctr" rotWithShape="0">
            <a:srgbClr val="808080">
              <a:alpha val="50000"/>
            </a:srgbClr>
          </a:outerShdw>
        </a:effectLst>
      </xdr:spPr>
      <xdr:txBody>
        <a:bodyPr/>
        <a:lstStyle/>
        <a:p>
          <a:r>
            <a:rPr lang="en-US"/>
            <a:t>Member xx%</a:t>
          </a:r>
        </a:p>
      </xdr:txBody>
    </xdr:sp>
    <xdr:clientData/>
  </xdr:twoCellAnchor>
  <xdr:twoCellAnchor>
    <xdr:from>
      <xdr:col>5</xdr:col>
      <xdr:colOff>578757</xdr:colOff>
      <xdr:row>30</xdr:row>
      <xdr:rowOff>73478</xdr:rowOff>
    </xdr:from>
    <xdr:to>
      <xdr:col>8</xdr:col>
      <xdr:colOff>299811</xdr:colOff>
      <xdr:row>33</xdr:row>
      <xdr:rowOff>145596</xdr:rowOff>
    </xdr:to>
    <xdr:sp macro="" textlink="">
      <xdr:nvSpPr>
        <xdr:cNvPr id="39" name="_s2076">
          <a:extLst>
            <a:ext uri="{FF2B5EF4-FFF2-40B4-BE49-F238E27FC236}">
              <a16:creationId xmlns:a16="http://schemas.microsoft.com/office/drawing/2014/main" id="{D492C9DD-3C7E-420E-81A0-7AF54D7CE742}"/>
            </a:ext>
          </a:extLst>
        </xdr:cNvPr>
        <xdr:cNvSpPr>
          <a:spLocks noChangeArrowheads="1"/>
        </xdr:cNvSpPr>
      </xdr:nvSpPr>
      <xdr:spPr bwMode="auto">
        <a:xfrm>
          <a:off x="2928257" y="5629728"/>
          <a:ext cx="1483179" cy="691243"/>
        </a:xfrm>
        <a:prstGeom prst="roundRect">
          <a:avLst>
            <a:gd name="adj" fmla="val 16667"/>
          </a:avLst>
        </a:prstGeom>
        <a:solidFill>
          <a:srgbClr val="FFC000"/>
        </a:solidFill>
        <a:ln w="3175">
          <a:solidFill>
            <a:srgbClr val="4B595B"/>
          </a:solidFill>
          <a:round/>
          <a:headEnd/>
          <a:tailEnd/>
        </a:ln>
        <a:effectLst>
          <a:outerShdw dist="53882" dir="2700000" algn="ctr" rotWithShape="0">
            <a:srgbClr val="808080">
              <a:alpha val="50000"/>
            </a:srgbClr>
          </a:outerShdw>
        </a:effectLst>
      </xdr:spPr>
    </xdr:sp>
    <xdr:clientData/>
  </xdr:twoCellAnchor>
  <xdr:twoCellAnchor>
    <xdr:from>
      <xdr:col>9</xdr:col>
      <xdr:colOff>187325</xdr:colOff>
      <xdr:row>30</xdr:row>
      <xdr:rowOff>73478</xdr:rowOff>
    </xdr:from>
    <xdr:to>
      <xdr:col>11</xdr:col>
      <xdr:colOff>486229</xdr:colOff>
      <xdr:row>33</xdr:row>
      <xdr:rowOff>145596</xdr:rowOff>
    </xdr:to>
    <xdr:sp macro="" textlink="">
      <xdr:nvSpPr>
        <xdr:cNvPr id="40" name="_s2078">
          <a:extLst>
            <a:ext uri="{FF2B5EF4-FFF2-40B4-BE49-F238E27FC236}">
              <a16:creationId xmlns:a16="http://schemas.microsoft.com/office/drawing/2014/main" id="{94090639-4BAE-4652-9F10-5430D282259F}"/>
            </a:ext>
          </a:extLst>
        </xdr:cNvPr>
        <xdr:cNvSpPr>
          <a:spLocks noChangeArrowheads="1"/>
        </xdr:cNvSpPr>
      </xdr:nvSpPr>
      <xdr:spPr bwMode="auto">
        <a:xfrm>
          <a:off x="4886325" y="5629728"/>
          <a:ext cx="1473654" cy="691243"/>
        </a:xfrm>
        <a:prstGeom prst="roundRect">
          <a:avLst>
            <a:gd name="adj" fmla="val 16667"/>
          </a:avLst>
        </a:prstGeom>
        <a:solidFill>
          <a:srgbClr val="FFC000"/>
        </a:solidFill>
        <a:ln w="3175">
          <a:solidFill>
            <a:srgbClr val="4B595B"/>
          </a:solidFill>
          <a:round/>
          <a:headEnd/>
          <a:tailEnd/>
        </a:ln>
        <a:effectLst>
          <a:outerShdw dist="53882" dir="2700000" algn="ctr" rotWithShape="0">
            <a:srgbClr val="808080">
              <a:alpha val="50000"/>
            </a:srgbClr>
          </a:outerShdw>
        </a:effectLst>
      </xdr:spPr>
    </xdr:sp>
    <xdr:clientData/>
  </xdr:twoCellAnchor>
  <xdr:twoCellAnchor>
    <xdr:from>
      <xdr:col>4</xdr:col>
      <xdr:colOff>197304</xdr:colOff>
      <xdr:row>35</xdr:row>
      <xdr:rowOff>89353</xdr:rowOff>
    </xdr:from>
    <xdr:to>
      <xdr:col>6</xdr:col>
      <xdr:colOff>477157</xdr:colOff>
      <xdr:row>38</xdr:row>
      <xdr:rowOff>161471</xdr:rowOff>
    </xdr:to>
    <xdr:sp macro="" textlink="">
      <xdr:nvSpPr>
        <xdr:cNvPr id="41" name="_s2080">
          <a:extLst>
            <a:ext uri="{FF2B5EF4-FFF2-40B4-BE49-F238E27FC236}">
              <a16:creationId xmlns:a16="http://schemas.microsoft.com/office/drawing/2014/main" id="{EF3CD76B-EC92-4BB3-86D8-F456E63D32E9}"/>
            </a:ext>
          </a:extLst>
        </xdr:cNvPr>
        <xdr:cNvSpPr>
          <a:spLocks noChangeArrowheads="1"/>
        </xdr:cNvSpPr>
      </xdr:nvSpPr>
      <xdr:spPr bwMode="auto">
        <a:xfrm>
          <a:off x="1959429" y="6677478"/>
          <a:ext cx="1454603" cy="691243"/>
        </a:xfrm>
        <a:prstGeom prst="roundRect">
          <a:avLst>
            <a:gd name="adj" fmla="val 16667"/>
          </a:avLst>
        </a:prstGeom>
        <a:solidFill>
          <a:srgbClr val="FFC000"/>
        </a:solidFill>
        <a:ln w="38100">
          <a:solidFill>
            <a:srgbClr val="4B595B"/>
          </a:solidFill>
          <a:round/>
          <a:headEnd/>
          <a:tailEnd/>
        </a:ln>
        <a:effectLst>
          <a:outerShdw dist="53882" dir="2700000" algn="ctr" rotWithShape="0">
            <a:srgbClr val="808080">
              <a:alpha val="50000"/>
            </a:srgbClr>
          </a:outerShdw>
        </a:effectLst>
      </xdr:spPr>
    </xdr:sp>
    <xdr:clientData/>
  </xdr:twoCellAnchor>
  <xdr:twoCellAnchor>
    <xdr:from>
      <xdr:col>4</xdr:col>
      <xdr:colOff>197304</xdr:colOff>
      <xdr:row>40</xdr:row>
      <xdr:rowOff>103868</xdr:rowOff>
    </xdr:from>
    <xdr:to>
      <xdr:col>6</xdr:col>
      <xdr:colOff>477157</xdr:colOff>
      <xdr:row>43</xdr:row>
      <xdr:rowOff>156936</xdr:rowOff>
    </xdr:to>
    <xdr:sp macro="" textlink="">
      <xdr:nvSpPr>
        <xdr:cNvPr id="42" name="_s2082">
          <a:extLst>
            <a:ext uri="{FF2B5EF4-FFF2-40B4-BE49-F238E27FC236}">
              <a16:creationId xmlns:a16="http://schemas.microsoft.com/office/drawing/2014/main" id="{92430CC5-780A-4AE3-A99E-05DC3F1B50CE}"/>
            </a:ext>
          </a:extLst>
        </xdr:cNvPr>
        <xdr:cNvSpPr>
          <a:spLocks noChangeArrowheads="1"/>
        </xdr:cNvSpPr>
      </xdr:nvSpPr>
      <xdr:spPr bwMode="auto">
        <a:xfrm>
          <a:off x="1959429" y="7723868"/>
          <a:ext cx="1454603" cy="672193"/>
        </a:xfrm>
        <a:prstGeom prst="roundRect">
          <a:avLst>
            <a:gd name="adj" fmla="val 16667"/>
          </a:avLst>
        </a:prstGeom>
        <a:solidFill>
          <a:srgbClr val="FFC000"/>
        </a:solidFill>
        <a:ln w="38100">
          <a:solidFill>
            <a:srgbClr val="4B595B"/>
          </a:solidFill>
          <a:round/>
          <a:headEnd/>
          <a:tailEnd/>
        </a:ln>
        <a:effectLst>
          <a:outerShdw dist="53882" dir="2700000" algn="ctr" rotWithShape="0">
            <a:srgbClr val="808080">
              <a:alpha val="50000"/>
            </a:srgbClr>
          </a:outerShdw>
        </a:effectLst>
      </xdr:spPr>
    </xdr:sp>
    <xdr:clientData/>
  </xdr:twoCellAnchor>
  <xdr:twoCellAnchor>
    <xdr:from>
      <xdr:col>7</xdr:col>
      <xdr:colOff>393246</xdr:colOff>
      <xdr:row>35</xdr:row>
      <xdr:rowOff>89353</xdr:rowOff>
    </xdr:from>
    <xdr:to>
      <xdr:col>10</xdr:col>
      <xdr:colOff>85725</xdr:colOff>
      <xdr:row>38</xdr:row>
      <xdr:rowOff>161471</xdr:rowOff>
    </xdr:to>
    <xdr:sp macro="" textlink="">
      <xdr:nvSpPr>
        <xdr:cNvPr id="43" name="_s2084">
          <a:extLst>
            <a:ext uri="{FF2B5EF4-FFF2-40B4-BE49-F238E27FC236}">
              <a16:creationId xmlns:a16="http://schemas.microsoft.com/office/drawing/2014/main" id="{71AD6D46-7AAA-4BAD-B0CE-E54AA5BE27AA}"/>
            </a:ext>
          </a:extLst>
        </xdr:cNvPr>
        <xdr:cNvSpPr>
          <a:spLocks noChangeArrowheads="1"/>
        </xdr:cNvSpPr>
      </xdr:nvSpPr>
      <xdr:spPr bwMode="auto">
        <a:xfrm>
          <a:off x="3917496" y="6677478"/>
          <a:ext cx="1454604" cy="691243"/>
        </a:xfrm>
        <a:prstGeom prst="roundRect">
          <a:avLst>
            <a:gd name="adj" fmla="val 16667"/>
          </a:avLst>
        </a:prstGeom>
        <a:solidFill>
          <a:srgbClr val="FFC000"/>
        </a:solidFill>
        <a:ln w="38100">
          <a:solidFill>
            <a:srgbClr val="4B595B"/>
          </a:solidFill>
          <a:round/>
          <a:headEnd/>
          <a:tailEnd/>
        </a:ln>
        <a:effectLst>
          <a:outerShdw dist="53882" dir="2700000" algn="ctr" rotWithShape="0">
            <a:srgbClr val="808080">
              <a:alpha val="50000"/>
            </a:srgbClr>
          </a:outerShdw>
        </a:effectLst>
      </xdr:spPr>
    </xdr:sp>
    <xdr:clientData/>
  </xdr:twoCellAnchor>
  <xdr:twoCellAnchor>
    <xdr:from>
      <xdr:col>7</xdr:col>
      <xdr:colOff>393246</xdr:colOff>
      <xdr:row>40</xdr:row>
      <xdr:rowOff>103868</xdr:rowOff>
    </xdr:from>
    <xdr:to>
      <xdr:col>10</xdr:col>
      <xdr:colOff>85725</xdr:colOff>
      <xdr:row>43</xdr:row>
      <xdr:rowOff>166461</xdr:rowOff>
    </xdr:to>
    <xdr:sp macro="" textlink="">
      <xdr:nvSpPr>
        <xdr:cNvPr id="44" name="_s2086">
          <a:extLst>
            <a:ext uri="{FF2B5EF4-FFF2-40B4-BE49-F238E27FC236}">
              <a16:creationId xmlns:a16="http://schemas.microsoft.com/office/drawing/2014/main" id="{087710EF-7774-4A79-AFFA-8D9B05412D7E}"/>
            </a:ext>
          </a:extLst>
        </xdr:cNvPr>
        <xdr:cNvSpPr>
          <a:spLocks noChangeArrowheads="1"/>
        </xdr:cNvSpPr>
      </xdr:nvSpPr>
      <xdr:spPr bwMode="auto">
        <a:xfrm>
          <a:off x="3917496" y="7723868"/>
          <a:ext cx="1454604" cy="681718"/>
        </a:xfrm>
        <a:prstGeom prst="roundRect">
          <a:avLst>
            <a:gd name="adj" fmla="val 16667"/>
          </a:avLst>
        </a:prstGeom>
        <a:solidFill>
          <a:srgbClr val="FFC000"/>
        </a:solidFill>
        <a:ln w="38100">
          <a:solidFill>
            <a:srgbClr val="4B595B"/>
          </a:solidFill>
          <a:round/>
          <a:headEnd/>
          <a:tailEnd/>
        </a:ln>
        <a:effectLst>
          <a:outerShdw dist="53882" dir="2700000" algn="ctr" rotWithShape="0">
            <a:srgbClr val="808080">
              <a:alpha val="50000"/>
            </a:srgbClr>
          </a:outerShdw>
        </a:effectLst>
      </xdr:spPr>
    </xdr:sp>
    <xdr:clientData/>
  </xdr:twoCellAnchor>
  <xdr:twoCellAnchor>
    <xdr:from>
      <xdr:col>11</xdr:col>
      <xdr:colOff>11339</xdr:colOff>
      <xdr:row>35</xdr:row>
      <xdr:rowOff>89353</xdr:rowOff>
    </xdr:from>
    <xdr:to>
      <xdr:col>13</xdr:col>
      <xdr:colOff>291193</xdr:colOff>
      <xdr:row>38</xdr:row>
      <xdr:rowOff>161471</xdr:rowOff>
    </xdr:to>
    <xdr:sp macro="" textlink="">
      <xdr:nvSpPr>
        <xdr:cNvPr id="45" name="_s2088">
          <a:extLst>
            <a:ext uri="{FF2B5EF4-FFF2-40B4-BE49-F238E27FC236}">
              <a16:creationId xmlns:a16="http://schemas.microsoft.com/office/drawing/2014/main" id="{B979E905-96B1-4833-A596-6DD7BA85DE34}"/>
            </a:ext>
          </a:extLst>
        </xdr:cNvPr>
        <xdr:cNvSpPr>
          <a:spLocks noChangeArrowheads="1"/>
        </xdr:cNvSpPr>
      </xdr:nvSpPr>
      <xdr:spPr bwMode="auto">
        <a:xfrm>
          <a:off x="5885089" y="6677478"/>
          <a:ext cx="1454604" cy="691243"/>
        </a:xfrm>
        <a:prstGeom prst="roundRect">
          <a:avLst>
            <a:gd name="adj" fmla="val 16667"/>
          </a:avLst>
        </a:prstGeom>
        <a:solidFill>
          <a:srgbClr val="FFC000"/>
        </a:solidFill>
        <a:ln w="38100">
          <a:solidFill>
            <a:srgbClr val="4B595B"/>
          </a:solidFill>
          <a:round/>
          <a:headEnd/>
          <a:tailEnd/>
        </a:ln>
        <a:effectLst>
          <a:outerShdw dist="53882" dir="2700000" algn="ctr" rotWithShape="0">
            <a:srgbClr val="808080">
              <a:alpha val="50000"/>
            </a:srgbClr>
          </a:outerShdw>
        </a:effectLst>
      </xdr:spPr>
    </xdr:sp>
    <xdr:clientData/>
  </xdr:twoCellAnchor>
  <xdr:twoCellAnchor>
    <xdr:from>
      <xdr:col>11</xdr:col>
      <xdr:colOff>11339</xdr:colOff>
      <xdr:row>40</xdr:row>
      <xdr:rowOff>103868</xdr:rowOff>
    </xdr:from>
    <xdr:to>
      <xdr:col>13</xdr:col>
      <xdr:colOff>291193</xdr:colOff>
      <xdr:row>43</xdr:row>
      <xdr:rowOff>166461</xdr:rowOff>
    </xdr:to>
    <xdr:sp macro="" textlink="">
      <xdr:nvSpPr>
        <xdr:cNvPr id="46" name="_s2090">
          <a:extLst>
            <a:ext uri="{FF2B5EF4-FFF2-40B4-BE49-F238E27FC236}">
              <a16:creationId xmlns:a16="http://schemas.microsoft.com/office/drawing/2014/main" id="{38785938-2CF7-4DF6-865A-B83642A04026}"/>
            </a:ext>
          </a:extLst>
        </xdr:cNvPr>
        <xdr:cNvSpPr>
          <a:spLocks noChangeArrowheads="1"/>
        </xdr:cNvSpPr>
      </xdr:nvSpPr>
      <xdr:spPr bwMode="auto">
        <a:xfrm>
          <a:off x="5885089" y="7723868"/>
          <a:ext cx="1454604" cy="681718"/>
        </a:xfrm>
        <a:prstGeom prst="roundRect">
          <a:avLst>
            <a:gd name="adj" fmla="val 16667"/>
          </a:avLst>
        </a:prstGeom>
        <a:solidFill>
          <a:srgbClr val="FFC000"/>
        </a:solidFill>
        <a:ln w="38100">
          <a:solidFill>
            <a:srgbClr val="4B595B"/>
          </a:solidFill>
          <a:round/>
          <a:headEnd/>
          <a:tailEnd/>
        </a:ln>
        <a:effectLst>
          <a:outerShdw dist="53882" dir="2700000" algn="ctr" rotWithShape="0">
            <a:srgbClr val="808080">
              <a:alpha val="50000"/>
            </a:srgbClr>
          </a:outerShdw>
        </a:effectLst>
      </xdr:spPr>
    </xdr:sp>
    <xdr:clientData/>
  </xdr:twoCellAnchor>
  <xdr:twoCellAnchor>
    <xdr:from>
      <xdr:col>8</xdr:col>
      <xdr:colOff>567872</xdr:colOff>
      <xdr:row>29</xdr:row>
      <xdr:rowOff>0</xdr:rowOff>
    </xdr:from>
    <xdr:to>
      <xdr:col>9</xdr:col>
      <xdr:colOff>207736</xdr:colOff>
      <xdr:row>32</xdr:row>
      <xdr:rowOff>81643</xdr:rowOff>
    </xdr:to>
    <xdr:cxnSp macro="">
      <xdr:nvCxnSpPr>
        <xdr:cNvPr id="49" name="_s2079">
          <a:extLst>
            <a:ext uri="{FF2B5EF4-FFF2-40B4-BE49-F238E27FC236}">
              <a16:creationId xmlns:a16="http://schemas.microsoft.com/office/drawing/2014/main" id="{1D194434-83A9-4ACF-AD1B-42C54247D61C}"/>
            </a:ext>
          </a:extLst>
        </xdr:cNvPr>
        <xdr:cNvCxnSpPr>
          <a:cxnSpLocks noChangeShapeType="1"/>
        </xdr:cNvCxnSpPr>
      </xdr:nvCxnSpPr>
      <xdr:spPr bwMode="auto">
        <a:xfrm rot="10800000">
          <a:off x="4679497" y="5349875"/>
          <a:ext cx="227239" cy="700768"/>
        </a:xfrm>
        <a:prstGeom prst="bentConnector2">
          <a:avLst/>
        </a:prstGeom>
        <a:noFill/>
        <a:ln w="28575">
          <a:solidFill>
            <a:srgbClr val="4B595B"/>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5</xdr:col>
      <xdr:colOff>371929</xdr:colOff>
      <xdr:row>29</xdr:row>
      <xdr:rowOff>0</xdr:rowOff>
    </xdr:from>
    <xdr:to>
      <xdr:col>6</xdr:col>
      <xdr:colOff>11793</xdr:colOff>
      <xdr:row>32</xdr:row>
      <xdr:rowOff>81643</xdr:rowOff>
    </xdr:to>
    <xdr:cxnSp macro="">
      <xdr:nvCxnSpPr>
        <xdr:cNvPr id="50" name="_s2077">
          <a:extLst>
            <a:ext uri="{FF2B5EF4-FFF2-40B4-BE49-F238E27FC236}">
              <a16:creationId xmlns:a16="http://schemas.microsoft.com/office/drawing/2014/main" id="{ACAE87AF-5297-4429-9F89-1BAD0A64329C}"/>
            </a:ext>
          </a:extLst>
        </xdr:cNvPr>
        <xdr:cNvCxnSpPr>
          <a:cxnSpLocks noChangeShapeType="1"/>
        </xdr:cNvCxnSpPr>
      </xdr:nvCxnSpPr>
      <xdr:spPr bwMode="auto">
        <a:xfrm rot="10800000">
          <a:off x="2721429" y="5349875"/>
          <a:ext cx="227239" cy="700768"/>
        </a:xfrm>
        <a:prstGeom prst="bentConnector2">
          <a:avLst/>
        </a:prstGeom>
        <a:noFill/>
        <a:ln w="28575">
          <a:solidFill>
            <a:srgbClr val="4B595B"/>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2</xdr:col>
      <xdr:colOff>174625</xdr:colOff>
      <xdr:row>29</xdr:row>
      <xdr:rowOff>0</xdr:rowOff>
    </xdr:from>
    <xdr:to>
      <xdr:col>2</xdr:col>
      <xdr:colOff>412750</xdr:colOff>
      <xdr:row>32</xdr:row>
      <xdr:rowOff>81643</xdr:rowOff>
    </xdr:to>
    <xdr:cxnSp macro="">
      <xdr:nvCxnSpPr>
        <xdr:cNvPr id="51" name="_s2075">
          <a:extLst>
            <a:ext uri="{FF2B5EF4-FFF2-40B4-BE49-F238E27FC236}">
              <a16:creationId xmlns:a16="http://schemas.microsoft.com/office/drawing/2014/main" id="{64ABD494-C66B-440E-B2CC-F488E99EFF7F}"/>
            </a:ext>
          </a:extLst>
        </xdr:cNvPr>
        <xdr:cNvCxnSpPr>
          <a:cxnSpLocks noChangeShapeType="1"/>
        </xdr:cNvCxnSpPr>
      </xdr:nvCxnSpPr>
      <xdr:spPr bwMode="auto">
        <a:xfrm rot="10800000">
          <a:off x="762000" y="5349875"/>
          <a:ext cx="238125" cy="700768"/>
        </a:xfrm>
        <a:prstGeom prst="bentConnector2">
          <a:avLst/>
        </a:prstGeom>
        <a:noFill/>
        <a:ln w="28575">
          <a:solidFill>
            <a:srgbClr val="4B595B"/>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2</xdr:col>
      <xdr:colOff>412750</xdr:colOff>
      <xdr:row>30</xdr:row>
      <xdr:rowOff>47625</xdr:rowOff>
    </xdr:from>
    <xdr:to>
      <xdr:col>5</xdr:col>
      <xdr:colOff>114754</xdr:colOff>
      <xdr:row>33</xdr:row>
      <xdr:rowOff>119743</xdr:rowOff>
    </xdr:to>
    <xdr:sp macro="" textlink="">
      <xdr:nvSpPr>
        <xdr:cNvPr id="52" name="_s2074">
          <a:extLst>
            <a:ext uri="{FF2B5EF4-FFF2-40B4-BE49-F238E27FC236}">
              <a16:creationId xmlns:a16="http://schemas.microsoft.com/office/drawing/2014/main" id="{36FEE006-79A1-4B19-962F-E61B74957D44}"/>
            </a:ext>
          </a:extLst>
        </xdr:cNvPr>
        <xdr:cNvSpPr>
          <a:spLocks noChangeArrowheads="1"/>
        </xdr:cNvSpPr>
      </xdr:nvSpPr>
      <xdr:spPr bwMode="auto">
        <a:xfrm>
          <a:off x="1000125" y="5603875"/>
          <a:ext cx="1464129" cy="691243"/>
        </a:xfrm>
        <a:prstGeom prst="roundRect">
          <a:avLst>
            <a:gd name="adj" fmla="val 16667"/>
          </a:avLst>
        </a:prstGeom>
        <a:solidFill>
          <a:srgbClr val="FFC000"/>
        </a:solidFill>
        <a:ln w="3175">
          <a:solidFill>
            <a:srgbClr val="4B595B"/>
          </a:solidFill>
          <a:round/>
          <a:headEnd/>
          <a:tailEnd/>
        </a:ln>
        <a:effectLst>
          <a:outerShdw dist="53882" dir="2700000" algn="ctr" rotWithShape="0">
            <a:srgbClr val="808080">
              <a:alpha val="50000"/>
            </a:srgbClr>
          </a:outerShdw>
        </a:effectLst>
      </xdr:spPr>
    </xdr:sp>
    <xdr:clientData/>
  </xdr:twoCellAnchor>
  <xdr:twoCellAnchor editAs="oneCell">
    <xdr:from>
      <xdr:col>2</xdr:col>
      <xdr:colOff>476250</xdr:colOff>
      <xdr:row>31</xdr:row>
      <xdr:rowOff>15875</xdr:rowOff>
    </xdr:from>
    <xdr:to>
      <xdr:col>5</xdr:col>
      <xdr:colOff>80188</xdr:colOff>
      <xdr:row>32</xdr:row>
      <xdr:rowOff>110317</xdr:rowOff>
    </xdr:to>
    <xdr:pic>
      <xdr:nvPicPr>
        <xdr:cNvPr id="53" name="Picture 52">
          <a:extLst>
            <a:ext uri="{FF2B5EF4-FFF2-40B4-BE49-F238E27FC236}">
              <a16:creationId xmlns:a16="http://schemas.microsoft.com/office/drawing/2014/main" id="{1A0D6B24-4E3B-4527-B2AB-1F5E69A0B89A}"/>
            </a:ext>
          </a:extLst>
        </xdr:cNvPr>
        <xdr:cNvPicPr>
          <a:picLocks noChangeAspect="1"/>
        </xdr:cNvPicPr>
      </xdr:nvPicPr>
      <xdr:blipFill>
        <a:blip xmlns:r="http://schemas.openxmlformats.org/officeDocument/2006/relationships" r:embed="rId1"/>
        <a:stretch>
          <a:fillRect/>
        </a:stretch>
      </xdr:blipFill>
      <xdr:spPr>
        <a:xfrm>
          <a:off x="1063625" y="5778500"/>
          <a:ext cx="1375588" cy="295102"/>
        </a:xfrm>
        <a:prstGeom prst="rect">
          <a:avLst/>
        </a:prstGeom>
        <a:solidFill>
          <a:srgbClr val="FFC000"/>
        </a:solidFill>
      </xdr:spPr>
    </xdr:pic>
    <xdr:clientData/>
  </xdr:twoCellAnchor>
  <xdr:twoCellAnchor editAs="oneCell">
    <xdr:from>
      <xdr:col>4</xdr:col>
      <xdr:colOff>295275</xdr:colOff>
      <xdr:row>36</xdr:row>
      <xdr:rowOff>152400</xdr:rowOff>
    </xdr:from>
    <xdr:to>
      <xdr:col>6</xdr:col>
      <xdr:colOff>419326</xdr:colOff>
      <xdr:row>37</xdr:row>
      <xdr:rowOff>187605</xdr:rowOff>
    </xdr:to>
    <xdr:pic>
      <xdr:nvPicPr>
        <xdr:cNvPr id="54" name="Picture 53">
          <a:extLst>
            <a:ext uri="{FF2B5EF4-FFF2-40B4-BE49-F238E27FC236}">
              <a16:creationId xmlns:a16="http://schemas.microsoft.com/office/drawing/2014/main" id="{3A7E68D1-AACD-4C65-B5AC-6961F5724A2E}"/>
            </a:ext>
          </a:extLst>
        </xdr:cNvPr>
        <xdr:cNvPicPr>
          <a:picLocks noChangeAspect="1"/>
        </xdr:cNvPicPr>
      </xdr:nvPicPr>
      <xdr:blipFill>
        <a:blip xmlns:r="http://schemas.openxmlformats.org/officeDocument/2006/relationships" r:embed="rId2"/>
        <a:stretch>
          <a:fillRect/>
        </a:stretch>
      </xdr:blipFill>
      <xdr:spPr>
        <a:xfrm>
          <a:off x="2038350" y="6743700"/>
          <a:ext cx="1286101" cy="216180"/>
        </a:xfrm>
        <a:prstGeom prst="rect">
          <a:avLst/>
        </a:prstGeom>
      </xdr:spPr>
    </xdr:pic>
    <xdr:clientData/>
  </xdr:twoCellAnchor>
  <xdr:twoCellAnchor editAs="oneCell">
    <xdr:from>
      <xdr:col>4</xdr:col>
      <xdr:colOff>257175</xdr:colOff>
      <xdr:row>41</xdr:row>
      <xdr:rowOff>28575</xdr:rowOff>
    </xdr:from>
    <xdr:to>
      <xdr:col>6</xdr:col>
      <xdr:colOff>422321</xdr:colOff>
      <xdr:row>42</xdr:row>
      <xdr:rowOff>117936</xdr:rowOff>
    </xdr:to>
    <xdr:pic>
      <xdr:nvPicPr>
        <xdr:cNvPr id="55" name="Picture 54">
          <a:extLst>
            <a:ext uri="{FF2B5EF4-FFF2-40B4-BE49-F238E27FC236}">
              <a16:creationId xmlns:a16="http://schemas.microsoft.com/office/drawing/2014/main" id="{555576D4-A86C-4785-ACCC-2835FF0007C8}"/>
            </a:ext>
          </a:extLst>
        </xdr:cNvPr>
        <xdr:cNvPicPr>
          <a:picLocks noChangeAspect="1"/>
        </xdr:cNvPicPr>
      </xdr:nvPicPr>
      <xdr:blipFill>
        <a:blip xmlns:r="http://schemas.openxmlformats.org/officeDocument/2006/relationships" r:embed="rId3"/>
        <a:stretch>
          <a:fillRect/>
        </a:stretch>
      </xdr:blipFill>
      <xdr:spPr>
        <a:xfrm>
          <a:off x="2000250" y="7620000"/>
          <a:ext cx="1332911" cy="2951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4</xdr:col>
      <xdr:colOff>1163183</xdr:colOff>
      <xdr:row>5</xdr:row>
      <xdr:rowOff>100464</xdr:rowOff>
    </xdr:from>
    <xdr:ext cx="4854577" cy="2421696"/>
    <xdr:pic>
      <xdr:nvPicPr>
        <xdr:cNvPr id="2" name="Picture 1">
          <a:extLst>
            <a:ext uri="{FF2B5EF4-FFF2-40B4-BE49-F238E27FC236}">
              <a16:creationId xmlns:a16="http://schemas.microsoft.com/office/drawing/2014/main" id="{6DD0AF69-713A-43DE-909A-77C0B072C7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5035" b="5035"/>
        <a:stretch/>
      </xdr:blipFill>
      <xdr:spPr bwMode="auto">
        <a:xfrm>
          <a:off x="6611483" y="1576839"/>
          <a:ext cx="4854577" cy="2421696"/>
        </a:xfrm>
        <a:prstGeom prst="rect">
          <a:avLst/>
        </a:prstGeom>
        <a:ln>
          <a:noFill/>
        </a:ln>
        <a:effectLst>
          <a:softEdge rad="112500"/>
        </a:effectLst>
        <a:extLst>
          <a:ext uri="{53640926-AAD7-44D8-BBD7-CCE9431645EC}">
            <a14:shadowObscured xmlns:a14="http://schemas.microsoft.com/office/drawing/2010/main"/>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171450</xdr:rowOff>
    </xdr:from>
    <xdr:to>
      <xdr:col>11</xdr:col>
      <xdr:colOff>132571</xdr:colOff>
      <xdr:row>26</xdr:row>
      <xdr:rowOff>8915</xdr:rowOff>
    </xdr:to>
    <xdr:pic>
      <xdr:nvPicPr>
        <xdr:cNvPr id="2" name="Picture 1">
          <a:extLst>
            <a:ext uri="{FF2B5EF4-FFF2-40B4-BE49-F238E27FC236}">
              <a16:creationId xmlns:a16="http://schemas.microsoft.com/office/drawing/2014/main" id="{D5F67053-567E-891A-50B5-20E71432D665}"/>
            </a:ext>
          </a:extLst>
        </xdr:cNvPr>
        <xdr:cNvPicPr>
          <a:picLocks noChangeAspect="1"/>
        </xdr:cNvPicPr>
      </xdr:nvPicPr>
      <xdr:blipFill>
        <a:blip xmlns:r="http://schemas.openxmlformats.org/officeDocument/2006/relationships" r:embed="rId1"/>
        <a:stretch>
          <a:fillRect/>
        </a:stretch>
      </xdr:blipFill>
      <xdr:spPr>
        <a:xfrm>
          <a:off x="609600" y="571500"/>
          <a:ext cx="6228571" cy="4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ic-client\client\0011945\0043986\2000\17\CW\Heritage%20Woods%20Of%20Batavia%20Limited%20Partnership\RP-1011.2I%20IHDA%20Financial%20Statement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hda.sharepoint.com/sites/AM-All-Preservation/Shared%20Documents/Preservation/External%20Facing%20Documents/Working%20Files/dec%2027%20CB%20Preservation%20Program%20Applica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New%20common%20application\IHDA%20Application2011rev1213.xlsm"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https://ihda.sharepoint.com/sites/AM-All-Preservation/Shared%20Documents/Preservation/Preservation-LR%202.0/3A.%20Application%20Intake%20through%20Evaluation%20Process/Preservation%202.0%20Compliance%20Evaluation/Evaluator/1.%20Initial%20Review%20Material/Preservation%202.0%20-%20Evaluator%20Initial%20Review%20and%20Evaluation%20Form%20-%20Template-v2.xlsx" TargetMode="External"/><Relationship Id="rId2" Type="http://schemas.microsoft.com/office/2019/04/relationships/externalLinkLongPath" Target="https://ihda.sharepoint.com/sites/AM-All-Preservation/Shared%20Documents/Preservation/Preservation-LR%202.0/3A.%20Application%20Intake%20through%20Evaluation%20Process/Preservation%202.0%20Compliance%20Evaluation/Evaluator/1.%20Initial%20Review%20Material/Preservation%202.0%20-%20Evaluator%20Initial%20Review%20and%20Evaluation%20Form%20-%20Template-v2.xlsx?3597DFD4" TargetMode="External"/><Relationship Id="rId1" Type="http://schemas.openxmlformats.org/officeDocument/2006/relationships/externalLinkPath" Target="file:///\\3597DFD4\Preservation%202.0%20-%20Evaluator%20Initial%20Review%20and%20Evaluation%20Form%20-%20Template-v2.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lthompson\AppData\Local\Microsoft\Windows\INetCache\Content.Outlook\09Q2VZXM\Copy%20of%20Preservation-2.0-Application-02-11-26-Final.xlsx" TargetMode="External"/><Relationship Id="rId1" Type="http://schemas.openxmlformats.org/officeDocument/2006/relationships/externalLinkPath" Target="file:///C:\Users\lthompson\AppData\Local\Microsoft\Windows\INetCache\Content.Outlook\09Q2VZXM\Copy%20of%20Preservation-2.0-Application-02-11-26-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AP-IHDA Mapping"/>
      <sheetName val="General"/>
      <sheetName val="Diagnostics"/>
      <sheetName val="BS-Assets"/>
      <sheetName val="BS-Liabilities"/>
      <sheetName val="Operating Statement"/>
      <sheetName val="Operating Statement (2)"/>
      <sheetName val="Operating Statement (3)"/>
      <sheetName val="Operating Statement (4)"/>
      <sheetName val="OCI - COMP"/>
      <sheetName val="Partners' Equity"/>
      <sheetName val="Cash Flows"/>
      <sheetName val="Cash Flows - continued"/>
      <sheetName val="Indirect Cash Flow Worksheet"/>
      <sheetName val="Cash Flow Worksheet - Direct"/>
      <sheetName val="AR and NR"/>
      <sheetName val="Delinquent Tenant AR"/>
      <sheetName val="Escrow &amp; Reserves"/>
      <sheetName val="Prepaid Expense"/>
      <sheetName val="Accounts and NP - Other"/>
      <sheetName val="AP Trade Creditors"/>
      <sheetName val="AccExp - Other"/>
      <sheetName val="Comp of Partners"/>
      <sheetName val="Schedule of Fixed Assets"/>
      <sheetName val="Financial Institution Funds"/>
      <sheetName val="Surplus Cash Calculation"/>
      <sheetName val="Debt Service Ratio"/>
      <sheetName val="Notes"/>
      <sheetName val="Sheet1"/>
    </sheetNames>
    <sheetDataSet>
      <sheetData sheetId="0" refreshError="1"/>
      <sheetData sheetId="1" refreshError="1"/>
      <sheetData sheetId="2"/>
      <sheetData sheetId="3" refreshError="1"/>
      <sheetData sheetId="4"/>
      <sheetData sheetId="5"/>
      <sheetData sheetId="6"/>
      <sheetData sheetId="7"/>
      <sheetData sheetId="8" refreshError="1"/>
      <sheetData sheetId="9"/>
      <sheetData sheetId="10" refreshError="1"/>
      <sheetData sheetId="1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Instructions"/>
      <sheetName val="2.Data"/>
      <sheetName val="Sheet3"/>
      <sheetName val="3.Information Release"/>
      <sheetName val="4.Self Certification"/>
      <sheetName val="5.Application Checklist"/>
      <sheetName val="Sheet1"/>
      <sheetName val="Project Narrative"/>
      <sheetName val="Sheet2"/>
    </sheetNames>
    <sheetDataSet>
      <sheetData sheetId="0"/>
      <sheetData sheetId="1"/>
      <sheetData sheetId="2"/>
      <sheetData sheetId="3"/>
      <sheetData sheetId="4"/>
      <sheetData sheetId="5"/>
      <sheetData sheetId="6"/>
      <sheetData sheetId="7"/>
      <sheetData sheetId="8">
        <row r="1">
          <cell r="A1">
            <v>0.15</v>
          </cell>
        </row>
        <row r="2">
          <cell r="A2">
            <v>0.4</v>
          </cell>
        </row>
        <row r="3">
          <cell r="A3">
            <v>1</v>
          </cell>
        </row>
        <row r="4">
          <cell r="A4">
            <v>1.2</v>
          </cell>
        </row>
        <row r="5">
          <cell r="A5">
            <v>1.4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Instructions"/>
      <sheetName val="2.Data"/>
      <sheetName val="3.Information Release"/>
      <sheetName val="4.Self Certification"/>
      <sheetName val="5.Application Checklist"/>
      <sheetName val="Project Narrative"/>
      <sheetName val="Sheet7"/>
      <sheetName val="Instructions"/>
      <sheetName val="Application Cover"/>
      <sheetName val="Description"/>
      <sheetName val="Dev Team"/>
      <sheetName val="Sources and Budget"/>
      <sheetName val="Operating"/>
      <sheetName val="Proforma"/>
      <sheetName val="Exhibits"/>
      <sheetName val="Credit Authorization"/>
      <sheetName val="Certifications"/>
      <sheetName val="Application Review"/>
      <sheetName val="Tax Credit Supplement"/>
      <sheetName val="TC Supplement Review"/>
      <sheetName val="Applicant Work Space"/>
      <sheetName val="Project Summary"/>
      <sheetName val="Summary Supplement"/>
      <sheetName val="Subsidy Calculations"/>
      <sheetName val="Interest and Amortization"/>
      <sheetName val="Construction SU"/>
      <sheetName val="Absorption"/>
      <sheetName val="Lists"/>
      <sheetName val="Transfer Memo"/>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8">
          <cell r="C8" t="str">
            <v>SRO</v>
          </cell>
        </row>
      </sheetData>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valuator Initial Review Form"/>
      <sheetName val="Evaluator Review Form"/>
      <sheetName val="Dropdown List Data"/>
      <sheetName val="DMS Addresses and Units"/>
      <sheetName val="Evaluator Initial Review"/>
    </sheetNames>
    <sheetDataSet>
      <sheetData sheetId="0">
        <row r="11">
          <cell r="B11" t="b">
            <v>0</v>
          </cell>
        </row>
        <row r="12">
          <cell r="B12" t="b">
            <v>0</v>
          </cell>
        </row>
        <row r="13">
          <cell r="B13" t="b">
            <v>0</v>
          </cell>
        </row>
        <row r="14">
          <cell r="B14" t="b">
            <v>0</v>
          </cell>
        </row>
        <row r="15">
          <cell r="B15" t="b">
            <v>0</v>
          </cell>
        </row>
        <row r="16">
          <cell r="B16" t="b">
            <v>0</v>
          </cell>
        </row>
        <row r="17">
          <cell r="B17" t="b">
            <v>0</v>
          </cell>
        </row>
        <row r="18">
          <cell r="B18" t="b">
            <v>0</v>
          </cell>
        </row>
        <row r="19">
          <cell r="B19" t="b">
            <v>0</v>
          </cell>
        </row>
        <row r="20">
          <cell r="B20" t="b">
            <v>0</v>
          </cell>
        </row>
        <row r="21">
          <cell r="B21" t="b">
            <v>0</v>
          </cell>
        </row>
        <row r="22">
          <cell r="B22" t="b">
            <v>0</v>
          </cell>
        </row>
        <row r="23">
          <cell r="B23" t="b">
            <v>0</v>
          </cell>
        </row>
        <row r="24">
          <cell r="B24" t="b">
            <v>0</v>
          </cell>
        </row>
        <row r="25">
          <cell r="B25" t="b">
            <v>0</v>
          </cell>
        </row>
        <row r="26">
          <cell r="B26" t="b">
            <v>0</v>
          </cell>
        </row>
        <row r="27">
          <cell r="B27" t="b">
            <v>0</v>
          </cell>
        </row>
        <row r="28">
          <cell r="B28" t="b">
            <v>0</v>
          </cell>
        </row>
      </sheetData>
      <sheetData sheetId="1"/>
      <sheetData sheetId="2"/>
      <sheetData sheetId="3">
        <row r="2">
          <cell r="B2" t="str">
            <v>1015 Howard</v>
          </cell>
          <cell r="C2">
            <v>11656</v>
          </cell>
          <cell r="D2" t="str">
            <v>1011 Howard St.</v>
          </cell>
          <cell r="E2" t="str">
            <v>Evanston</v>
          </cell>
          <cell r="F2" t="str">
            <v>Cook</v>
          </cell>
          <cell r="G2">
            <v>60202</v>
          </cell>
        </row>
        <row r="3">
          <cell r="B3" t="str">
            <v>1201 N. California Family Apartments - 4%</v>
          </cell>
          <cell r="C3">
            <v>11977</v>
          </cell>
          <cell r="D3" t="str">
            <v>1203 N California Ave</v>
          </cell>
          <cell r="E3" t="str">
            <v>Chicago</v>
          </cell>
          <cell r="F3" t="str">
            <v>Cook</v>
          </cell>
          <cell r="G3">
            <v>60622</v>
          </cell>
        </row>
        <row r="4">
          <cell r="B4" t="str">
            <v>1201 N. California Family Apartments - 9%</v>
          </cell>
          <cell r="C4">
            <v>11796</v>
          </cell>
          <cell r="D4" t="str">
            <v>1203 N California Ave Unit 3</v>
          </cell>
          <cell r="E4" t="str">
            <v>Chicago</v>
          </cell>
          <cell r="F4" t="str">
            <v>Cook</v>
          </cell>
          <cell r="G4">
            <v>60622</v>
          </cell>
        </row>
        <row r="5">
          <cell r="B5" t="str">
            <v>1212 Larkin</v>
          </cell>
          <cell r="C5">
            <v>11472</v>
          </cell>
          <cell r="D5" t="str">
            <v>1212 Larkin Ave.</v>
          </cell>
          <cell r="E5" t="str">
            <v>Elgin</v>
          </cell>
          <cell r="F5" t="str">
            <v>Kane</v>
          </cell>
          <cell r="G5">
            <v>60123</v>
          </cell>
        </row>
        <row r="6">
          <cell r="B6" t="str">
            <v>1237 N. California Family Apartments</v>
          </cell>
          <cell r="C6">
            <v>12365</v>
          </cell>
          <cell r="D6" t="str">
            <v>1237 N California Ave</v>
          </cell>
          <cell r="E6" t="str">
            <v>Chicago</v>
          </cell>
          <cell r="F6" t="str">
            <v>Cook</v>
          </cell>
          <cell r="G6">
            <v>60622</v>
          </cell>
        </row>
        <row r="7">
          <cell r="B7" t="str">
            <v>1437-1445 Greenfield Avenue</v>
          </cell>
          <cell r="C7">
            <v>11248</v>
          </cell>
          <cell r="D7" t="str">
            <v>1437-1445 Greenfield Avenue</v>
          </cell>
          <cell r="E7" t="str">
            <v>North Chicago</v>
          </cell>
          <cell r="F7" t="str">
            <v>Lake</v>
          </cell>
          <cell r="G7">
            <v>60064</v>
          </cell>
        </row>
        <row r="8">
          <cell r="B8" t="str">
            <v>146-150 N Central Ave (HJIIP)</v>
          </cell>
          <cell r="C8">
            <v>52524</v>
          </cell>
          <cell r="D8" t="str">
            <v>146 N Central Ave</v>
          </cell>
          <cell r="E8" t="str">
            <v>Chicago</v>
          </cell>
          <cell r="F8" t="str">
            <v>Cook</v>
          </cell>
          <cell r="G8">
            <v>60644</v>
          </cell>
        </row>
        <row r="9">
          <cell r="B9" t="str">
            <v>1539 N. Pulaski Road Elderly</v>
          </cell>
          <cell r="C9">
            <v>11797</v>
          </cell>
          <cell r="D9" t="str">
            <v>1539 N. Pulaski Road</v>
          </cell>
          <cell r="E9" t="str">
            <v>Chicago</v>
          </cell>
          <cell r="F9" t="str">
            <v>Cook</v>
          </cell>
          <cell r="G9">
            <v>60651</v>
          </cell>
        </row>
        <row r="10">
          <cell r="B10" t="str">
            <v>16 South Central</v>
          </cell>
          <cell r="C10" t="str">
            <v>30-244</v>
          </cell>
          <cell r="D10" t="str">
            <v>16-20 South Central Avenue</v>
          </cell>
          <cell r="E10" t="str">
            <v>Chicago</v>
          </cell>
          <cell r="F10" t="str">
            <v>Cook</v>
          </cell>
          <cell r="G10">
            <v>60644</v>
          </cell>
        </row>
        <row r="11">
          <cell r="B11" t="str">
            <v>1704 N. Humboldt Building</v>
          </cell>
          <cell r="C11">
            <v>10420</v>
          </cell>
          <cell r="D11" t="str">
            <v>1704-16 N. Humboldt Blvd.</v>
          </cell>
          <cell r="E11" t="str">
            <v>Chicago</v>
          </cell>
          <cell r="F11" t="str">
            <v>Cook</v>
          </cell>
          <cell r="G11">
            <v>60647</v>
          </cell>
        </row>
        <row r="12">
          <cell r="B12" t="str">
            <v>2421 Supportive Housing Apartments (Milestone Apartments)</v>
          </cell>
          <cell r="C12">
            <v>11646</v>
          </cell>
          <cell r="D12" t="str">
            <v>2421 S Illinois Ave</v>
          </cell>
          <cell r="E12" t="str">
            <v>Carbondale</v>
          </cell>
          <cell r="F12" t="str">
            <v>Jackson</v>
          </cell>
          <cell r="G12">
            <v>62903</v>
          </cell>
        </row>
        <row r="13">
          <cell r="B13" t="str">
            <v>2611 Sawyer SRO</v>
          </cell>
          <cell r="C13">
            <v>52243</v>
          </cell>
          <cell r="D13" t="str">
            <v>2611 N Sawyer Ave</v>
          </cell>
          <cell r="E13" t="str">
            <v>Chicago</v>
          </cell>
          <cell r="F13" t="str">
            <v>Cook</v>
          </cell>
          <cell r="G13">
            <v>60647</v>
          </cell>
        </row>
        <row r="14">
          <cell r="B14" t="str">
            <v>3801 West Thomas</v>
          </cell>
          <cell r="C14">
            <v>965</v>
          </cell>
          <cell r="D14" t="str">
            <v>3801 West Thomas</v>
          </cell>
          <cell r="E14" t="str">
            <v>Chicago</v>
          </cell>
          <cell r="F14" t="str">
            <v>Cook</v>
          </cell>
          <cell r="G14"/>
        </row>
        <row r="15">
          <cell r="B15" t="str">
            <v>3936 W. 21st St</v>
          </cell>
          <cell r="C15">
            <v>52523</v>
          </cell>
          <cell r="D15" t="str">
            <v>3936 W. 21st St</v>
          </cell>
          <cell r="E15" t="str">
            <v>Chicago</v>
          </cell>
          <cell r="F15"/>
          <cell r="G15">
            <v>60623</v>
          </cell>
        </row>
        <row r="16">
          <cell r="B16" t="str">
            <v>400 East Apartments</v>
          </cell>
          <cell r="C16">
            <v>12084</v>
          </cell>
          <cell r="D16" t="str">
            <v>400 E St Charles Rd</v>
          </cell>
          <cell r="E16" t="str">
            <v>Lombard</v>
          </cell>
          <cell r="F16" t="str">
            <v>DuPage</v>
          </cell>
          <cell r="G16">
            <v>60148</v>
          </cell>
        </row>
        <row r="17">
          <cell r="B17" t="str">
            <v>400 Lake Shore Drive - Phase I</v>
          </cell>
          <cell r="C17">
            <v>12183</v>
          </cell>
          <cell r="D17" t="str">
            <v>462 E North Water St</v>
          </cell>
          <cell r="E17" t="str">
            <v>Chicago</v>
          </cell>
          <cell r="F17" t="str">
            <v>Cook</v>
          </cell>
          <cell r="G17">
            <v>60611</v>
          </cell>
        </row>
        <row r="18">
          <cell r="B18" t="str">
            <v>4700 Beacon Apartments</v>
          </cell>
          <cell r="C18">
            <v>301211</v>
          </cell>
          <cell r="D18" t="str">
            <v>4700-02 N Beacon St 1414-1416 N Leland Ave</v>
          </cell>
          <cell r="E18" t="str">
            <v>Chicago</v>
          </cell>
          <cell r="F18" t="str">
            <v>Cook</v>
          </cell>
          <cell r="G18">
            <v>60640</v>
          </cell>
        </row>
        <row r="19">
          <cell r="B19" t="str">
            <v>5150 Northwest Highway</v>
          </cell>
          <cell r="C19">
            <v>11418</v>
          </cell>
          <cell r="D19" t="str">
            <v>5150 N. Northwest Highway</v>
          </cell>
          <cell r="E19" t="str">
            <v>Chicago</v>
          </cell>
          <cell r="F19" t="str">
            <v>Cook</v>
          </cell>
          <cell r="G19">
            <v>60630</v>
          </cell>
        </row>
        <row r="20">
          <cell r="B20" t="str">
            <v>51st &amp; King Drive</v>
          </cell>
          <cell r="C20" t="str">
            <v>30-1636</v>
          </cell>
          <cell r="D20" t="str">
            <v>404-06 E 51st St., 5036-5044 S. Washington Park Pl 405-07 E 50th Pl., 5035-53 S. King Dr.</v>
          </cell>
          <cell r="E20" t="str">
            <v>Chicago</v>
          </cell>
          <cell r="F20" t="str">
            <v>Cook</v>
          </cell>
          <cell r="G20">
            <v>60615</v>
          </cell>
        </row>
        <row r="21">
          <cell r="B21" t="str">
            <v>528 Seventh Street</v>
          </cell>
          <cell r="C21">
            <v>704</v>
          </cell>
          <cell r="D21" t="str">
            <v>528 Seventh Street</v>
          </cell>
          <cell r="E21" t="str">
            <v>Rockford</v>
          </cell>
          <cell r="F21" t="str">
            <v>Winnebago</v>
          </cell>
          <cell r="G21">
            <v>61104</v>
          </cell>
        </row>
        <row r="22">
          <cell r="B22" t="str">
            <v>600 South Wabash SRO</v>
          </cell>
          <cell r="C22">
            <v>40653</v>
          </cell>
          <cell r="D22" t="str">
            <v>618 S. Wabash Ave.</v>
          </cell>
          <cell r="E22" t="str">
            <v>Chicago</v>
          </cell>
          <cell r="F22" t="str">
            <v>Cook</v>
          </cell>
          <cell r="G22">
            <v>60605</v>
          </cell>
        </row>
        <row r="23">
          <cell r="B23" t="str">
            <v>6000 S. Talman Ave.</v>
          </cell>
          <cell r="C23">
            <v>12356</v>
          </cell>
          <cell r="D23" t="str">
            <v>6000 S Talman Ave</v>
          </cell>
          <cell r="E23" t="str">
            <v>Chicago</v>
          </cell>
          <cell r="F23" t="str">
            <v>Cook</v>
          </cell>
          <cell r="G23">
            <v>60629</v>
          </cell>
        </row>
        <row r="24">
          <cell r="B24" t="str">
            <v>6001 W. Lawrence</v>
          </cell>
          <cell r="C24">
            <v>11837</v>
          </cell>
          <cell r="D24" t="str">
            <v>6017 W Lawrence Ave</v>
          </cell>
          <cell r="E24" t="str">
            <v>Chicago</v>
          </cell>
          <cell r="F24" t="str">
            <v>Cook</v>
          </cell>
          <cell r="G24">
            <v>60630</v>
          </cell>
        </row>
        <row r="25">
          <cell r="B25" t="str">
            <v>6027-29 South Michigan Apartments</v>
          </cell>
          <cell r="C25" t="str">
            <v>30-961</v>
          </cell>
          <cell r="D25" t="str">
            <v>6027-29 S. Michigan Ave.</v>
          </cell>
          <cell r="E25" t="str">
            <v>Chicago</v>
          </cell>
          <cell r="F25" t="str">
            <v>Cook</v>
          </cell>
          <cell r="G25">
            <v>60637</v>
          </cell>
        </row>
        <row r="26">
          <cell r="B26" t="str">
            <v>6214 North Winthrop AKA Lake Lane Apartments</v>
          </cell>
          <cell r="C26">
            <v>657</v>
          </cell>
          <cell r="D26" t="str">
            <v>6214 N. Winthrop</v>
          </cell>
          <cell r="E26" t="str">
            <v>Chicago</v>
          </cell>
          <cell r="F26" t="str">
            <v>Cook</v>
          </cell>
          <cell r="G26">
            <v>60660</v>
          </cell>
        </row>
        <row r="27">
          <cell r="B27" t="str">
            <v>6301 S Western Avenue</v>
          </cell>
          <cell r="C27">
            <v>12309</v>
          </cell>
          <cell r="D27" t="str">
            <v>2355 W 63rd St</v>
          </cell>
          <cell r="E27" t="str">
            <v>Chicago</v>
          </cell>
          <cell r="F27" t="str">
            <v>Cook</v>
          </cell>
          <cell r="G27">
            <v>60629</v>
          </cell>
        </row>
        <row r="28">
          <cell r="B28" t="str">
            <v>641 North 5th Street</v>
          </cell>
          <cell r="C28">
            <v>853</v>
          </cell>
          <cell r="D28" t="str">
            <v>641 5th Street</v>
          </cell>
          <cell r="E28" t="str">
            <v>Springfield</v>
          </cell>
          <cell r="F28" t="str">
            <v>Sangamon</v>
          </cell>
          <cell r="G28">
            <v>62704</v>
          </cell>
        </row>
        <row r="29">
          <cell r="B29" t="str">
            <v>65th Infantry Regiment Veterans Housing</v>
          </cell>
          <cell r="C29">
            <v>11151</v>
          </cell>
          <cell r="D29" t="str">
            <v>1045 N. Sacramento Ave.</v>
          </cell>
          <cell r="E29" t="str">
            <v>Chicago</v>
          </cell>
          <cell r="F29" t="str">
            <v>Cook</v>
          </cell>
          <cell r="G29">
            <v>60622</v>
          </cell>
        </row>
        <row r="30">
          <cell r="B30" t="str">
            <v>65th Street Apartments</v>
          </cell>
          <cell r="C30">
            <v>2270</v>
          </cell>
          <cell r="D30" t="str">
            <v>848-858 E. 65th St., 6600-6606 S. Greenwood, 1015- 6134 S Kimbark Mgmt Office</v>
          </cell>
          <cell r="E30" t="str">
            <v>Chicago</v>
          </cell>
          <cell r="F30" t="str">
            <v>Cook</v>
          </cell>
          <cell r="G30">
            <v>60637</v>
          </cell>
        </row>
        <row r="31">
          <cell r="B31" t="str">
            <v>6900 Crandon</v>
          </cell>
          <cell r="C31">
            <v>12035</v>
          </cell>
          <cell r="D31" t="str">
            <v>6900 Crandon Ave</v>
          </cell>
          <cell r="E31" t="str">
            <v>Chicago</v>
          </cell>
          <cell r="F31" t="str">
            <v>Cook</v>
          </cell>
          <cell r="G31">
            <v>60649</v>
          </cell>
        </row>
        <row r="32">
          <cell r="B32" t="str">
            <v>719 North Sixth St.</v>
          </cell>
          <cell r="C32">
            <v>720</v>
          </cell>
          <cell r="D32" t="str">
            <v>719 North Sixth St.</v>
          </cell>
          <cell r="E32" t="str">
            <v>Springfield</v>
          </cell>
          <cell r="F32" t="str">
            <v>Sangamon</v>
          </cell>
          <cell r="G32">
            <v>62702</v>
          </cell>
        </row>
        <row r="33">
          <cell r="B33" t="str">
            <v>743 Brummel Apartments</v>
          </cell>
          <cell r="C33" t="str">
            <v>30-986</v>
          </cell>
          <cell r="D33" t="str">
            <v>743 Brummel St.</v>
          </cell>
          <cell r="E33" t="str">
            <v>Evanston</v>
          </cell>
          <cell r="F33" t="str">
            <v>Cook</v>
          </cell>
          <cell r="G33">
            <v>60201</v>
          </cell>
        </row>
        <row r="34">
          <cell r="B34" t="str">
            <v>835 Wilson</v>
          </cell>
          <cell r="C34">
            <v>11759</v>
          </cell>
          <cell r="D34" t="str">
            <v>833 W Wilson Ave</v>
          </cell>
          <cell r="E34" t="str">
            <v>Chicago</v>
          </cell>
          <cell r="F34" t="str">
            <v>Cook</v>
          </cell>
          <cell r="G34">
            <v>60640</v>
          </cell>
        </row>
        <row r="35">
          <cell r="B35" t="str">
            <v>900 W Randolph</v>
          </cell>
          <cell r="C35">
            <v>11842</v>
          </cell>
          <cell r="D35" t="str">
            <v>164 N Peoria St</v>
          </cell>
          <cell r="E35" t="str">
            <v>Chicago</v>
          </cell>
          <cell r="F35" t="str">
            <v>Cook</v>
          </cell>
          <cell r="G35">
            <v>60607</v>
          </cell>
        </row>
        <row r="36">
          <cell r="B36" t="str">
            <v>A Safe Place</v>
          </cell>
          <cell r="C36" t="str">
            <v>30-1744</v>
          </cell>
          <cell r="D36" t="str">
            <v>2710 17 Street</v>
          </cell>
          <cell r="E36" t="str">
            <v>Zion</v>
          </cell>
          <cell r="F36" t="str">
            <v>Lake</v>
          </cell>
          <cell r="G36">
            <v>60099</v>
          </cell>
        </row>
        <row r="37">
          <cell r="B37" t="str">
            <v>A Safe Place II</v>
          </cell>
          <cell r="C37">
            <v>10083</v>
          </cell>
          <cell r="D37" t="str">
            <v>2720 17th Street</v>
          </cell>
          <cell r="E37" t="str">
            <v>Zion</v>
          </cell>
          <cell r="F37" t="str">
            <v>Lake</v>
          </cell>
          <cell r="G37">
            <v>60099</v>
          </cell>
        </row>
        <row r="38">
          <cell r="B38" t="str">
            <v>Academy Square Apartments</v>
          </cell>
          <cell r="C38">
            <v>11172</v>
          </cell>
          <cell r="D38" t="str">
            <v>318 South Throop</v>
          </cell>
          <cell r="E38" t="str">
            <v>Chicago</v>
          </cell>
          <cell r="F38" t="str">
            <v>Cook</v>
          </cell>
          <cell r="G38">
            <v>60607</v>
          </cell>
        </row>
        <row r="39">
          <cell r="B39" t="str">
            <v>Access Health &amp; Housing</v>
          </cell>
          <cell r="C39">
            <v>11431</v>
          </cell>
          <cell r="D39" t="str">
            <v>Scattered Sites Office: 600 Madison Street</v>
          </cell>
          <cell r="E39" t="str">
            <v>Maywood</v>
          </cell>
          <cell r="F39" t="str">
            <v>Cook</v>
          </cell>
          <cell r="G39">
            <v>60153</v>
          </cell>
        </row>
        <row r="40">
          <cell r="B40" t="str">
            <v>Access Housing</v>
          </cell>
          <cell r="C40">
            <v>11065</v>
          </cell>
          <cell r="D40" t="str">
            <v>4045 W Armitage Scattered Site</v>
          </cell>
          <cell r="E40" t="str">
            <v>Chicago</v>
          </cell>
          <cell r="F40" t="str">
            <v>Cook</v>
          </cell>
          <cell r="G40"/>
        </row>
        <row r="41">
          <cell r="B41" t="str">
            <v>Access Peoria</v>
          </cell>
          <cell r="C41">
            <v>11074</v>
          </cell>
          <cell r="D41" t="str">
            <v>1707 North Indiana Avenue Scattered Sites</v>
          </cell>
          <cell r="E41" t="str">
            <v>Peoria</v>
          </cell>
          <cell r="F41" t="str">
            <v>Peoria</v>
          </cell>
          <cell r="G41">
            <v>61603</v>
          </cell>
        </row>
        <row r="42">
          <cell r="B42" t="str">
            <v>Access South Cook</v>
          </cell>
          <cell r="C42">
            <v>12093</v>
          </cell>
          <cell r="D42" t="str">
            <v>174 S Orchard Dr</v>
          </cell>
          <cell r="E42" t="str">
            <v>Park Forest</v>
          </cell>
          <cell r="F42" t="str">
            <v>Cook</v>
          </cell>
          <cell r="G42">
            <v>60466</v>
          </cell>
        </row>
        <row r="43">
          <cell r="B43" t="str">
            <v>Access West Cook</v>
          </cell>
          <cell r="C43">
            <v>11222</v>
          </cell>
          <cell r="D43" t="str">
            <v>903 Ferdinand</v>
          </cell>
          <cell r="E43" t="str">
            <v>Forest Park</v>
          </cell>
          <cell r="F43" t="str">
            <v>Cook</v>
          </cell>
          <cell r="G43">
            <v>60130</v>
          </cell>
        </row>
        <row r="44">
          <cell r="B44" t="str">
            <v>Addison Horizon Senior Living Community</v>
          </cell>
          <cell r="C44">
            <v>12082</v>
          </cell>
          <cell r="D44" t="str">
            <v>500 N Denise Ct</v>
          </cell>
          <cell r="E44" t="str">
            <v>Addison</v>
          </cell>
          <cell r="F44" t="str">
            <v>DuPage</v>
          </cell>
          <cell r="G44">
            <v>60101</v>
          </cell>
        </row>
        <row r="45">
          <cell r="B45" t="str">
            <v>Albany Park Initiative</v>
          </cell>
          <cell r="C45">
            <v>11357</v>
          </cell>
          <cell r="D45" t="str">
            <v>2244 W. Farragut</v>
          </cell>
          <cell r="E45" t="str">
            <v>Chicago</v>
          </cell>
          <cell r="F45" t="str">
            <v>Cook</v>
          </cell>
          <cell r="G45">
            <v>60625</v>
          </cell>
        </row>
        <row r="46">
          <cell r="B46" t="str">
            <v>Albert Goedke and Armond King</v>
          </cell>
          <cell r="C46">
            <v>11145</v>
          </cell>
          <cell r="D46" t="str">
            <v>215 W Miner St 9238 Gross Point Road, Skokie IL</v>
          </cell>
          <cell r="E46" t="str">
            <v>Arlington Heights</v>
          </cell>
          <cell r="F46" t="str">
            <v>Cook</v>
          </cell>
          <cell r="G46">
            <v>60005</v>
          </cell>
        </row>
        <row r="47">
          <cell r="B47" t="str">
            <v>Alden Gardens of Bloomingdale SLF</v>
          </cell>
          <cell r="C47">
            <v>2798</v>
          </cell>
          <cell r="D47" t="str">
            <v>285 E. Army Trail Road</v>
          </cell>
          <cell r="E47" t="str">
            <v>Bloomingdale</v>
          </cell>
          <cell r="F47" t="str">
            <v>DuPage</v>
          </cell>
          <cell r="G47">
            <v>60108</v>
          </cell>
        </row>
        <row r="48">
          <cell r="B48" t="str">
            <v>Alden Horizon at Waterford</v>
          </cell>
          <cell r="C48">
            <v>301201</v>
          </cell>
          <cell r="D48" t="str">
            <v>2000 Randi Drive</v>
          </cell>
          <cell r="E48" t="str">
            <v>Aurora</v>
          </cell>
          <cell r="F48" t="str">
            <v>Kane</v>
          </cell>
          <cell r="G48">
            <v>60504</v>
          </cell>
        </row>
        <row r="49">
          <cell r="B49" t="str">
            <v>Alpha Plaza Apartments</v>
          </cell>
          <cell r="C49">
            <v>52331</v>
          </cell>
          <cell r="D49" t="str">
            <v>401 Wimmer Pl</v>
          </cell>
          <cell r="E49" t="str">
            <v>East St. Louis</v>
          </cell>
          <cell r="F49" t="str">
            <v>St. Clair</v>
          </cell>
          <cell r="G49">
            <v>62205</v>
          </cell>
        </row>
        <row r="50">
          <cell r="B50" t="str">
            <v>Altamont Senior Residences</v>
          </cell>
          <cell r="C50">
            <v>11407</v>
          </cell>
          <cell r="D50" t="str">
            <v>406-506 East Cumberland Road</v>
          </cell>
          <cell r="E50" t="str">
            <v>Altamont</v>
          </cell>
          <cell r="F50" t="str">
            <v>Effingham</v>
          </cell>
          <cell r="G50">
            <v>62411</v>
          </cell>
        </row>
        <row r="51">
          <cell r="B51" t="str">
            <v>Alton Pointe</v>
          </cell>
          <cell r="C51">
            <v>2354</v>
          </cell>
          <cell r="D51" t="str">
            <v>1001 Alton Pointe Circle Drive</v>
          </cell>
          <cell r="E51" t="str">
            <v>Alton</v>
          </cell>
          <cell r="F51" t="str">
            <v>Madison</v>
          </cell>
          <cell r="G51">
            <v>62002</v>
          </cell>
        </row>
        <row r="52">
          <cell r="B52" t="str">
            <v>Alton Square Apartments</v>
          </cell>
          <cell r="C52" t="str">
            <v>30-1343</v>
          </cell>
          <cell r="D52" t="str">
            <v>#4 Woodview Court</v>
          </cell>
          <cell r="E52" t="str">
            <v>Alton</v>
          </cell>
          <cell r="F52" t="str">
            <v>Madison</v>
          </cell>
          <cell r="G52">
            <v>62002</v>
          </cell>
        </row>
        <row r="53">
          <cell r="B53" t="str">
            <v>Amalgamated Sr Residences dba Van Buren Place</v>
          </cell>
          <cell r="C53">
            <v>2547</v>
          </cell>
          <cell r="D53" t="str">
            <v>1504 West Van Buren</v>
          </cell>
          <cell r="E53" t="str">
            <v>CHICAGO</v>
          </cell>
          <cell r="F53" t="str">
            <v>Cook</v>
          </cell>
          <cell r="G53">
            <v>60607</v>
          </cell>
        </row>
        <row r="54">
          <cell r="B54" t="str">
            <v>Amanda Brooke</v>
          </cell>
          <cell r="C54">
            <v>2754</v>
          </cell>
          <cell r="D54" t="str">
            <v>1402 East College Ave. Bldg C</v>
          </cell>
          <cell r="E54" t="str">
            <v>Normal</v>
          </cell>
          <cell r="F54" t="str">
            <v>McLean</v>
          </cell>
          <cell r="G54">
            <v>61761</v>
          </cell>
        </row>
        <row r="55">
          <cell r="B55" t="str">
            <v>Amber Manor Apartments</v>
          </cell>
          <cell r="C55">
            <v>949</v>
          </cell>
          <cell r="D55" t="str">
            <v>807-837 Ridge Drive</v>
          </cell>
          <cell r="E55" t="str">
            <v>DeKalb</v>
          </cell>
          <cell r="F55" t="str">
            <v>DeKalb</v>
          </cell>
          <cell r="G55">
            <v>60115</v>
          </cell>
        </row>
        <row r="56">
          <cell r="B56" t="str">
            <v>Anathoth Gardens</v>
          </cell>
          <cell r="C56">
            <v>11380</v>
          </cell>
          <cell r="D56" t="str">
            <v>34 North Keeler Ave</v>
          </cell>
          <cell r="E56" t="str">
            <v>Chicago</v>
          </cell>
          <cell r="F56" t="str">
            <v>Cook</v>
          </cell>
          <cell r="G56">
            <v>60624</v>
          </cell>
        </row>
        <row r="57">
          <cell r="B57" t="str">
            <v>Anchor House</v>
          </cell>
          <cell r="C57" t="str">
            <v>13-016</v>
          </cell>
          <cell r="D57" t="str">
            <v>1230 W 76th St</v>
          </cell>
          <cell r="E57" t="str">
            <v>Chicago</v>
          </cell>
          <cell r="F57" t="str">
            <v>Cook</v>
          </cell>
          <cell r="G57">
            <v>60620</v>
          </cell>
        </row>
        <row r="58">
          <cell r="B58" t="str">
            <v>Anchor Senior Living</v>
          </cell>
          <cell r="C58">
            <v>2308</v>
          </cell>
          <cell r="D58" t="str">
            <v>325 S York Rd</v>
          </cell>
          <cell r="E58" t="str">
            <v>Bensenville</v>
          </cell>
          <cell r="F58" t="str">
            <v>DuPage</v>
          </cell>
          <cell r="G58">
            <v>60106</v>
          </cell>
        </row>
        <row r="59">
          <cell r="B59" t="str">
            <v>Anglers Manor</v>
          </cell>
          <cell r="C59">
            <v>2315</v>
          </cell>
          <cell r="D59" t="str">
            <v>1017 S. Mercer Avenue</v>
          </cell>
          <cell r="E59" t="str">
            <v>Bloomington</v>
          </cell>
          <cell r="F59" t="str">
            <v>McLean</v>
          </cell>
          <cell r="G59">
            <v>61701</v>
          </cell>
        </row>
        <row r="60">
          <cell r="B60" t="str">
            <v>Anthony Place Ottawa</v>
          </cell>
          <cell r="C60">
            <v>11404</v>
          </cell>
          <cell r="D60" t="str">
            <v>727 W. Clinton St.</v>
          </cell>
          <cell r="E60" t="str">
            <v>Ottawa</v>
          </cell>
          <cell r="F60" t="str">
            <v>La Salle</v>
          </cell>
          <cell r="G60">
            <v>61350</v>
          </cell>
        </row>
        <row r="61">
          <cell r="B61" t="str">
            <v>Anthony Place Prairie Centre St. Charles</v>
          </cell>
          <cell r="C61">
            <v>11462</v>
          </cell>
          <cell r="D61" t="str">
            <v>1905 Althea Ln.</v>
          </cell>
          <cell r="E61" t="str">
            <v>St. Charles</v>
          </cell>
          <cell r="F61" t="str">
            <v>Kane</v>
          </cell>
          <cell r="G61">
            <v>60174</v>
          </cell>
        </row>
        <row r="62">
          <cell r="B62" t="str">
            <v>Anthony Place Yorkville</v>
          </cell>
          <cell r="C62">
            <v>11288</v>
          </cell>
          <cell r="D62" t="str">
            <v>1050 Fremont Street</v>
          </cell>
          <cell r="E62" t="str">
            <v>Yorkville</v>
          </cell>
          <cell r="F62" t="str">
            <v>Kendall</v>
          </cell>
          <cell r="G62">
            <v>60560</v>
          </cell>
        </row>
        <row r="63">
          <cell r="B63" t="str">
            <v>Arbor Place of Lisle</v>
          </cell>
          <cell r="C63">
            <v>10963</v>
          </cell>
          <cell r="D63" t="str">
            <v>4795 Karns Road</v>
          </cell>
          <cell r="E63" t="str">
            <v>Lisle</v>
          </cell>
          <cell r="F63" t="str">
            <v>DuPage</v>
          </cell>
          <cell r="G63">
            <v>60532</v>
          </cell>
        </row>
        <row r="64">
          <cell r="B64" t="str">
            <v>Arboretum West</v>
          </cell>
          <cell r="C64">
            <v>11434</v>
          </cell>
          <cell r="D64" t="str">
            <v>1005 E. Division</v>
          </cell>
          <cell r="E64" t="str">
            <v>Lombard</v>
          </cell>
          <cell r="F64" t="str">
            <v>DuPage</v>
          </cell>
          <cell r="G64">
            <v>60148</v>
          </cell>
        </row>
        <row r="65">
          <cell r="B65" t="str">
            <v>Arbors at Hickory Creek</v>
          </cell>
          <cell r="C65">
            <v>1344</v>
          </cell>
          <cell r="D65" t="str">
            <v>4791 Hickory Creek Dr.</v>
          </cell>
          <cell r="E65" t="str">
            <v>University Park</v>
          </cell>
          <cell r="F65" t="str">
            <v>Cook</v>
          </cell>
          <cell r="G65">
            <v>60484</v>
          </cell>
        </row>
        <row r="66">
          <cell r="B66" t="str">
            <v>Armory Terrace</v>
          </cell>
          <cell r="C66">
            <v>11868</v>
          </cell>
          <cell r="D66" t="str">
            <v>1701 N McAree Rd</v>
          </cell>
          <cell r="E66" t="str">
            <v>Waukegan</v>
          </cell>
          <cell r="F66" t="str">
            <v>Lake</v>
          </cell>
          <cell r="G66">
            <v>60085</v>
          </cell>
        </row>
        <row r="67">
          <cell r="B67" t="str">
            <v>Arthur Homes</v>
          </cell>
          <cell r="C67">
            <v>11802</v>
          </cell>
          <cell r="D67" t="str">
            <v>132 Rhema Dr.</v>
          </cell>
          <cell r="E67" t="str">
            <v>Arthur</v>
          </cell>
          <cell r="F67" t="str">
            <v>Douglas</v>
          </cell>
          <cell r="G67">
            <v>61911</v>
          </cell>
        </row>
        <row r="68">
          <cell r="B68" t="str">
            <v>Ashland Place</v>
          </cell>
          <cell r="C68">
            <v>10529</v>
          </cell>
          <cell r="D68" t="str">
            <v>1700 E. Ash Street</v>
          </cell>
          <cell r="E68" t="str">
            <v>Canton</v>
          </cell>
          <cell r="F68" t="str">
            <v>Fulton</v>
          </cell>
          <cell r="G68">
            <v>61520</v>
          </cell>
        </row>
        <row r="69">
          <cell r="B69" t="str">
            <v>Aspen Bluff Apartments</v>
          </cell>
          <cell r="C69">
            <v>947</v>
          </cell>
          <cell r="D69" t="str">
            <v>3604 W. Marento Drive</v>
          </cell>
          <cell r="E69" t="str">
            <v>Peoria</v>
          </cell>
          <cell r="F69" t="str">
            <v>Peoria</v>
          </cell>
          <cell r="G69">
            <v>61604</v>
          </cell>
        </row>
        <row r="70">
          <cell r="B70" t="str">
            <v>Aspen Court Apartments</v>
          </cell>
          <cell r="C70">
            <v>11011</v>
          </cell>
          <cell r="D70" t="str">
            <v>1557 Hunter St.</v>
          </cell>
          <cell r="E70" t="str">
            <v>Urbana</v>
          </cell>
          <cell r="F70" t="str">
            <v>Champaign</v>
          </cell>
          <cell r="G70">
            <v>61802</v>
          </cell>
        </row>
        <row r="71">
          <cell r="B71" t="str">
            <v>Assisi Homes LaSalle Manor</v>
          </cell>
          <cell r="C71" t="str">
            <v>30-281</v>
          </cell>
          <cell r="D71" t="str">
            <v>1135 10th St.  619A-631E 23rd St.</v>
          </cell>
          <cell r="E71" t="str">
            <v>LaSalle</v>
          </cell>
          <cell r="F71" t="str">
            <v>La Salle</v>
          </cell>
          <cell r="G71">
            <v>61301</v>
          </cell>
        </row>
        <row r="72">
          <cell r="B72" t="str">
            <v>Athens Apartments</v>
          </cell>
          <cell r="C72" t="str">
            <v>30-1505</v>
          </cell>
          <cell r="D72" t="str">
            <v>600 - 603 Mayflower Court</v>
          </cell>
          <cell r="E72" t="str">
            <v>Athens</v>
          </cell>
          <cell r="F72" t="str">
            <v>Menard</v>
          </cell>
          <cell r="G72">
            <v>62613</v>
          </cell>
        </row>
        <row r="73">
          <cell r="B73" t="str">
            <v>Aurora Downtown Revitalization</v>
          </cell>
          <cell r="C73">
            <v>11250</v>
          </cell>
          <cell r="D73" t="str">
            <v>104 E. Downer Pl. &amp; 2 S. Stolph</v>
          </cell>
          <cell r="E73" t="str">
            <v>Aurora</v>
          </cell>
          <cell r="F73" t="str">
            <v>Kane</v>
          </cell>
          <cell r="G73">
            <v>60506</v>
          </cell>
        </row>
        <row r="74">
          <cell r="B74" t="str">
            <v>Aurora Impact Initiative dba Fox Prairie</v>
          </cell>
          <cell r="C74">
            <v>10978</v>
          </cell>
          <cell r="D74" t="str">
            <v>409 N. Union Street</v>
          </cell>
          <cell r="E74" t="str">
            <v>Aurora</v>
          </cell>
          <cell r="F74" t="str">
            <v>Kane</v>
          </cell>
          <cell r="G74">
            <v>60505</v>
          </cell>
        </row>
        <row r="75">
          <cell r="B75" t="str">
            <v>Aurora St. Charles Senior Living</v>
          </cell>
          <cell r="C75">
            <v>11198</v>
          </cell>
          <cell r="D75" t="str">
            <v>400 E. New York Street</v>
          </cell>
          <cell r="E75" t="str">
            <v>Aurora</v>
          </cell>
          <cell r="F75" t="str">
            <v>Kane</v>
          </cell>
          <cell r="G75" t="str">
            <v>60505-3425</v>
          </cell>
        </row>
        <row r="76">
          <cell r="B76" t="str">
            <v>Autumn Ridge Apartments</v>
          </cell>
          <cell r="C76">
            <v>2175</v>
          </cell>
          <cell r="D76" t="str">
            <v>326 S President Street</v>
          </cell>
          <cell r="E76" t="str">
            <v>Carol Stream</v>
          </cell>
          <cell r="F76" t="str">
            <v>DuPage</v>
          </cell>
          <cell r="G76">
            <v>60188</v>
          </cell>
        </row>
        <row r="77">
          <cell r="B77" t="str">
            <v>Avalon at Morris</v>
          </cell>
          <cell r="C77">
            <v>12164</v>
          </cell>
          <cell r="D77" t="str">
            <v>2400 &amp; 2402 Oakland Circle</v>
          </cell>
          <cell r="E77" t="str">
            <v>Morris</v>
          </cell>
          <cell r="F77" t="str">
            <v>Grundy</v>
          </cell>
          <cell r="G77">
            <v>60450</v>
          </cell>
        </row>
        <row r="78">
          <cell r="B78" t="str">
            <v>Axley Place</v>
          </cell>
          <cell r="C78">
            <v>11094</v>
          </cell>
          <cell r="D78" t="str">
            <v>3235 Milwaukee Avenue</v>
          </cell>
          <cell r="E78" t="str">
            <v>Glenview</v>
          </cell>
          <cell r="F78" t="str">
            <v>Cook</v>
          </cell>
          <cell r="G78">
            <v>60025</v>
          </cell>
        </row>
        <row r="79">
          <cell r="B79" t="str">
            <v>Badger Ridge Homes</v>
          </cell>
          <cell r="C79" t="str">
            <v>30-1676</v>
          </cell>
          <cell r="D79" t="str">
            <v>7600 N. Badger Road</v>
          </cell>
          <cell r="E79" t="str">
            <v>East Dubuque</v>
          </cell>
          <cell r="F79" t="str">
            <v>Jo Daviess</v>
          </cell>
          <cell r="G79">
            <v>61025</v>
          </cell>
        </row>
        <row r="80">
          <cell r="B80" t="str">
            <v>Barrington Farms Subdivision</v>
          </cell>
          <cell r="C80">
            <v>10391</v>
          </cell>
          <cell r="D80" t="str">
            <v>1707 W. Cherry St.</v>
          </cell>
          <cell r="E80" t="str">
            <v>Robinson</v>
          </cell>
          <cell r="F80" t="str">
            <v>Crawford</v>
          </cell>
          <cell r="G80">
            <v>62454</v>
          </cell>
        </row>
        <row r="81">
          <cell r="B81" t="str">
            <v>Barrington Horizon Senior Living Comm.</v>
          </cell>
          <cell r="C81" t="str">
            <v>30-2048</v>
          </cell>
          <cell r="D81" t="str">
            <v>1414-18 S. Barrington Road</v>
          </cell>
          <cell r="E81" t="str">
            <v>Barrington</v>
          </cell>
          <cell r="F81" t="str">
            <v>Cook</v>
          </cell>
          <cell r="G81">
            <v>60010</v>
          </cell>
        </row>
        <row r="82">
          <cell r="B82" t="str">
            <v>Bartlett ILF</v>
          </cell>
          <cell r="C82">
            <v>2165</v>
          </cell>
          <cell r="D82" t="str">
            <v>1105 W Bartlett Rd</v>
          </cell>
          <cell r="E82" t="str">
            <v>Bartlett</v>
          </cell>
          <cell r="F82" t="str">
            <v>Cook</v>
          </cell>
          <cell r="G82">
            <v>60103</v>
          </cell>
        </row>
        <row r="83">
          <cell r="B83" t="str">
            <v>Barton Senior Residences of Chicago</v>
          </cell>
          <cell r="C83">
            <v>313</v>
          </cell>
          <cell r="D83" t="str">
            <v>1245 S. Wood Avenue</v>
          </cell>
          <cell r="E83" t="str">
            <v>Chicago</v>
          </cell>
          <cell r="F83" t="str">
            <v>Cook</v>
          </cell>
          <cell r="G83">
            <v>60603</v>
          </cell>
        </row>
        <row r="84">
          <cell r="B84" t="str">
            <v>Barton Senior Residences of Zion</v>
          </cell>
          <cell r="C84">
            <v>2164</v>
          </cell>
          <cell r="D84" t="str">
            <v>3500 Sheridan Rd.</v>
          </cell>
          <cell r="E84" t="str">
            <v>Zion</v>
          </cell>
          <cell r="F84" t="str">
            <v>Lake</v>
          </cell>
          <cell r="G84">
            <v>60099</v>
          </cell>
        </row>
        <row r="85">
          <cell r="B85" t="str">
            <v>Barwell Manor</v>
          </cell>
          <cell r="C85">
            <v>11624</v>
          </cell>
          <cell r="D85" t="str">
            <v>565 S Martin Luther King Jr Ave</v>
          </cell>
          <cell r="E85" t="str">
            <v>Waukegan</v>
          </cell>
          <cell r="F85" t="str">
            <v>Lake</v>
          </cell>
          <cell r="G85">
            <v>60085</v>
          </cell>
        </row>
        <row r="86">
          <cell r="B86" t="str">
            <v>Be Neighbors Veterans Community</v>
          </cell>
          <cell r="C86">
            <v>12016</v>
          </cell>
          <cell r="D86" t="str">
            <v>2835 Stanton St</v>
          </cell>
          <cell r="E86" t="str">
            <v>Springfield</v>
          </cell>
          <cell r="F86" t="str">
            <v>Sangamon</v>
          </cell>
          <cell r="G86">
            <v>62703</v>
          </cell>
        </row>
        <row r="87">
          <cell r="B87" t="str">
            <v>BEARDSTOWN APARTMENTS</v>
          </cell>
          <cell r="C87">
            <v>926</v>
          </cell>
          <cell r="D87" t="str">
            <v>600 Fourth Street</v>
          </cell>
          <cell r="E87" t="str">
            <v>BEARDSTOWN</v>
          </cell>
          <cell r="F87" t="str">
            <v>Cass</v>
          </cell>
          <cell r="G87">
            <v>62618</v>
          </cell>
        </row>
        <row r="88">
          <cell r="B88" t="str">
            <v>Beech St. Senior Lofts</v>
          </cell>
          <cell r="C88">
            <v>12114</v>
          </cell>
          <cell r="D88" t="str">
            <v>27888 N Beech St</v>
          </cell>
          <cell r="E88" t="str">
            <v>Island Lake</v>
          </cell>
          <cell r="F88" t="str">
            <v>Lake</v>
          </cell>
          <cell r="G88">
            <v>60042</v>
          </cell>
        </row>
        <row r="89">
          <cell r="B89" t="str">
            <v>BELLA VISTA APARTMENTS (Elderly)</v>
          </cell>
          <cell r="C89">
            <v>2933</v>
          </cell>
          <cell r="D89" t="str">
            <v>103 Debra Lane</v>
          </cell>
          <cell r="E89" t="str">
            <v>Waterloo</v>
          </cell>
          <cell r="F89" t="str">
            <v>Monroe</v>
          </cell>
          <cell r="G89">
            <v>62298</v>
          </cell>
        </row>
        <row r="90">
          <cell r="B90" t="str">
            <v>BELLA VISTA APARTMENTS (FAMILY)</v>
          </cell>
          <cell r="C90">
            <v>2935</v>
          </cell>
          <cell r="D90" t="str">
            <v>100-101 Debra Lane</v>
          </cell>
          <cell r="E90" t="str">
            <v>WATERLOO</v>
          </cell>
          <cell r="F90" t="str">
            <v>Monroe</v>
          </cell>
          <cell r="G90">
            <v>62298</v>
          </cell>
        </row>
        <row r="91">
          <cell r="B91" t="str">
            <v>Bellevue Place</v>
          </cell>
          <cell r="C91" t="str">
            <v>RTC-3140765</v>
          </cell>
          <cell r="D91" t="str">
            <v>333 S Jefferson St</v>
          </cell>
          <cell r="E91" t="str">
            <v>Batavia</v>
          </cell>
          <cell r="F91" t="str">
            <v>Kane</v>
          </cell>
          <cell r="G91">
            <v>60510</v>
          </cell>
        </row>
        <row r="92">
          <cell r="B92" t="str">
            <v>Bellwood Senior Apartments</v>
          </cell>
          <cell r="C92">
            <v>12013</v>
          </cell>
          <cell r="D92" t="str">
            <v>542 25th Ave</v>
          </cell>
          <cell r="E92" t="str">
            <v>Bellwood</v>
          </cell>
          <cell r="F92" t="str">
            <v>Cook</v>
          </cell>
          <cell r="G92">
            <v>60104</v>
          </cell>
        </row>
        <row r="93">
          <cell r="B93" t="str">
            <v>Belmont Village Senior Apartments</v>
          </cell>
          <cell r="C93" t="str">
            <v>30-1003</v>
          </cell>
          <cell r="D93" t="str">
            <v>4645 W Belmont Ave</v>
          </cell>
          <cell r="E93" t="str">
            <v>Chicago</v>
          </cell>
          <cell r="F93" t="str">
            <v>Cook</v>
          </cell>
          <cell r="G93">
            <v>60641</v>
          </cell>
        </row>
        <row r="94">
          <cell r="B94" t="str">
            <v>Belray Apartments</v>
          </cell>
          <cell r="C94" t="str">
            <v>30-499</v>
          </cell>
          <cell r="D94" t="str">
            <v>3150 N. Racine Ave</v>
          </cell>
          <cell r="E94" t="str">
            <v>Chicago</v>
          </cell>
          <cell r="F94" t="str">
            <v>Cook</v>
          </cell>
          <cell r="G94">
            <v>60657</v>
          </cell>
        </row>
        <row r="95">
          <cell r="B95" t="str">
            <v>Benjamin Manor aka Benjamin Troutman Apartments</v>
          </cell>
          <cell r="C95" t="str">
            <v>30-677</v>
          </cell>
          <cell r="D95" t="str">
            <v>1025-1029 East 62nd Street</v>
          </cell>
          <cell r="E95" t="str">
            <v>Chicago</v>
          </cell>
          <cell r="F95" t="str">
            <v>Cook</v>
          </cell>
          <cell r="G95">
            <v>60637</v>
          </cell>
        </row>
        <row r="96">
          <cell r="B96" t="str">
            <v>Benton Place Senior Apartments</v>
          </cell>
          <cell r="C96" t="str">
            <v>40-209</v>
          </cell>
          <cell r="D96" t="str">
            <v>1501 North Franklin Drive</v>
          </cell>
          <cell r="E96" t="str">
            <v>Benton</v>
          </cell>
          <cell r="F96" t="str">
            <v>Franklin</v>
          </cell>
          <cell r="G96">
            <v>62812</v>
          </cell>
        </row>
        <row r="97">
          <cell r="B97" t="str">
            <v>Berkshire Johnsburg</v>
          </cell>
          <cell r="C97">
            <v>11566</v>
          </cell>
          <cell r="D97" t="str">
            <v>2117 Church St</v>
          </cell>
          <cell r="E97" t="str">
            <v>Johnsburg</v>
          </cell>
          <cell r="F97" t="str">
            <v>McHenry</v>
          </cell>
          <cell r="G97">
            <v>60051</v>
          </cell>
        </row>
        <row r="98">
          <cell r="B98" t="str">
            <v>Berry Manor</v>
          </cell>
          <cell r="C98">
            <v>12003</v>
          </cell>
          <cell r="D98" t="str">
            <v>737 East  69th St</v>
          </cell>
          <cell r="E98" t="str">
            <v>Chicago</v>
          </cell>
          <cell r="F98" t="str">
            <v>Cook</v>
          </cell>
          <cell r="G98">
            <v>60637</v>
          </cell>
        </row>
        <row r="99">
          <cell r="B99" t="str">
            <v>Berwyn Apartments</v>
          </cell>
          <cell r="C99">
            <v>11223</v>
          </cell>
          <cell r="D99" t="str">
            <v>3137-3145 South Oak Park Avenue</v>
          </cell>
          <cell r="E99" t="str">
            <v>Berwyn</v>
          </cell>
          <cell r="F99" t="str">
            <v>Cook</v>
          </cell>
          <cell r="G99">
            <v>60402</v>
          </cell>
        </row>
        <row r="100">
          <cell r="B100" t="str">
            <v>Bethel Terrace</v>
          </cell>
          <cell r="C100">
            <v>11428</v>
          </cell>
          <cell r="D100" t="str">
            <v>900 W 63rd Parkway</v>
          </cell>
          <cell r="E100" t="str">
            <v>Chicago</v>
          </cell>
          <cell r="F100" t="str">
            <v>Cook</v>
          </cell>
          <cell r="G100">
            <v>60621</v>
          </cell>
        </row>
        <row r="101">
          <cell r="B101" t="str">
            <v>Bethlehem Village</v>
          </cell>
          <cell r="C101">
            <v>305</v>
          </cell>
          <cell r="D101" t="str">
            <v>14725 S. Vine Ave.</v>
          </cell>
          <cell r="E101" t="str">
            <v>Harvey</v>
          </cell>
          <cell r="F101" t="str">
            <v>Cook</v>
          </cell>
          <cell r="G101">
            <v>60426</v>
          </cell>
        </row>
        <row r="102">
          <cell r="B102" t="str">
            <v>Bethphage of Macomb Housing</v>
          </cell>
          <cell r="C102" t="str">
            <v>20-036</v>
          </cell>
          <cell r="D102" t="str">
            <v>1040-1046 Willow Dr.</v>
          </cell>
          <cell r="E102" t="str">
            <v>Macomb</v>
          </cell>
          <cell r="F102" t="str">
            <v>McDonough</v>
          </cell>
          <cell r="G102">
            <v>61455</v>
          </cell>
        </row>
        <row r="103">
          <cell r="B103" t="str">
            <v>Bettendorf Place</v>
          </cell>
          <cell r="C103">
            <v>10005</v>
          </cell>
          <cell r="D103" t="str">
            <v>8425 S. Saginaw</v>
          </cell>
          <cell r="E103" t="str">
            <v>Chicago</v>
          </cell>
          <cell r="F103" t="str">
            <v>Cook</v>
          </cell>
          <cell r="G103">
            <v>60617</v>
          </cell>
        </row>
        <row r="104">
          <cell r="B104" t="str">
            <v>Big Muddy River Apartments</v>
          </cell>
          <cell r="C104" t="str">
            <v>40-210</v>
          </cell>
          <cell r="D104" t="str">
            <v>5 North Shawnee Drive</v>
          </cell>
          <cell r="E104" t="str">
            <v>Murphysboro</v>
          </cell>
          <cell r="F104" t="str">
            <v>Jackson</v>
          </cell>
          <cell r="G104">
            <v>62966</v>
          </cell>
        </row>
        <row r="105">
          <cell r="B105" t="str">
            <v>Bissell Apartments</v>
          </cell>
          <cell r="C105">
            <v>2054</v>
          </cell>
          <cell r="D105" t="str">
            <v>1300 Klein Avenue</v>
          </cell>
          <cell r="E105" t="str">
            <v>Venice</v>
          </cell>
          <cell r="F105" t="str">
            <v>Madison</v>
          </cell>
          <cell r="G105">
            <v>62090</v>
          </cell>
        </row>
        <row r="106">
          <cell r="B106" t="str">
            <v>Blackhawk Hills</v>
          </cell>
          <cell r="C106">
            <v>10846</v>
          </cell>
          <cell r="D106" t="str">
            <v>5100 Kennedy Drive</v>
          </cell>
          <cell r="E106" t="str">
            <v>East Moline</v>
          </cell>
          <cell r="F106" t="str">
            <v>Rock Island</v>
          </cell>
          <cell r="G106">
            <v>61244</v>
          </cell>
        </row>
        <row r="107">
          <cell r="B107" t="str">
            <v>Blackhawk Manor (aka Helen's House)</v>
          </cell>
          <cell r="C107">
            <v>2264</v>
          </cell>
          <cell r="D107" t="str">
            <v>4957-59 West Medill 2315-17 North LaVergne</v>
          </cell>
          <cell r="E107" t="str">
            <v>Chicago</v>
          </cell>
          <cell r="F107" t="str">
            <v>Cook</v>
          </cell>
          <cell r="G107">
            <v>60639</v>
          </cell>
        </row>
        <row r="108">
          <cell r="B108" t="str">
            <v>Bloomingdale Apartments</v>
          </cell>
          <cell r="C108">
            <v>11088</v>
          </cell>
          <cell r="D108" t="str">
            <v>1745 North Keystone Avenue</v>
          </cell>
          <cell r="E108" t="str">
            <v>Chicago</v>
          </cell>
          <cell r="F108" t="str">
            <v>Cook</v>
          </cell>
          <cell r="G108">
            <v>60639</v>
          </cell>
        </row>
        <row r="109">
          <cell r="B109" t="str">
            <v>Bloomingdale Horizon Senior Living Community</v>
          </cell>
          <cell r="C109">
            <v>2236</v>
          </cell>
          <cell r="D109" t="str">
            <v>160 W Lake St</v>
          </cell>
          <cell r="E109" t="str">
            <v>Bloomingdale</v>
          </cell>
          <cell r="F109" t="str">
            <v>DuPage</v>
          </cell>
          <cell r="G109">
            <v>60108</v>
          </cell>
        </row>
        <row r="110">
          <cell r="B110" t="str">
            <v>Bloomington-Normal Scattered Sites</v>
          </cell>
          <cell r="C110">
            <v>11055</v>
          </cell>
          <cell r="D110" t="str">
            <v>1017 S. Mercer Ave.</v>
          </cell>
          <cell r="E110" t="str">
            <v>Bloomington</v>
          </cell>
          <cell r="F110" t="str">
            <v>McLean</v>
          </cell>
          <cell r="G110">
            <v>61701</v>
          </cell>
        </row>
        <row r="111">
          <cell r="B111" t="str">
            <v>Blue Island SLF</v>
          </cell>
          <cell r="C111">
            <v>10816</v>
          </cell>
          <cell r="D111" t="str">
            <v>1546 W Water St</v>
          </cell>
          <cell r="E111" t="str">
            <v>Blue Island</v>
          </cell>
          <cell r="F111" t="str">
            <v>Cook</v>
          </cell>
          <cell r="G111">
            <v>60406</v>
          </cell>
        </row>
        <row r="112">
          <cell r="B112" t="str">
            <v>Blue Sky Meadows</v>
          </cell>
          <cell r="C112">
            <v>10415</v>
          </cell>
          <cell r="D112" t="str">
            <v>817 Blue Sky East</v>
          </cell>
          <cell r="E112" t="str">
            <v>Havana</v>
          </cell>
          <cell r="F112" t="str">
            <v>Mason</v>
          </cell>
          <cell r="G112">
            <v>62644</v>
          </cell>
        </row>
        <row r="113">
          <cell r="B113" t="str">
            <v>Bond County Homes</v>
          </cell>
          <cell r="C113">
            <v>11143</v>
          </cell>
          <cell r="D113" t="str">
            <v>100-160 Avonlea Drive Office: 216-M Flax Dr., Highland, IL 62249</v>
          </cell>
          <cell r="E113" t="str">
            <v>Greenville</v>
          </cell>
          <cell r="F113" t="str">
            <v>Bond</v>
          </cell>
          <cell r="G113" t="str">
            <v>62246-2349</v>
          </cell>
        </row>
        <row r="114">
          <cell r="B114" t="str">
            <v>Borinquen Apartments</v>
          </cell>
          <cell r="C114" t="str">
            <v>30-026</v>
          </cell>
          <cell r="D114" t="str">
            <v>2601 W. Evergreen, 1456 N. Rockwell 1414 and 1451 N. Washtenaw</v>
          </cell>
          <cell r="E114" t="str">
            <v>Chicago</v>
          </cell>
          <cell r="F114" t="str">
            <v>Cook</v>
          </cell>
          <cell r="G114">
            <v>60622</v>
          </cell>
        </row>
        <row r="115">
          <cell r="B115" t="str">
            <v>Boulevard Apartments</v>
          </cell>
          <cell r="C115" t="str">
            <v>30-023</v>
          </cell>
          <cell r="D115" t="str">
            <v>1930 N. Humboldt Blvd. scattered site</v>
          </cell>
          <cell r="E115" t="str">
            <v>Chicago</v>
          </cell>
          <cell r="F115" t="str">
            <v>Cook</v>
          </cell>
          <cell r="G115">
            <v>60647</v>
          </cell>
        </row>
        <row r="116">
          <cell r="B116" t="str">
            <v>Boulevard Commons II</v>
          </cell>
          <cell r="C116" t="str">
            <v>F-1288</v>
          </cell>
          <cell r="D116" t="str">
            <v>149-151 1/2 North Central</v>
          </cell>
          <cell r="E116" t="str">
            <v>Chicago</v>
          </cell>
          <cell r="F116" t="str">
            <v>Cook</v>
          </cell>
          <cell r="G116">
            <v>60644</v>
          </cell>
        </row>
        <row r="117">
          <cell r="B117" t="str">
            <v>Bowman Estates of Danville</v>
          </cell>
          <cell r="C117">
            <v>1477</v>
          </cell>
          <cell r="D117" t="str">
            <v>1968 North Bowman Avenue</v>
          </cell>
          <cell r="E117" t="str">
            <v>Danville</v>
          </cell>
          <cell r="F117" t="str">
            <v>Vermilion</v>
          </cell>
          <cell r="G117">
            <v>61832</v>
          </cell>
        </row>
        <row r="118">
          <cell r="B118" t="str">
            <v>Bradford Apartments</v>
          </cell>
          <cell r="C118">
            <v>210012009</v>
          </cell>
          <cell r="D118" t="str">
            <v>228 Bradford Lane</v>
          </cell>
          <cell r="E118" t="str">
            <v>Waterloo</v>
          </cell>
          <cell r="F118" t="str">
            <v>Monroe</v>
          </cell>
          <cell r="G118">
            <v>62298</v>
          </cell>
        </row>
        <row r="119">
          <cell r="B119" t="str">
            <v>Bradlee Park Apartments</v>
          </cell>
          <cell r="C119">
            <v>412</v>
          </cell>
          <cell r="D119" t="str">
            <v>404 East Maple Street</v>
          </cell>
          <cell r="E119" t="str">
            <v>Leroy</v>
          </cell>
          <cell r="F119" t="str">
            <v>McLean</v>
          </cell>
          <cell r="G119">
            <v>61752</v>
          </cell>
        </row>
        <row r="120">
          <cell r="B120" t="str">
            <v>Bradley Place Apartments</v>
          </cell>
          <cell r="C120" t="str">
            <v>40-104</v>
          </cell>
          <cell r="D120" t="str">
            <v>110 Uncle Leo Drive</v>
          </cell>
          <cell r="E120" t="str">
            <v>Bradley</v>
          </cell>
          <cell r="F120" t="str">
            <v>Kankakee</v>
          </cell>
          <cell r="G120">
            <v>60915</v>
          </cell>
        </row>
        <row r="121">
          <cell r="B121" t="str">
            <v>Bradley Place Senior Apartments Phase II</v>
          </cell>
          <cell r="C121" t="str">
            <v>40-216</v>
          </cell>
          <cell r="D121" t="str">
            <v>110 Uncle Leo Drive</v>
          </cell>
          <cell r="E121" t="str">
            <v>Bradley</v>
          </cell>
          <cell r="F121" t="str">
            <v>Kankakee</v>
          </cell>
          <cell r="G121">
            <v>60915</v>
          </cell>
        </row>
        <row r="122">
          <cell r="B122" t="str">
            <v>BRAIDWOOD SENIOR HOUSING</v>
          </cell>
          <cell r="C122">
            <v>2163</v>
          </cell>
          <cell r="D122" t="str">
            <v>660 West Second Street</v>
          </cell>
          <cell r="E122" t="str">
            <v>BRAIDWOOD</v>
          </cell>
          <cell r="F122" t="str">
            <v>Will</v>
          </cell>
          <cell r="G122">
            <v>60408</v>
          </cell>
        </row>
        <row r="123">
          <cell r="B123" t="str">
            <v>Brainard Landings Apartments</v>
          </cell>
          <cell r="C123">
            <v>1315</v>
          </cell>
          <cell r="D123" t="str">
            <v>1103 N. State St.</v>
          </cell>
          <cell r="E123" t="str">
            <v>Lincoln</v>
          </cell>
          <cell r="F123" t="str">
            <v>Logan</v>
          </cell>
          <cell r="G123">
            <v>62656</v>
          </cell>
        </row>
        <row r="124">
          <cell r="B124" t="str">
            <v>Brainard Landings Apartments Phase II</v>
          </cell>
          <cell r="C124">
            <v>2436</v>
          </cell>
          <cell r="D124" t="str">
            <v>1103 N. State Street</v>
          </cell>
          <cell r="E124" t="str">
            <v>Lincoln</v>
          </cell>
          <cell r="F124" t="str">
            <v>Logan</v>
          </cell>
          <cell r="G124">
            <v>62656</v>
          </cell>
        </row>
        <row r="125">
          <cell r="B125" t="str">
            <v>Brainerd Avenue Apartments</v>
          </cell>
          <cell r="C125">
            <v>2406</v>
          </cell>
          <cell r="D125" t="str">
            <v>517, 523, 527 Brainerd Avenue one single family home (517R Brainerd Avenue)</v>
          </cell>
          <cell r="E125" t="str">
            <v>Libertyville</v>
          </cell>
          <cell r="F125" t="str">
            <v>Lake</v>
          </cell>
          <cell r="G125">
            <v>60048</v>
          </cell>
        </row>
        <row r="126">
          <cell r="B126" t="str">
            <v>Brainerd Senior Center</v>
          </cell>
          <cell r="C126" t="str">
            <v>30-1199</v>
          </cell>
          <cell r="D126" t="str">
            <v>8915 S Loomis St</v>
          </cell>
          <cell r="E126" t="str">
            <v>Chicago</v>
          </cell>
          <cell r="F126" t="str">
            <v>Cook</v>
          </cell>
          <cell r="G126">
            <v>60620</v>
          </cell>
        </row>
        <row r="127">
          <cell r="B127" t="str">
            <v>Branch of Hope</v>
          </cell>
          <cell r="C127">
            <v>10165</v>
          </cell>
          <cell r="D127" t="str">
            <v>5628-5630 South Halsted</v>
          </cell>
          <cell r="E127" t="str">
            <v>Chicago</v>
          </cell>
          <cell r="F127" t="str">
            <v>Cook</v>
          </cell>
          <cell r="G127">
            <v>60621</v>
          </cell>
        </row>
        <row r="128">
          <cell r="B128" t="str">
            <v>Brandon Court Apartments</v>
          </cell>
          <cell r="C128">
            <v>10378</v>
          </cell>
          <cell r="D128" t="str">
            <v>16-20, 30-34 Greenwood St.</v>
          </cell>
          <cell r="E128" t="str">
            <v>Glen Ellyn</v>
          </cell>
          <cell r="F128" t="str">
            <v>DuPage</v>
          </cell>
          <cell r="G128">
            <v>60137</v>
          </cell>
        </row>
        <row r="129">
          <cell r="B129" t="str">
            <v>Brewster-Hosmer Apartments</v>
          </cell>
          <cell r="C129">
            <v>11356</v>
          </cell>
          <cell r="D129" t="str">
            <v>1050 W. Galena/601 N. Walnut Ave.</v>
          </cell>
          <cell r="E129" t="str">
            <v>Freeport</v>
          </cell>
          <cell r="F129" t="str">
            <v>Stephenson</v>
          </cell>
          <cell r="G129">
            <v>61032</v>
          </cell>
        </row>
        <row r="130">
          <cell r="B130" t="str">
            <v>Briarwood II Apartments</v>
          </cell>
          <cell r="C130">
            <v>648</v>
          </cell>
          <cell r="D130" t="str">
            <v>100 Northfield Drive</v>
          </cell>
          <cell r="E130" t="str">
            <v>Normal</v>
          </cell>
          <cell r="F130" t="str">
            <v>McLean</v>
          </cell>
          <cell r="G130">
            <v>61761</v>
          </cell>
        </row>
        <row r="131">
          <cell r="B131" t="str">
            <v>Briggs-Rosalind Homes aka Liberty Meadows</v>
          </cell>
          <cell r="C131">
            <v>2462</v>
          </cell>
          <cell r="D131" t="str">
            <v>1300 Milkweed Drive</v>
          </cell>
          <cell r="E131" t="str">
            <v>Joliet</v>
          </cell>
          <cell r="F131" t="str">
            <v>Will</v>
          </cell>
          <cell r="G131">
            <v>60432</v>
          </cell>
        </row>
        <row r="132">
          <cell r="B132" t="str">
            <v>Bristol Gardens</v>
          </cell>
          <cell r="C132">
            <v>709</v>
          </cell>
          <cell r="D132" t="str">
            <v>4725; 4765; 4815; 4855; 4835; 4745 N. Martin Luther King Dr.</v>
          </cell>
          <cell r="E132" t="str">
            <v>Decatur</v>
          </cell>
          <cell r="F132" t="str">
            <v>Macon</v>
          </cell>
          <cell r="G132">
            <v>62526</v>
          </cell>
        </row>
        <row r="133">
          <cell r="B133" t="str">
            <v>Bristol Place Residences</v>
          </cell>
          <cell r="C133">
            <v>11452</v>
          </cell>
          <cell r="D133" t="str">
            <v>121 Tower Street</v>
          </cell>
          <cell r="E133" t="str">
            <v>Champaign</v>
          </cell>
          <cell r="F133" t="str">
            <v>Champaign</v>
          </cell>
          <cell r="G133" t="str">
            <v>61820-2710</v>
          </cell>
        </row>
        <row r="134">
          <cell r="B134" t="str">
            <v>Bristol Place Senior Residences</v>
          </cell>
          <cell r="C134">
            <v>12139</v>
          </cell>
          <cell r="D134" t="str">
            <v>110 Tower Street</v>
          </cell>
          <cell r="E134" t="str">
            <v>Champaign</v>
          </cell>
          <cell r="F134" t="str">
            <v>Champaign</v>
          </cell>
          <cell r="G134">
            <v>61820</v>
          </cell>
        </row>
        <row r="135">
          <cell r="B135" t="str">
            <v>Broadview Senior</v>
          </cell>
          <cell r="C135">
            <v>11711</v>
          </cell>
          <cell r="D135" t="str">
            <v>2111 S 17th Ave</v>
          </cell>
          <cell r="E135" t="str">
            <v>Broadview</v>
          </cell>
          <cell r="F135" t="str">
            <v>Cook</v>
          </cell>
          <cell r="G135">
            <v>60155</v>
          </cell>
        </row>
        <row r="136">
          <cell r="B136" t="str">
            <v>Broadway Place Apartments</v>
          </cell>
          <cell r="C136" t="str">
            <v>30-1167</v>
          </cell>
          <cell r="D136" t="str">
            <v>608 Central Park Place</v>
          </cell>
          <cell r="E136" t="str">
            <v>South Roxana</v>
          </cell>
          <cell r="F136" t="str">
            <v>Madison</v>
          </cell>
          <cell r="G136">
            <v>62087</v>
          </cell>
        </row>
        <row r="137">
          <cell r="B137" t="str">
            <v>Brookhaven Apartments</v>
          </cell>
          <cell r="C137">
            <v>3002</v>
          </cell>
          <cell r="D137" t="str">
            <v>150 Greenhaven Lane</v>
          </cell>
          <cell r="E137" t="str">
            <v>Gurnee</v>
          </cell>
          <cell r="F137" t="str">
            <v>Lake</v>
          </cell>
          <cell r="G137">
            <v>60031</v>
          </cell>
        </row>
        <row r="138">
          <cell r="B138" t="str">
            <v>Brookshire Estates Apartments</v>
          </cell>
          <cell r="C138" t="str">
            <v>40-2058</v>
          </cell>
          <cell r="D138" t="str">
            <v>1240 Brookshire Place</v>
          </cell>
          <cell r="E138" t="str">
            <v>Jerseyville</v>
          </cell>
          <cell r="F138" t="str">
            <v>Jersey</v>
          </cell>
          <cell r="G138">
            <v>62052</v>
          </cell>
        </row>
        <row r="139">
          <cell r="B139" t="str">
            <v>Brookstone Apartments</v>
          </cell>
          <cell r="C139">
            <v>2737</v>
          </cell>
          <cell r="D139" t="str">
            <v>4200 Hickory Hills Drive</v>
          </cell>
          <cell r="E139" t="str">
            <v>Waukegan</v>
          </cell>
          <cell r="F139" t="str">
            <v>Lake</v>
          </cell>
          <cell r="G139">
            <v>60087</v>
          </cell>
        </row>
        <row r="140">
          <cell r="B140" t="str">
            <v>Brookstone at Coles Park</v>
          </cell>
          <cell r="C140" t="str">
            <v>11313-1</v>
          </cell>
          <cell r="D140" t="str">
            <v>2601 Sycamore Drive</v>
          </cell>
          <cell r="E140" t="str">
            <v>North Chicago</v>
          </cell>
          <cell r="F140" t="str">
            <v>Lake</v>
          </cell>
          <cell r="G140">
            <v>60064</v>
          </cell>
        </row>
        <row r="141">
          <cell r="B141" t="str">
            <v>BROOKWOOD APARTMENTS</v>
          </cell>
          <cell r="C141">
            <v>924</v>
          </cell>
          <cell r="D141" t="str">
            <v>1-6 Brookwood</v>
          </cell>
          <cell r="E141" t="str">
            <v>MATHERVILLE</v>
          </cell>
          <cell r="F141" t="str">
            <v>Mercer</v>
          </cell>
          <cell r="G141">
            <v>61263</v>
          </cell>
        </row>
        <row r="142">
          <cell r="B142" t="str">
            <v>Brown and Turlington</v>
          </cell>
          <cell r="C142">
            <v>11366</v>
          </cell>
          <cell r="D142" t="str">
            <v>3210 W 139th St</v>
          </cell>
          <cell r="E142" t="str">
            <v>Robbins</v>
          </cell>
          <cell r="F142" t="str">
            <v>Cook</v>
          </cell>
          <cell r="G142">
            <v>60472</v>
          </cell>
        </row>
        <row r="143">
          <cell r="B143" t="str">
            <v>Brown Shoe Factory Lofts</v>
          </cell>
          <cell r="C143">
            <v>2281</v>
          </cell>
          <cell r="D143" t="str">
            <v>212 S. State Street</v>
          </cell>
          <cell r="E143" t="str">
            <v>Litchfield</v>
          </cell>
          <cell r="F143" t="str">
            <v>Montgomery</v>
          </cell>
          <cell r="G143">
            <v>62056</v>
          </cell>
        </row>
        <row r="144">
          <cell r="B144" t="str">
            <v>Bryn Mawr &amp; Belle Shore Hotel Apartments</v>
          </cell>
          <cell r="C144" t="str">
            <v>30-783</v>
          </cell>
          <cell r="D144" t="str">
            <v>5550 North Kenmore  &amp; 1062 West Bryn Mawr</v>
          </cell>
          <cell r="E144" t="str">
            <v>Chicago</v>
          </cell>
          <cell r="F144" t="str">
            <v>Cook</v>
          </cell>
          <cell r="G144">
            <v>60640</v>
          </cell>
        </row>
        <row r="145">
          <cell r="B145" t="str">
            <v>Bryn Mawr Apartments</v>
          </cell>
          <cell r="C145">
            <v>11742</v>
          </cell>
          <cell r="D145" t="str">
            <v>1703 E. 72nd St.</v>
          </cell>
          <cell r="E145" t="str">
            <v>Chicago</v>
          </cell>
          <cell r="F145" t="str">
            <v>Cook</v>
          </cell>
          <cell r="G145">
            <v>60649</v>
          </cell>
        </row>
        <row r="146">
          <cell r="B146" t="str">
            <v>Buckingham Place Apartments</v>
          </cell>
          <cell r="C146">
            <v>921</v>
          </cell>
          <cell r="D146" t="str">
            <v>3040-3080 West 8th Street</v>
          </cell>
          <cell r="E146" t="str">
            <v>Waukegan</v>
          </cell>
          <cell r="F146" t="str">
            <v>Lake</v>
          </cell>
          <cell r="G146">
            <v>60085</v>
          </cell>
        </row>
        <row r="147">
          <cell r="B147" t="str">
            <v>Buena Vista Apartments</v>
          </cell>
          <cell r="C147">
            <v>64</v>
          </cell>
          <cell r="D147" t="str">
            <v>1285 Fleetwood Drive</v>
          </cell>
          <cell r="E147" t="str">
            <v>Elgin</v>
          </cell>
          <cell r="F147" t="str">
            <v>Kane</v>
          </cell>
          <cell r="G147">
            <v>60123</v>
          </cell>
        </row>
        <row r="148">
          <cell r="B148" t="str">
            <v>Buena Vista Tower</v>
          </cell>
          <cell r="C148">
            <v>11070</v>
          </cell>
          <cell r="D148" t="str">
            <v>222 Locust Street</v>
          </cell>
          <cell r="E148" t="str">
            <v>Elgin</v>
          </cell>
          <cell r="F148" t="str">
            <v>Kane</v>
          </cell>
          <cell r="G148" t="str">
            <v>60123-6387</v>
          </cell>
        </row>
        <row r="149">
          <cell r="B149" t="str">
            <v>Buena Vista Townhomes</v>
          </cell>
          <cell r="C149">
            <v>2524</v>
          </cell>
          <cell r="D149" t="str">
            <v>1200-1319 Amanda Circle</v>
          </cell>
          <cell r="E149" t="str">
            <v>Elgin</v>
          </cell>
          <cell r="F149" t="str">
            <v>Kane</v>
          </cell>
          <cell r="G149">
            <v>60123</v>
          </cell>
        </row>
        <row r="150">
          <cell r="B150" t="str">
            <v>Burnham Manor</v>
          </cell>
          <cell r="C150">
            <v>11738</v>
          </cell>
          <cell r="D150" t="str">
            <v>1350 Fleetwood Dr</v>
          </cell>
          <cell r="E150" t="str">
            <v>Elgin</v>
          </cell>
          <cell r="F150" t="str">
            <v>Kane</v>
          </cell>
          <cell r="G150">
            <v>60123</v>
          </cell>
        </row>
        <row r="151">
          <cell r="B151" t="str">
            <v>Burnham Oaks</v>
          </cell>
          <cell r="C151" t="str">
            <v>ML-040</v>
          </cell>
          <cell r="D151" t="str">
            <v>745 Red Oak Lane</v>
          </cell>
          <cell r="E151" t="str">
            <v>University Park</v>
          </cell>
          <cell r="F151" t="str">
            <v>Will</v>
          </cell>
          <cell r="G151">
            <v>60466</v>
          </cell>
        </row>
        <row r="152">
          <cell r="B152" t="str">
            <v>Buttonwood Trails</v>
          </cell>
          <cell r="C152">
            <v>10417</v>
          </cell>
          <cell r="D152" t="str">
            <v>455 SE. 10th Ave Near the intersection of NE 10th St. &amp; NE 11th St.</v>
          </cell>
          <cell r="E152" t="str">
            <v>Aledo</v>
          </cell>
          <cell r="F152" t="str">
            <v>Mercer</v>
          </cell>
          <cell r="G152">
            <v>61231</v>
          </cell>
        </row>
        <row r="153">
          <cell r="B153" t="str">
            <v>C. Ezra West Townhomes</v>
          </cell>
          <cell r="C153" t="str">
            <v>30-1517</v>
          </cell>
          <cell r="D153" t="str">
            <v>250-260 E. Cleveland</v>
          </cell>
          <cell r="E153" t="str">
            <v>Decatur</v>
          </cell>
          <cell r="F153" t="str">
            <v>Macon</v>
          </cell>
          <cell r="G153">
            <v>62526</v>
          </cell>
        </row>
        <row r="154">
          <cell r="B154" t="str">
            <v>CAHMCO</v>
          </cell>
          <cell r="C154">
            <v>75027</v>
          </cell>
          <cell r="D154" t="str">
            <v>Scattered</v>
          </cell>
          <cell r="E154" t="str">
            <v>Fox River Grove</v>
          </cell>
          <cell r="F154" t="str">
            <v>McHenry</v>
          </cell>
          <cell r="G154">
            <v>60021</v>
          </cell>
        </row>
        <row r="155">
          <cell r="B155" t="str">
            <v>Calumet Park Senior Housing</v>
          </cell>
          <cell r="C155">
            <v>2248</v>
          </cell>
          <cell r="D155" t="str">
            <v>12450 South Morgan</v>
          </cell>
          <cell r="E155" t="str">
            <v>Calumet Park</v>
          </cell>
          <cell r="F155" t="str">
            <v>Cook</v>
          </cell>
          <cell r="G155">
            <v>60827</v>
          </cell>
        </row>
        <row r="156">
          <cell r="B156" t="str">
            <v>Cambridge House of Maryville</v>
          </cell>
          <cell r="C156">
            <v>2247</v>
          </cell>
          <cell r="D156" t="str">
            <v>6901 State Rt. 162</v>
          </cell>
          <cell r="E156" t="str">
            <v>Maryville</v>
          </cell>
          <cell r="F156" t="str">
            <v>Madison</v>
          </cell>
          <cell r="G156">
            <v>62062</v>
          </cell>
        </row>
        <row r="157">
          <cell r="B157" t="str">
            <v>Cambridge House of O'Fallon</v>
          </cell>
          <cell r="C157" t="str">
            <v>17-279</v>
          </cell>
          <cell r="D157" t="str">
            <v>844 Cambridge Boulevard</v>
          </cell>
          <cell r="E157" t="str">
            <v>O'Fallon</v>
          </cell>
          <cell r="F157" t="str">
            <v>St. Clair</v>
          </cell>
          <cell r="G157">
            <v>62269</v>
          </cell>
        </row>
        <row r="158">
          <cell r="B158" t="str">
            <v>Camelot Supportive Housing</v>
          </cell>
          <cell r="C158">
            <v>10015</v>
          </cell>
          <cell r="D158" t="str">
            <v>4005 Camelot Drive</v>
          </cell>
          <cell r="E158" t="str">
            <v>Decatur</v>
          </cell>
          <cell r="F158" t="str">
            <v>Macon</v>
          </cell>
          <cell r="G158">
            <v>62526</v>
          </cell>
        </row>
        <row r="159">
          <cell r="B159" t="str">
            <v>Campbell Terrace Apartments</v>
          </cell>
          <cell r="C159">
            <v>11647</v>
          </cell>
          <cell r="D159" t="str">
            <v>2061 North Campbell Avenue</v>
          </cell>
          <cell r="E159" t="str">
            <v>Chicago</v>
          </cell>
          <cell r="F159" t="str">
            <v>Cook</v>
          </cell>
          <cell r="G159">
            <v>60647</v>
          </cell>
        </row>
        <row r="160">
          <cell r="B160" t="str">
            <v>Candlewood Manor Apartments</v>
          </cell>
          <cell r="C160">
            <v>598</v>
          </cell>
          <cell r="D160" t="str">
            <v>311 West Wood Street</v>
          </cell>
          <cell r="E160" t="str">
            <v>Paris</v>
          </cell>
          <cell r="F160" t="str">
            <v>Edgar</v>
          </cell>
          <cell r="G160">
            <v>61944</v>
          </cell>
        </row>
        <row r="161">
          <cell r="B161" t="str">
            <v>Canterbury House - Dixon</v>
          </cell>
          <cell r="C161" t="str">
            <v>30-2459</v>
          </cell>
          <cell r="D161" t="str">
            <v>1501 Lowell Park, Units A, B, C</v>
          </cell>
          <cell r="E161" t="str">
            <v>Dixon</v>
          </cell>
          <cell r="F161" t="str">
            <v>Lee</v>
          </cell>
          <cell r="G161">
            <v>61021</v>
          </cell>
        </row>
        <row r="162">
          <cell r="B162" t="str">
            <v>Canterbury House Apartments II - Dixon</v>
          </cell>
          <cell r="C162">
            <v>10205</v>
          </cell>
          <cell r="D162" t="str">
            <v>1501 Lowell Park Road, Building 4 - 7</v>
          </cell>
          <cell r="E162" t="str">
            <v>Dixon</v>
          </cell>
          <cell r="F162" t="str">
            <v>Lee</v>
          </cell>
          <cell r="G162">
            <v>61021</v>
          </cell>
        </row>
        <row r="163">
          <cell r="B163" t="str">
            <v>Canterbury Place</v>
          </cell>
          <cell r="C163" t="str">
            <v>30-984</v>
          </cell>
          <cell r="D163" t="str">
            <v>615 Meadow Creek Drive</v>
          </cell>
          <cell r="E163" t="str">
            <v>Dekalb</v>
          </cell>
          <cell r="F163" t="str">
            <v>DeKalb</v>
          </cell>
          <cell r="G163">
            <v>60115</v>
          </cell>
        </row>
        <row r="164">
          <cell r="B164" t="str">
            <v>Canterbury Wood Apartments</v>
          </cell>
          <cell r="C164" t="str">
            <v>30-1519</v>
          </cell>
          <cell r="D164" t="str">
            <v>600 Twilight Drive</v>
          </cell>
          <cell r="E164" t="str">
            <v>Morris</v>
          </cell>
          <cell r="F164" t="str">
            <v>Grundy</v>
          </cell>
          <cell r="G164">
            <v>60450</v>
          </cell>
        </row>
        <row r="165">
          <cell r="B165" t="str">
            <v>Canton Country Club Apartments</v>
          </cell>
          <cell r="C165" t="str">
            <v>30-1374</v>
          </cell>
          <cell r="D165" t="str">
            <v>55 E. Cypress</v>
          </cell>
          <cell r="E165" t="str">
            <v>Canton</v>
          </cell>
          <cell r="F165" t="str">
            <v>Fulton</v>
          </cell>
          <cell r="G165">
            <v>61520</v>
          </cell>
        </row>
        <row r="166">
          <cell r="B166" t="str">
            <v>Capitol Plaza</v>
          </cell>
          <cell r="C166">
            <v>341</v>
          </cell>
          <cell r="D166" t="str">
            <v>1210 East Washington</v>
          </cell>
          <cell r="E166" t="str">
            <v>Springfield</v>
          </cell>
          <cell r="F166" t="str">
            <v>Sangamon</v>
          </cell>
          <cell r="G166">
            <v>62703</v>
          </cell>
        </row>
        <row r="167">
          <cell r="B167" t="str">
            <v>Capitol Pointe Apartments</v>
          </cell>
          <cell r="C167" t="str">
            <v>30-1579</v>
          </cell>
          <cell r="D167" t="str">
            <v>2415 W. Randolph St.</v>
          </cell>
          <cell r="E167" t="str">
            <v>Vandalia</v>
          </cell>
          <cell r="F167" t="str">
            <v>Fayette</v>
          </cell>
          <cell r="G167">
            <v>62471</v>
          </cell>
        </row>
        <row r="168">
          <cell r="B168" t="str">
            <v>Carbondale Neighbors</v>
          </cell>
          <cell r="C168">
            <v>2964</v>
          </cell>
          <cell r="D168" t="str">
            <v>Scattered Sites</v>
          </cell>
          <cell r="E168" t="str">
            <v>Carbondale</v>
          </cell>
          <cell r="F168" t="str">
            <v>Jackson</v>
          </cell>
          <cell r="G168">
            <v>62901</v>
          </cell>
        </row>
        <row r="169">
          <cell r="B169" t="str">
            <v>Carbondale Supportive Housing</v>
          </cell>
          <cell r="C169" t="str">
            <v>20-020</v>
          </cell>
          <cell r="D169" t="str">
            <v>805 East College Drive</v>
          </cell>
          <cell r="E169" t="str">
            <v>Carbondale</v>
          </cell>
          <cell r="F169" t="str">
            <v>Jackson</v>
          </cell>
          <cell r="G169">
            <v>62901</v>
          </cell>
        </row>
        <row r="170">
          <cell r="B170" t="str">
            <v>Carbondale Towers / Mill Street Apartments</v>
          </cell>
          <cell r="C170">
            <v>30</v>
          </cell>
          <cell r="D170" t="str">
            <v>810 West Mill Street</v>
          </cell>
          <cell r="E170" t="str">
            <v>Carbondale</v>
          </cell>
          <cell r="F170" t="str">
            <v>Jackson</v>
          </cell>
          <cell r="G170">
            <v>62901</v>
          </cell>
        </row>
        <row r="171">
          <cell r="B171" t="str">
            <v>Carefree Village</v>
          </cell>
          <cell r="C171">
            <v>12238</v>
          </cell>
          <cell r="D171" t="str">
            <v>15005 S. Cicero Ave</v>
          </cell>
          <cell r="E171" t="str">
            <v>Oak Forest</v>
          </cell>
          <cell r="F171" t="str">
            <v>Cook</v>
          </cell>
          <cell r="G171">
            <v>60452</v>
          </cell>
        </row>
        <row r="172">
          <cell r="B172" t="str">
            <v>Carling Hotel</v>
          </cell>
          <cell r="C172">
            <v>11238</v>
          </cell>
          <cell r="D172" t="str">
            <v>1512 North LaSalle Drive</v>
          </cell>
          <cell r="E172" t="str">
            <v>Chicago</v>
          </cell>
          <cell r="F172" t="str">
            <v>Cook</v>
          </cell>
          <cell r="G172">
            <v>60610</v>
          </cell>
        </row>
        <row r="173">
          <cell r="B173" t="str">
            <v>Carlinville Heights Apartments</v>
          </cell>
          <cell r="C173">
            <v>10180</v>
          </cell>
          <cell r="D173" t="str">
            <v>310 Spruce Street</v>
          </cell>
          <cell r="E173" t="str">
            <v>Carlinville</v>
          </cell>
          <cell r="F173" t="str">
            <v>Macoupin</v>
          </cell>
          <cell r="G173">
            <v>62626</v>
          </cell>
        </row>
        <row r="174">
          <cell r="B174" t="str">
            <v>Carlinville Senior Housing</v>
          </cell>
          <cell r="C174" t="str">
            <v>40-213</v>
          </cell>
          <cell r="D174" t="str">
            <v>800 Randall Road</v>
          </cell>
          <cell r="E174" t="str">
            <v>Carlinville</v>
          </cell>
          <cell r="F174" t="str">
            <v>Macoupin</v>
          </cell>
          <cell r="G174">
            <v>62626</v>
          </cell>
        </row>
        <row r="175">
          <cell r="B175" t="str">
            <v>Carlton Apartments</v>
          </cell>
          <cell r="C175" t="str">
            <v>30-228</v>
          </cell>
          <cell r="D175" t="str">
            <v>4626 N. Magnolia Ave.</v>
          </cell>
          <cell r="E175" t="str">
            <v>Chicago</v>
          </cell>
          <cell r="F175" t="str">
            <v>Cook</v>
          </cell>
          <cell r="G175">
            <v>60640</v>
          </cell>
        </row>
        <row r="176">
          <cell r="B176" t="str">
            <v>Carmel House Apartments</v>
          </cell>
          <cell r="C176">
            <v>326</v>
          </cell>
          <cell r="D176" t="str">
            <v>2815 Elisha Avenue</v>
          </cell>
          <cell r="E176" t="str">
            <v>Zion</v>
          </cell>
          <cell r="F176" t="str">
            <v>Lake</v>
          </cell>
          <cell r="G176">
            <v>60099</v>
          </cell>
        </row>
        <row r="177">
          <cell r="B177" t="str">
            <v>Carriage Creek Apartments</v>
          </cell>
          <cell r="C177">
            <v>31099</v>
          </cell>
          <cell r="D177" t="str">
            <v>22501 Butterfield Rd</v>
          </cell>
          <cell r="E177" t="str">
            <v>Richton Park</v>
          </cell>
          <cell r="F177" t="str">
            <v>Cook</v>
          </cell>
          <cell r="G177">
            <v>60471</v>
          </cell>
        </row>
        <row r="178">
          <cell r="B178" t="str">
            <v>Carriage House II</v>
          </cell>
          <cell r="C178">
            <v>2277</v>
          </cell>
          <cell r="D178" t="str">
            <v>3757 Portage Place</v>
          </cell>
          <cell r="E178" t="str">
            <v>Decatur</v>
          </cell>
          <cell r="F178" t="str">
            <v>Macon</v>
          </cell>
          <cell r="G178">
            <v>62526</v>
          </cell>
        </row>
        <row r="179">
          <cell r="B179" t="str">
            <v>Carrie Lane</v>
          </cell>
          <cell r="C179">
            <v>11900</v>
          </cell>
          <cell r="D179" t="str">
            <v>1370 E Carrie Ln</v>
          </cell>
          <cell r="E179" t="str">
            <v>Decatur</v>
          </cell>
          <cell r="F179" t="str">
            <v>Macon</v>
          </cell>
          <cell r="G179">
            <v>62526</v>
          </cell>
        </row>
        <row r="180">
          <cell r="B180" t="str">
            <v>Cary Horizon Senior Living Community</v>
          </cell>
          <cell r="C180">
            <v>12410</v>
          </cell>
          <cell r="D180" t="str">
            <v>340 S. Cary-Algonquin Road</v>
          </cell>
          <cell r="E180" t="str">
            <v>Cary</v>
          </cell>
          <cell r="F180" t="str">
            <v>McHenry</v>
          </cell>
          <cell r="G180">
            <v>60013</v>
          </cell>
        </row>
        <row r="181">
          <cell r="B181" t="str">
            <v>Cary Senior Living</v>
          </cell>
          <cell r="C181">
            <v>11272</v>
          </cell>
          <cell r="D181" t="str">
            <v>880 Feinberg Dr</v>
          </cell>
          <cell r="E181" t="str">
            <v>Cary</v>
          </cell>
          <cell r="F181" t="str">
            <v>McHenry</v>
          </cell>
          <cell r="G181">
            <v>60013</v>
          </cell>
        </row>
        <row r="182">
          <cell r="B182" t="str">
            <v>Casa Durango</v>
          </cell>
          <cell r="C182">
            <v>11914</v>
          </cell>
          <cell r="D182" t="str">
            <v>1850 S Racine Ave</v>
          </cell>
          <cell r="E182" t="str">
            <v>Chicago</v>
          </cell>
          <cell r="F182" t="str">
            <v>Cook</v>
          </cell>
          <cell r="G182">
            <v>60608</v>
          </cell>
        </row>
        <row r="183">
          <cell r="B183" t="str">
            <v>Casa Heritage</v>
          </cell>
          <cell r="C183">
            <v>10845</v>
          </cell>
          <cell r="D183" t="str">
            <v>10315 Palmer</v>
          </cell>
          <cell r="E183" t="str">
            <v>Melrose Park</v>
          </cell>
          <cell r="F183" t="str">
            <v>Cook</v>
          </cell>
          <cell r="G183">
            <v>60164</v>
          </cell>
        </row>
        <row r="184">
          <cell r="B184" t="str">
            <v>Casa Kirk</v>
          </cell>
          <cell r="C184" t="str">
            <v>30-1795</v>
          </cell>
          <cell r="D184" t="str">
            <v>3248 East 92nd Street</v>
          </cell>
          <cell r="E184" t="str">
            <v>Chicago</v>
          </cell>
          <cell r="F184" t="str">
            <v>Cook</v>
          </cell>
          <cell r="G184">
            <v>60617</v>
          </cell>
        </row>
        <row r="185">
          <cell r="B185" t="str">
            <v>Casa Maravilla</v>
          </cell>
          <cell r="C185">
            <v>2958</v>
          </cell>
          <cell r="D185" t="str">
            <v>2021 S. Morgan St.</v>
          </cell>
          <cell r="E185" t="str">
            <v>Chicago</v>
          </cell>
          <cell r="F185" t="str">
            <v>Cook</v>
          </cell>
          <cell r="G185">
            <v>60608</v>
          </cell>
        </row>
        <row r="186">
          <cell r="B186" t="str">
            <v>Casa Morelos</v>
          </cell>
          <cell r="C186">
            <v>2716</v>
          </cell>
          <cell r="D186" t="str">
            <v>2013-19 S. Morgan Street</v>
          </cell>
          <cell r="E186" t="str">
            <v>Chicago</v>
          </cell>
          <cell r="F186" t="str">
            <v>Cook</v>
          </cell>
          <cell r="G186">
            <v>60608</v>
          </cell>
        </row>
        <row r="187">
          <cell r="B187" t="str">
            <v>Casa Veracruz</v>
          </cell>
          <cell r="C187">
            <v>11865</v>
          </cell>
          <cell r="D187" t="str">
            <v>Scattered Sites</v>
          </cell>
          <cell r="E187" t="str">
            <v>Chicago</v>
          </cell>
          <cell r="F187" t="str">
            <v>Cook</v>
          </cell>
          <cell r="G187">
            <v>60608</v>
          </cell>
        </row>
        <row r="188">
          <cell r="B188" t="str">
            <v>Casa Yucatan 4%</v>
          </cell>
          <cell r="C188">
            <v>11954</v>
          </cell>
          <cell r="D188" t="str">
            <v>1609 W 21st Place</v>
          </cell>
          <cell r="E188" t="str">
            <v>Chicago</v>
          </cell>
          <cell r="F188" t="str">
            <v>Cook</v>
          </cell>
          <cell r="G188">
            <v>60608</v>
          </cell>
        </row>
        <row r="189">
          <cell r="B189" t="str">
            <v>Casa Yucatan 9%</v>
          </cell>
          <cell r="C189">
            <v>12249</v>
          </cell>
          <cell r="D189" t="str">
            <v>1609 W. 21st Place</v>
          </cell>
          <cell r="E189" t="str">
            <v>Chicago</v>
          </cell>
          <cell r="F189" t="str">
            <v>Cook</v>
          </cell>
          <cell r="G189">
            <v>60608</v>
          </cell>
        </row>
        <row r="190">
          <cell r="B190" t="str">
            <v>Cascade Garden</v>
          </cell>
          <cell r="C190">
            <v>2703</v>
          </cell>
          <cell r="D190" t="str">
            <v>2821/2827 5th Street 2752 9th Street</v>
          </cell>
          <cell r="E190" t="str">
            <v>ROCK ISLAND</v>
          </cell>
          <cell r="F190" t="str">
            <v>Rock Island</v>
          </cell>
          <cell r="G190">
            <v>61201</v>
          </cell>
        </row>
        <row r="191">
          <cell r="B191" t="str">
            <v>Cass County Homes</v>
          </cell>
          <cell r="C191">
            <v>11323</v>
          </cell>
          <cell r="D191" t="str">
            <v>Virgina Road &amp; Petefish Road</v>
          </cell>
          <cell r="E191" t="str">
            <v>Virginia</v>
          </cell>
          <cell r="F191" t="str">
            <v>Cass</v>
          </cell>
          <cell r="G191">
            <v>62691</v>
          </cell>
        </row>
        <row r="192">
          <cell r="B192" t="str">
            <v>Cedar Creek Crossing</v>
          </cell>
          <cell r="C192">
            <v>1277</v>
          </cell>
          <cell r="D192" t="str">
            <v>2320 North 12th</v>
          </cell>
          <cell r="E192" t="str">
            <v>Quincy</v>
          </cell>
          <cell r="F192" t="str">
            <v>Adams</v>
          </cell>
          <cell r="G192">
            <v>62301</v>
          </cell>
        </row>
        <row r="193">
          <cell r="B193" t="str">
            <v>Cedar Pointe</v>
          </cell>
          <cell r="C193">
            <v>1519</v>
          </cell>
          <cell r="D193" t="str">
            <v>1900 Benton Road</v>
          </cell>
          <cell r="E193" t="str">
            <v>Mt. Vernon</v>
          </cell>
          <cell r="F193" t="str">
            <v>Jefferson</v>
          </cell>
          <cell r="G193">
            <v>62864</v>
          </cell>
        </row>
        <row r="194">
          <cell r="B194" t="str">
            <v>CEDAR WOODS</v>
          </cell>
          <cell r="C194">
            <v>1454</v>
          </cell>
          <cell r="D194" t="str">
            <v>1301-1305 9th Avenue</v>
          </cell>
          <cell r="E194" t="str">
            <v>ROCK FALLS</v>
          </cell>
          <cell r="F194" t="str">
            <v>Whiteside</v>
          </cell>
          <cell r="G194">
            <v>61071</v>
          </cell>
        </row>
        <row r="195">
          <cell r="B195" t="str">
            <v>Centennial Village II</v>
          </cell>
          <cell r="C195" t="str">
            <v>30-1654</v>
          </cell>
          <cell r="D195" t="str">
            <v>3172 Loverock Avenue</v>
          </cell>
          <cell r="E195" t="str">
            <v>Steger</v>
          </cell>
          <cell r="F195" t="str">
            <v>Cook</v>
          </cell>
          <cell r="G195">
            <v>60475</v>
          </cell>
        </row>
        <row r="196">
          <cell r="B196" t="str">
            <v>Centennial Village Seniors</v>
          </cell>
          <cell r="C196">
            <v>946</v>
          </cell>
          <cell r="D196" t="str">
            <v>377 Columbia Circle</v>
          </cell>
          <cell r="E196" t="str">
            <v>Steger</v>
          </cell>
          <cell r="F196" t="str">
            <v>Will</v>
          </cell>
          <cell r="G196">
            <v>60475</v>
          </cell>
        </row>
        <row r="197">
          <cell r="B197" t="str">
            <v>Center on Halsted</v>
          </cell>
          <cell r="C197">
            <v>2032</v>
          </cell>
          <cell r="D197" t="str">
            <v>2537 North Halsted</v>
          </cell>
          <cell r="E197" t="str">
            <v>Chicago</v>
          </cell>
          <cell r="F197" t="str">
            <v>Cook</v>
          </cell>
          <cell r="G197">
            <v>60614</v>
          </cell>
        </row>
        <row r="198">
          <cell r="B198" t="str">
            <v>Central City Apartments</v>
          </cell>
          <cell r="C198" t="str">
            <v>30-2006</v>
          </cell>
          <cell r="D198" t="str">
            <v>1421 Bowman Street, Unit B-Office</v>
          </cell>
          <cell r="E198" t="str">
            <v>East St. Louis</v>
          </cell>
          <cell r="F198" t="str">
            <v>St. Clair</v>
          </cell>
          <cell r="G198">
            <v>62205</v>
          </cell>
        </row>
        <row r="199">
          <cell r="B199" t="str">
            <v>Central Park Apartments</v>
          </cell>
          <cell r="C199" t="str">
            <v>40-078</v>
          </cell>
          <cell r="D199" t="str">
            <v>4501-4515 N. Central Park Ave &amp;  3550-52, 3554 Sunnyside</v>
          </cell>
          <cell r="E199" t="str">
            <v>Chicago</v>
          </cell>
          <cell r="F199" t="str">
            <v>Cook</v>
          </cell>
          <cell r="G199">
            <v>60625</v>
          </cell>
        </row>
        <row r="200">
          <cell r="B200" t="str">
            <v>Central Park Towers</v>
          </cell>
          <cell r="C200">
            <v>10904</v>
          </cell>
          <cell r="D200" t="str">
            <v>120 South State Street</v>
          </cell>
          <cell r="E200" t="str">
            <v>Elgin</v>
          </cell>
          <cell r="F200" t="str">
            <v>Kane</v>
          </cell>
          <cell r="G200" t="str">
            <v>60123-6403</v>
          </cell>
        </row>
        <row r="201">
          <cell r="B201" t="str">
            <v>Centralia Meadows</v>
          </cell>
          <cell r="C201" t="str">
            <v>30-1244</v>
          </cell>
          <cell r="D201" t="str">
            <v>104 Fairway Street</v>
          </cell>
          <cell r="E201" t="str">
            <v>Centralia</v>
          </cell>
          <cell r="F201" t="str">
            <v>Marion</v>
          </cell>
          <cell r="G201">
            <v>62801</v>
          </cell>
        </row>
        <row r="202">
          <cell r="B202" t="str">
            <v>Centre @ 501</v>
          </cell>
          <cell r="C202">
            <v>11599</v>
          </cell>
          <cell r="D202" t="str">
            <v>501 E. Capitol Ave.</v>
          </cell>
          <cell r="E202" t="str">
            <v>Springfield</v>
          </cell>
          <cell r="F202" t="str">
            <v>Sangamon</v>
          </cell>
          <cell r="G202">
            <v>62701</v>
          </cell>
        </row>
        <row r="203">
          <cell r="B203" t="str">
            <v>CENTREVILLE COURTS</v>
          </cell>
          <cell r="C203" t="str">
            <v>30-1305</v>
          </cell>
          <cell r="D203" t="str">
            <v>100 Grambling Courts</v>
          </cell>
          <cell r="E203" t="str">
            <v>Cahokia Heights</v>
          </cell>
          <cell r="F203" t="str">
            <v>St. Clair</v>
          </cell>
          <cell r="G203">
            <v>62207</v>
          </cell>
        </row>
        <row r="204">
          <cell r="B204" t="str">
            <v>Century Estates Apartments</v>
          </cell>
          <cell r="C204" t="str">
            <v>30-1347</v>
          </cell>
          <cell r="D204" t="str">
            <v>416 Small Street</v>
          </cell>
          <cell r="E204" t="str">
            <v>Harrisburg</v>
          </cell>
          <cell r="F204" t="str">
            <v>Saline</v>
          </cell>
          <cell r="G204">
            <v>62946</v>
          </cell>
        </row>
        <row r="205">
          <cell r="B205" t="str">
            <v>Century Woods Apartments</v>
          </cell>
          <cell r="C205">
            <v>11359</v>
          </cell>
          <cell r="D205" t="str">
            <v>1400 5th St.</v>
          </cell>
          <cell r="E205" t="str">
            <v>Rock Island</v>
          </cell>
          <cell r="F205" t="str">
            <v>Rock Island</v>
          </cell>
          <cell r="G205">
            <v>61201</v>
          </cell>
        </row>
        <row r="206">
          <cell r="B206" t="str">
            <v>CHAD Scattered Site SF Rental</v>
          </cell>
          <cell r="C206" t="str">
            <v>30-2101</v>
          </cell>
          <cell r="D206"/>
          <cell r="E206" t="str">
            <v>Various Sites</v>
          </cell>
          <cell r="F206" t="str">
            <v>DuPage</v>
          </cell>
          <cell r="G206"/>
        </row>
        <row r="207">
          <cell r="B207" t="str">
            <v>Challenge II Change Transitional Center</v>
          </cell>
          <cell r="C207">
            <v>52299</v>
          </cell>
          <cell r="D207" t="str">
            <v>460-462 Iowa Ave</v>
          </cell>
          <cell r="E207" t="str">
            <v>Aurora</v>
          </cell>
          <cell r="F207" t="str">
            <v>Kane</v>
          </cell>
          <cell r="G207">
            <v>60506</v>
          </cell>
        </row>
        <row r="208">
          <cell r="B208" t="str">
            <v>CHAMPION PARK REVITALIZATION - PHASE II</v>
          </cell>
          <cell r="C208">
            <v>2052</v>
          </cell>
          <cell r="D208" t="str">
            <v>3617 Delaware St</v>
          </cell>
          <cell r="E208" t="str">
            <v>ROCKFORD</v>
          </cell>
          <cell r="F208" t="str">
            <v>Winnebago</v>
          </cell>
          <cell r="G208">
            <v>61102</v>
          </cell>
        </row>
        <row r="209">
          <cell r="B209" t="str">
            <v>Chaney Braggs</v>
          </cell>
          <cell r="C209" t="str">
            <v>40-077</v>
          </cell>
          <cell r="D209" t="str">
            <v>6450 South Stony Island Avenue</v>
          </cell>
          <cell r="E209" t="str">
            <v>Chicago</v>
          </cell>
          <cell r="F209" t="str">
            <v>Cook</v>
          </cell>
          <cell r="G209">
            <v>60637</v>
          </cell>
        </row>
        <row r="210">
          <cell r="B210" t="str">
            <v>Chapel Garden Senior Apartments</v>
          </cell>
          <cell r="C210" t="str">
            <v>30-791</v>
          </cell>
          <cell r="D210" t="str">
            <v>1605-35 McAree Road</v>
          </cell>
          <cell r="E210" t="str">
            <v>Waukegan</v>
          </cell>
          <cell r="F210" t="str">
            <v>Lake</v>
          </cell>
          <cell r="G210">
            <v>60085</v>
          </cell>
        </row>
        <row r="211">
          <cell r="B211" t="str">
            <v>Charles Street Supportive Housing</v>
          </cell>
          <cell r="C211">
            <v>10016</v>
          </cell>
          <cell r="D211" t="str">
            <v>3597 N. Charles Street</v>
          </cell>
          <cell r="E211" t="str">
            <v>Decatur</v>
          </cell>
          <cell r="F211" t="str">
            <v>Macon</v>
          </cell>
          <cell r="G211">
            <v>62523</v>
          </cell>
        </row>
        <row r="212">
          <cell r="B212" t="str">
            <v>CHATHAM COURT APARTMENTS AKA RIVERSIDE GLEN</v>
          </cell>
          <cell r="C212">
            <v>785</v>
          </cell>
          <cell r="D212" t="str">
            <v>1925 Riverside Drive</v>
          </cell>
          <cell r="E212" t="str">
            <v>ROCKFORD</v>
          </cell>
          <cell r="F212" t="str">
            <v>Winnebago</v>
          </cell>
          <cell r="G212">
            <v>61101</v>
          </cell>
        </row>
        <row r="213">
          <cell r="B213" t="str">
            <v>Chatham Crossing</v>
          </cell>
          <cell r="C213">
            <v>1409</v>
          </cell>
          <cell r="D213" t="str">
            <v>799 Titan Court</v>
          </cell>
          <cell r="E213" t="str">
            <v>Chatham</v>
          </cell>
          <cell r="F213" t="str">
            <v>Sangamon</v>
          </cell>
          <cell r="G213">
            <v>62629</v>
          </cell>
        </row>
        <row r="214">
          <cell r="B214" t="str">
            <v>Chelsea Senior Commons</v>
          </cell>
          <cell r="C214">
            <v>11494</v>
          </cell>
          <cell r="D214" t="str">
            <v>55 Chelsea Ave</v>
          </cell>
          <cell r="E214" t="str">
            <v>Sugar Grove</v>
          </cell>
          <cell r="F214" t="str">
            <v>Kane</v>
          </cell>
          <cell r="G214">
            <v>60554</v>
          </cell>
        </row>
        <row r="215">
          <cell r="B215" t="str">
            <v>Chestnut Madison Recovery</v>
          </cell>
          <cell r="C215">
            <v>2339</v>
          </cell>
          <cell r="D215" t="str">
            <v>604-612 State Street</v>
          </cell>
          <cell r="E215" t="str">
            <v>Madison</v>
          </cell>
          <cell r="F215" t="str">
            <v>Madison</v>
          </cell>
          <cell r="G215">
            <v>62060</v>
          </cell>
        </row>
        <row r="216">
          <cell r="B216" t="str">
            <v>Chevy Chase Apartments</v>
          </cell>
          <cell r="C216">
            <v>11397</v>
          </cell>
          <cell r="D216" t="str">
            <v>200 Estate Dr.</v>
          </cell>
          <cell r="E216" t="str">
            <v>O'Fallon</v>
          </cell>
          <cell r="F216" t="str">
            <v>St. Clair</v>
          </cell>
          <cell r="G216">
            <v>62269</v>
          </cell>
        </row>
        <row r="217">
          <cell r="B217" t="str">
            <v>Church Street Apt</v>
          </cell>
          <cell r="C217">
            <v>310012018</v>
          </cell>
          <cell r="D217" t="str">
            <v>618 Church St</v>
          </cell>
          <cell r="E217" t="str">
            <v>Waterloo</v>
          </cell>
          <cell r="F217" t="str">
            <v>Monroe</v>
          </cell>
          <cell r="G217">
            <v>62298</v>
          </cell>
        </row>
        <row r="218">
          <cell r="B218" t="str">
            <v>Churchview Garden Homes</v>
          </cell>
          <cell r="C218">
            <v>12260</v>
          </cell>
          <cell r="D218" t="str">
            <v>909 S Shelley St</v>
          </cell>
          <cell r="E218" t="str">
            <v>Peoria</v>
          </cell>
          <cell r="F218" t="str">
            <v>Peoria</v>
          </cell>
          <cell r="G218">
            <v>61605</v>
          </cell>
        </row>
        <row r="219">
          <cell r="B219" t="str">
            <v>Cinnamon Lake Towers</v>
          </cell>
          <cell r="C219">
            <v>30397</v>
          </cell>
          <cell r="D219" t="str">
            <v>2701 Glen Flora Ave.</v>
          </cell>
          <cell r="E219" t="str">
            <v>Waukegan</v>
          </cell>
          <cell r="F219" t="str">
            <v>Lake</v>
          </cell>
          <cell r="G219">
            <v>60085</v>
          </cell>
        </row>
        <row r="220">
          <cell r="B220" t="str">
            <v>Circle Park Apartments</v>
          </cell>
          <cell r="C220">
            <v>11888</v>
          </cell>
          <cell r="D220" t="str">
            <v>1111 S. Ashland Ave</v>
          </cell>
          <cell r="E220" t="str">
            <v>Chicago</v>
          </cell>
          <cell r="F220" t="str">
            <v>Cook</v>
          </cell>
          <cell r="G220">
            <v>60607</v>
          </cell>
        </row>
        <row r="221">
          <cell r="B221" t="str">
            <v>City of Quincy - Scattered sites</v>
          </cell>
          <cell r="C221">
            <v>75016</v>
          </cell>
          <cell r="D221" t="str">
            <v>Office Quincy Housing Authority 540 Harrison Street</v>
          </cell>
          <cell r="E221" t="str">
            <v>Quincy</v>
          </cell>
          <cell r="F221" t="str">
            <v>Adams</v>
          </cell>
          <cell r="G221">
            <v>62301</v>
          </cell>
        </row>
        <row r="222">
          <cell r="B222" t="str">
            <v>Cityscape Apartments</v>
          </cell>
          <cell r="C222">
            <v>1026</v>
          </cell>
          <cell r="D222" t="str">
            <v>601 W. Romeo B. Garret Ave.</v>
          </cell>
          <cell r="E222" t="str">
            <v>Peoria</v>
          </cell>
          <cell r="F222" t="str">
            <v>Peoria</v>
          </cell>
          <cell r="G222">
            <v>61605</v>
          </cell>
        </row>
        <row r="223">
          <cell r="B223" t="str">
            <v>Clara's Village</v>
          </cell>
          <cell r="C223">
            <v>2319</v>
          </cell>
          <cell r="D223" t="str">
            <v>2115 W. 63rd St,  6355 S. Wood, 1637 W. 59th,  1901 W. 59th St &amp; 1941 W. 59th St</v>
          </cell>
          <cell r="E223" t="str">
            <v>Chicago</v>
          </cell>
          <cell r="F223" t="str">
            <v>Cook</v>
          </cell>
          <cell r="G223">
            <v>60636</v>
          </cell>
        </row>
        <row r="224">
          <cell r="B224" t="str">
            <v>Clarendon Court Apartments</v>
          </cell>
          <cell r="C224">
            <v>11596</v>
          </cell>
          <cell r="D224" t="str">
            <v>4500 N. Clarendon Ave.</v>
          </cell>
          <cell r="E224" t="str">
            <v>Chicago</v>
          </cell>
          <cell r="F224" t="str">
            <v>Cook</v>
          </cell>
          <cell r="G224">
            <v>60640</v>
          </cell>
        </row>
        <row r="225">
          <cell r="B225" t="str">
            <v>Claridge Apartments</v>
          </cell>
          <cell r="C225">
            <v>1288</v>
          </cell>
          <cell r="D225" t="str">
            <v>319 Dempster St</v>
          </cell>
          <cell r="E225" t="str">
            <v>Evanston</v>
          </cell>
          <cell r="F225" t="str">
            <v>Cook</v>
          </cell>
          <cell r="G225">
            <v>60201</v>
          </cell>
        </row>
        <row r="226">
          <cell r="B226" t="str">
            <v>CLAYTON COURT APARTMENTS</v>
          </cell>
          <cell r="C226">
            <v>923</v>
          </cell>
          <cell r="D226" t="str">
            <v>10-88 Clayton Court</v>
          </cell>
          <cell r="E226" t="str">
            <v>WINNEBAGO</v>
          </cell>
          <cell r="F226" t="str">
            <v>Winnebago</v>
          </cell>
          <cell r="G226">
            <v>61088</v>
          </cell>
        </row>
        <row r="227">
          <cell r="B227" t="str">
            <v>Cleland Place</v>
          </cell>
          <cell r="C227">
            <v>11269</v>
          </cell>
          <cell r="D227" t="str">
            <v>1925 Wilmette Ave.</v>
          </cell>
          <cell r="E227" t="str">
            <v>Wilmette</v>
          </cell>
          <cell r="F227" t="str">
            <v>Cook</v>
          </cell>
          <cell r="G227">
            <v>60091</v>
          </cell>
        </row>
        <row r="228">
          <cell r="B228" t="str">
            <v>Clifton Magnolia Apartments</v>
          </cell>
          <cell r="C228">
            <v>10070</v>
          </cell>
          <cell r="D228" t="str">
            <v>4416-26 N. Clifton 4416-22 N. Magnolia</v>
          </cell>
          <cell r="E228" t="str">
            <v>Chicago</v>
          </cell>
          <cell r="F228" t="str">
            <v>Cook</v>
          </cell>
          <cell r="G228">
            <v>60640</v>
          </cell>
        </row>
        <row r="229">
          <cell r="B229" t="str">
            <v>Clinkscale Apartments</v>
          </cell>
          <cell r="C229" t="str">
            <v>RTC-94135636</v>
          </cell>
          <cell r="D229" t="str">
            <v>4040 Lindenwood Dr</v>
          </cell>
          <cell r="E229" t="str">
            <v>Matteson</v>
          </cell>
          <cell r="F229" t="str">
            <v>Cook</v>
          </cell>
          <cell r="G229">
            <v>60443</v>
          </cell>
        </row>
        <row r="230">
          <cell r="B230" t="str">
            <v>Coatsworth Building</v>
          </cell>
          <cell r="C230">
            <v>2109</v>
          </cell>
          <cell r="D230" t="str">
            <v>126 S Main St</v>
          </cell>
          <cell r="E230" t="str">
            <v>Galena</v>
          </cell>
          <cell r="F230" t="str">
            <v>Jo Daviess</v>
          </cell>
          <cell r="G230">
            <v>61036</v>
          </cell>
        </row>
        <row r="231">
          <cell r="B231" t="str">
            <v>COLCHESTER APARTMENTS</v>
          </cell>
          <cell r="C231">
            <v>927</v>
          </cell>
          <cell r="D231" t="str">
            <v>592-598 Coal Street</v>
          </cell>
          <cell r="E231" t="str">
            <v>COLCHESTER</v>
          </cell>
          <cell r="F231" t="str">
            <v>McHenry</v>
          </cell>
          <cell r="G231">
            <v>62326</v>
          </cell>
        </row>
        <row r="232">
          <cell r="B232" t="str">
            <v>Coles Crossing Apartments</v>
          </cell>
          <cell r="C232">
            <v>1056</v>
          </cell>
          <cell r="D232" t="str">
            <v>2504 Buxton Drive</v>
          </cell>
          <cell r="E232" t="str">
            <v>Mattoon</v>
          </cell>
          <cell r="F232" t="str">
            <v>Coles</v>
          </cell>
          <cell r="G232">
            <v>61938</v>
          </cell>
        </row>
        <row r="233">
          <cell r="B233" t="str">
            <v>College Oaks Park</v>
          </cell>
          <cell r="C233">
            <v>1217</v>
          </cell>
          <cell r="D233" t="str">
            <v>4217 Rose Lane scattered site</v>
          </cell>
          <cell r="E233" t="str">
            <v>Mt. Vernon</v>
          </cell>
          <cell r="F233" t="str">
            <v>Jefferson</v>
          </cell>
          <cell r="G233">
            <v>62864</v>
          </cell>
        </row>
        <row r="234">
          <cell r="B234" t="str">
            <v>College Park Apartments</v>
          </cell>
          <cell r="C234">
            <v>1786</v>
          </cell>
          <cell r="D234" t="str">
            <v>930 College Boulevard</v>
          </cell>
          <cell r="E234" t="str">
            <v>Addison</v>
          </cell>
          <cell r="F234" t="str">
            <v>DuPage</v>
          </cell>
          <cell r="G234">
            <v>60101</v>
          </cell>
        </row>
        <row r="235">
          <cell r="B235" t="str">
            <v>Collier Garden Apartments</v>
          </cell>
          <cell r="C235">
            <v>10034</v>
          </cell>
          <cell r="D235" t="str">
            <v>2901 Searles Avenue</v>
          </cell>
          <cell r="E235" t="str">
            <v>Rockford</v>
          </cell>
          <cell r="F235" t="str">
            <v>Winnebago</v>
          </cell>
          <cell r="G235">
            <v>61101</v>
          </cell>
        </row>
        <row r="236">
          <cell r="B236" t="str">
            <v>COLONIAL APARTMENTS</v>
          </cell>
          <cell r="C236">
            <v>325</v>
          </cell>
          <cell r="D236" t="str">
            <v>1600 N. Fourteenth Street</v>
          </cell>
          <cell r="E236" t="str">
            <v>DEKALB</v>
          </cell>
          <cell r="F236" t="str">
            <v>DeKalb</v>
          </cell>
          <cell r="G236">
            <v>60111</v>
          </cell>
        </row>
        <row r="237">
          <cell r="B237" t="str">
            <v>Colonial Park Apartments</v>
          </cell>
          <cell r="C237">
            <v>10029</v>
          </cell>
          <cell r="D237" t="str">
            <v>748 Sharon Avenue</v>
          </cell>
          <cell r="E237" t="str">
            <v>Park City</v>
          </cell>
          <cell r="F237" t="str">
            <v>Lake</v>
          </cell>
          <cell r="G237">
            <v>60085</v>
          </cell>
        </row>
        <row r="238">
          <cell r="B238" t="str">
            <v>Columbia Apartments</v>
          </cell>
          <cell r="C238">
            <v>110012008</v>
          </cell>
          <cell r="D238" t="str">
            <v>225 Whiteside</v>
          </cell>
          <cell r="E238" t="str">
            <v>Columbia</v>
          </cell>
          <cell r="F238" t="str">
            <v>Monroe</v>
          </cell>
          <cell r="G238">
            <v>62236</v>
          </cell>
        </row>
        <row r="239">
          <cell r="B239" t="str">
            <v>Commonwealth Apartments</v>
          </cell>
          <cell r="C239">
            <v>12222</v>
          </cell>
          <cell r="D239" t="str">
            <v>2757 N Pine Grove Ave</v>
          </cell>
          <cell r="E239" t="str">
            <v>Chicago</v>
          </cell>
          <cell r="F239" t="str">
            <v>Cook</v>
          </cell>
          <cell r="G239">
            <v>60614</v>
          </cell>
        </row>
        <row r="240">
          <cell r="B240" t="str">
            <v>Community Living Initiative</v>
          </cell>
          <cell r="C240">
            <v>11077</v>
          </cell>
          <cell r="D240" t="str">
            <v>Scattered Site</v>
          </cell>
          <cell r="E240" t="str">
            <v>Rockford</v>
          </cell>
          <cell r="F240" t="str">
            <v>Winnebago</v>
          </cell>
          <cell r="G240">
            <v>61114</v>
          </cell>
        </row>
        <row r="241">
          <cell r="B241" t="str">
            <v>Concord at Sheridan</v>
          </cell>
          <cell r="C241">
            <v>11480</v>
          </cell>
          <cell r="D241" t="str">
            <v>6438 N Sheridan Rd</v>
          </cell>
          <cell r="E241" t="str">
            <v>Chicago</v>
          </cell>
          <cell r="F241" t="str">
            <v>Cook</v>
          </cell>
          <cell r="G241">
            <v>60626</v>
          </cell>
        </row>
        <row r="242">
          <cell r="B242" t="str">
            <v>Concord Commons Apartments</v>
          </cell>
          <cell r="C242">
            <v>11770</v>
          </cell>
          <cell r="D242" t="str">
            <v>3551 Elm St.</v>
          </cell>
          <cell r="E242" t="str">
            <v>Rockford</v>
          </cell>
          <cell r="F242" t="str">
            <v>Winnebago</v>
          </cell>
          <cell r="G242">
            <v>61102</v>
          </cell>
        </row>
        <row r="243">
          <cell r="B243" t="str">
            <v>Concordia Place Apartments</v>
          </cell>
          <cell r="C243">
            <v>12124</v>
          </cell>
          <cell r="D243" t="str">
            <v>13037 S. Daniel Dr.</v>
          </cell>
          <cell r="E243" t="str">
            <v>Chicago</v>
          </cell>
          <cell r="F243" t="str">
            <v>Cook</v>
          </cell>
          <cell r="G243">
            <v>60827</v>
          </cell>
        </row>
        <row r="244">
          <cell r="B244" t="str">
            <v>Congress Parkway Apartment Homes</v>
          </cell>
          <cell r="C244">
            <v>10725</v>
          </cell>
          <cell r="D244" t="str">
            <v>383 Ambassador Circle</v>
          </cell>
          <cell r="E244" t="str">
            <v>Crystal Lake</v>
          </cell>
          <cell r="F244" t="str">
            <v>McHenry</v>
          </cell>
          <cell r="G244" t="str">
            <v>60014-6268</v>
          </cell>
        </row>
        <row r="245">
          <cell r="B245" t="str">
            <v>Congressman Collins Apartments Preservation</v>
          </cell>
          <cell r="C245">
            <v>12521</v>
          </cell>
          <cell r="D245" t="str">
            <v>1401 S Blue Island Ave</v>
          </cell>
          <cell r="E245" t="str">
            <v>Chicago</v>
          </cell>
          <cell r="F245" t="str">
            <v>Cook</v>
          </cell>
          <cell r="G245">
            <v>60608</v>
          </cell>
        </row>
        <row r="246">
          <cell r="B246" t="str">
            <v>Conrad Apartments</v>
          </cell>
          <cell r="C246">
            <v>10234</v>
          </cell>
          <cell r="D246" t="str">
            <v>4831 &amp; 4845 Conrad</v>
          </cell>
          <cell r="E246" t="str">
            <v>Skokie</v>
          </cell>
          <cell r="F246" t="str">
            <v>Cook</v>
          </cell>
          <cell r="G246">
            <v>60077</v>
          </cell>
        </row>
        <row r="247">
          <cell r="B247" t="str">
            <v>Conservatory Apartments</v>
          </cell>
          <cell r="C247">
            <v>11893</v>
          </cell>
          <cell r="D247" t="str">
            <v>401 N Monticello Ave</v>
          </cell>
          <cell r="E247" t="str">
            <v>Chicago</v>
          </cell>
          <cell r="F247" t="str">
            <v>Cook</v>
          </cell>
          <cell r="G247">
            <v>60624</v>
          </cell>
        </row>
        <row r="248">
          <cell r="B248" t="str">
            <v>Continental Plaza Apartments</v>
          </cell>
          <cell r="C248">
            <v>2507</v>
          </cell>
          <cell r="D248" t="str">
            <v>1330 W. 76th Street</v>
          </cell>
          <cell r="E248" t="str">
            <v>Chicago</v>
          </cell>
          <cell r="F248" t="str">
            <v>Cook</v>
          </cell>
          <cell r="G248">
            <v>60620</v>
          </cell>
        </row>
        <row r="249">
          <cell r="B249" t="str">
            <v>Cook Street Renaissance</v>
          </cell>
          <cell r="C249">
            <v>10011</v>
          </cell>
          <cell r="D249" t="str">
            <v>2218 E. Cook Street</v>
          </cell>
          <cell r="E249" t="str">
            <v>Springfield</v>
          </cell>
          <cell r="F249" t="str">
            <v>Sangamon</v>
          </cell>
          <cell r="G249">
            <v>62703</v>
          </cell>
        </row>
        <row r="250">
          <cell r="B250" t="str">
            <v>Coppin House</v>
          </cell>
          <cell r="C250">
            <v>2317</v>
          </cell>
          <cell r="D250" t="str">
            <v>333 East 55th Place 338 East 56th Place</v>
          </cell>
          <cell r="E250" t="str">
            <v>Chicago</v>
          </cell>
          <cell r="F250" t="str">
            <v>Cook</v>
          </cell>
          <cell r="G250">
            <v>60637</v>
          </cell>
        </row>
        <row r="251">
          <cell r="B251" t="str">
            <v>Corcoran Place Apartments</v>
          </cell>
          <cell r="C251">
            <v>11727</v>
          </cell>
          <cell r="D251" t="str">
            <v>325 N Austin Blvd 345 N. Austin Blvd</v>
          </cell>
          <cell r="E251" t="str">
            <v>Chicago</v>
          </cell>
          <cell r="F251" t="str">
            <v>Cook</v>
          </cell>
          <cell r="G251">
            <v>60644</v>
          </cell>
        </row>
        <row r="252">
          <cell r="B252" t="str">
            <v>Cordova Senior Apartments</v>
          </cell>
          <cell r="C252" t="str">
            <v>30-1345</v>
          </cell>
          <cell r="D252" t="str">
            <v>300-19 12th Ave.</v>
          </cell>
          <cell r="E252" t="str">
            <v>Cordova</v>
          </cell>
          <cell r="F252" t="str">
            <v>Rock Island</v>
          </cell>
          <cell r="G252">
            <v>61242</v>
          </cell>
        </row>
        <row r="253">
          <cell r="B253" t="str">
            <v>Cordova Senior Apartments II</v>
          </cell>
          <cell r="C253" t="str">
            <v>30-1510</v>
          </cell>
          <cell r="D253" t="str">
            <v>300-09 12th Ave.</v>
          </cell>
          <cell r="E253" t="str">
            <v>Cordova</v>
          </cell>
          <cell r="F253" t="str">
            <v>Rock Island</v>
          </cell>
          <cell r="G253">
            <v>61242</v>
          </cell>
        </row>
        <row r="254">
          <cell r="B254" t="str">
            <v>Cornerstone Community Housing</v>
          </cell>
          <cell r="C254">
            <v>10692</v>
          </cell>
          <cell r="D254" t="str">
            <v>Scattered sites 1475 Harvard Drive (office)</v>
          </cell>
          <cell r="E254" t="str">
            <v>Kankakee</v>
          </cell>
          <cell r="F254" t="str">
            <v>Will</v>
          </cell>
          <cell r="G254"/>
        </row>
        <row r="255">
          <cell r="B255" t="str">
            <v>Cornerstone Place</v>
          </cell>
          <cell r="C255">
            <v>1528</v>
          </cell>
          <cell r="D255" t="str">
            <v>250 South Lewis Lane</v>
          </cell>
          <cell r="E255" t="str">
            <v>Carbondale</v>
          </cell>
          <cell r="F255" t="str">
            <v>Jackson</v>
          </cell>
          <cell r="G255">
            <v>62901</v>
          </cell>
        </row>
        <row r="256">
          <cell r="B256" t="str">
            <v>Cornerstone Services, Inc.</v>
          </cell>
          <cell r="C256" t="str">
            <v>75010-03</v>
          </cell>
          <cell r="D256" t="str">
            <v>532 Elsie Avenue 1824 Cora</v>
          </cell>
          <cell r="E256" t="str">
            <v>Crest Hill</v>
          </cell>
          <cell r="F256" t="str">
            <v>Will</v>
          </cell>
          <cell r="G256">
            <v>60403</v>
          </cell>
        </row>
        <row r="257">
          <cell r="B257" t="str">
            <v>Coronado Village Apartments</v>
          </cell>
          <cell r="C257">
            <v>1283</v>
          </cell>
          <cell r="D257" t="str">
            <v>630 N. Church St. Suite 101 Scattered Site</v>
          </cell>
          <cell r="E257" t="str">
            <v>Rockford</v>
          </cell>
          <cell r="F257" t="str">
            <v>Winnebago</v>
          </cell>
          <cell r="G257">
            <v>61103</v>
          </cell>
        </row>
        <row r="258">
          <cell r="B258" t="str">
            <v>Corporation for Supportive Housing (CSH)</v>
          </cell>
          <cell r="C258">
            <v>12066</v>
          </cell>
          <cell r="D258" t="str">
            <v>55 Broadway 10th Floor</v>
          </cell>
          <cell r="E258" t="str">
            <v>New York</v>
          </cell>
          <cell r="F258"/>
          <cell r="G258">
            <v>10006</v>
          </cell>
        </row>
        <row r="259">
          <cell r="B259" t="str">
            <v>Cortland Estates</v>
          </cell>
          <cell r="C259">
            <v>11249</v>
          </cell>
          <cell r="D259" t="str">
            <v>230 McMillan Court - Management Office</v>
          </cell>
          <cell r="E259" t="str">
            <v>Cortland</v>
          </cell>
          <cell r="F259" t="str">
            <v>DeKalb</v>
          </cell>
          <cell r="G259">
            <v>60112</v>
          </cell>
        </row>
        <row r="260">
          <cell r="B260" t="str">
            <v>Cottage Apartments</v>
          </cell>
          <cell r="C260">
            <v>10082</v>
          </cell>
          <cell r="D260" t="str">
            <v>1000 South Cottage Avenue</v>
          </cell>
          <cell r="E260" t="str">
            <v>Normal</v>
          </cell>
          <cell r="F260" t="str">
            <v>McLean</v>
          </cell>
          <cell r="G260">
            <v>61761</v>
          </cell>
        </row>
        <row r="261">
          <cell r="B261" t="str">
            <v>Cottage View Terrace</v>
          </cell>
          <cell r="C261">
            <v>1177</v>
          </cell>
          <cell r="D261" t="str">
            <v>4829 South Cottage Grove</v>
          </cell>
          <cell r="E261" t="str">
            <v>Chicago</v>
          </cell>
          <cell r="F261" t="str">
            <v>Cook</v>
          </cell>
          <cell r="G261">
            <v>60615</v>
          </cell>
        </row>
        <row r="262">
          <cell r="B262" t="str">
            <v>Cougill Apartments</v>
          </cell>
          <cell r="C262" t="str">
            <v>40-566</v>
          </cell>
          <cell r="D262" t="str">
            <v>500 W Polk Ave</v>
          </cell>
          <cell r="E262" t="str">
            <v>Charleston</v>
          </cell>
          <cell r="F262" t="str">
            <v>Coles</v>
          </cell>
          <cell r="G262">
            <v>61920</v>
          </cell>
        </row>
        <row r="263">
          <cell r="B263" t="str">
            <v>Country Club Heights</v>
          </cell>
          <cell r="C263" t="str">
            <v>10-289</v>
          </cell>
          <cell r="D263" t="str">
            <v>740 Country Club Heights Road</v>
          </cell>
          <cell r="E263" t="str">
            <v>Quincy</v>
          </cell>
          <cell r="F263" t="str">
            <v>Adams</v>
          </cell>
          <cell r="G263">
            <v>62301</v>
          </cell>
        </row>
        <row r="264">
          <cell r="B264" t="str">
            <v>Country Lane Apartments</v>
          </cell>
          <cell r="C264">
            <v>10612</v>
          </cell>
          <cell r="D264" t="str">
            <v>1016 Yost Court</v>
          </cell>
          <cell r="E264" t="str">
            <v>Sterling</v>
          </cell>
          <cell r="F264" t="str">
            <v>Whiteside</v>
          </cell>
          <cell r="G264">
            <v>61081</v>
          </cell>
        </row>
        <row r="265">
          <cell r="B265" t="str">
            <v>Country Side Manor</v>
          </cell>
          <cell r="C265">
            <v>890</v>
          </cell>
          <cell r="D265" t="str">
            <v>5 Cotton Hill Road</v>
          </cell>
          <cell r="E265" t="str">
            <v>Pawnee</v>
          </cell>
          <cell r="F265" t="str">
            <v>Sangamon</v>
          </cell>
          <cell r="G265">
            <v>62558</v>
          </cell>
        </row>
        <row r="266">
          <cell r="B266" t="str">
            <v>Country View Apartments</v>
          </cell>
          <cell r="C266" t="str">
            <v>40-485</v>
          </cell>
          <cell r="D266" t="str">
            <v>1013 E. Monroe Street</v>
          </cell>
          <cell r="E266" t="str">
            <v>Olney</v>
          </cell>
          <cell r="F266" t="str">
            <v>Richland</v>
          </cell>
          <cell r="G266">
            <v>62450</v>
          </cell>
        </row>
        <row r="267">
          <cell r="B267" t="str">
            <v>Country View Estates</v>
          </cell>
          <cell r="C267" t="str">
            <v>40-239</v>
          </cell>
          <cell r="D267" t="str">
            <v>2228 Countryview Drive</v>
          </cell>
          <cell r="E267" t="str">
            <v>Charleston</v>
          </cell>
          <cell r="F267" t="str">
            <v>Coles</v>
          </cell>
          <cell r="G267">
            <v>61920</v>
          </cell>
        </row>
        <row r="268">
          <cell r="B268" t="str">
            <v>Country Villages I, II and III</v>
          </cell>
          <cell r="C268">
            <v>11043</v>
          </cell>
          <cell r="D268" t="str">
            <v>700-704 Brady Mill Road, Anna;   901 Galeener, Vienna; 40 Lois Lane, Metropolis</v>
          </cell>
          <cell r="E268" t="str">
            <v>Anna</v>
          </cell>
          <cell r="F268" t="str">
            <v>Union</v>
          </cell>
          <cell r="G268">
            <v>62906</v>
          </cell>
        </row>
        <row r="269">
          <cell r="B269" t="str">
            <v>Country Wood Apartments</v>
          </cell>
          <cell r="C269" t="str">
            <v>13-018</v>
          </cell>
          <cell r="D269" t="str">
            <v>756-798 Inland Circle 788 Inland Circle - Management Office</v>
          </cell>
          <cell r="E269" t="str">
            <v>Naperville</v>
          </cell>
          <cell r="F269" t="str">
            <v>DuPage</v>
          </cell>
          <cell r="G269">
            <v>60563</v>
          </cell>
        </row>
        <row r="270">
          <cell r="B270" t="str">
            <v>Countrybrook Apartments</v>
          </cell>
          <cell r="C270">
            <v>2002</v>
          </cell>
          <cell r="D270" t="str">
            <v>2502 West Springfield</v>
          </cell>
          <cell r="E270" t="str">
            <v>Champaign</v>
          </cell>
          <cell r="F270" t="str">
            <v>Champaign</v>
          </cell>
          <cell r="G270">
            <v>61821</v>
          </cell>
        </row>
        <row r="271">
          <cell r="B271" t="str">
            <v>Countryside Manor</v>
          </cell>
          <cell r="C271">
            <v>2523</v>
          </cell>
          <cell r="D271" t="str">
            <v>625 Countryside Lane office 1000 Washington Ave., Dixon 61021</v>
          </cell>
          <cell r="E271" t="str">
            <v>Dixon</v>
          </cell>
          <cell r="F271" t="str">
            <v>Lee</v>
          </cell>
          <cell r="G271">
            <v>61921</v>
          </cell>
        </row>
        <row r="272">
          <cell r="B272" t="str">
            <v>Countryside River Apartments</v>
          </cell>
          <cell r="C272" t="str">
            <v>30-1159</v>
          </cell>
          <cell r="D272" t="str">
            <v>335 N. 1st. Street</v>
          </cell>
          <cell r="E272" t="str">
            <v>Wilmington</v>
          </cell>
          <cell r="F272" t="str">
            <v>Will</v>
          </cell>
          <cell r="G272">
            <v>60481</v>
          </cell>
        </row>
        <row r="273">
          <cell r="B273" t="str">
            <v>Countryside Senior Apartments</v>
          </cell>
          <cell r="C273">
            <v>2962</v>
          </cell>
          <cell r="D273" t="str">
            <v>6406 Joliet Road</v>
          </cell>
          <cell r="E273" t="str">
            <v>Countryside</v>
          </cell>
          <cell r="F273" t="str">
            <v>Cook</v>
          </cell>
          <cell r="G273">
            <v>60525</v>
          </cell>
        </row>
        <row r="274">
          <cell r="B274" t="str">
            <v>Countryside Village</v>
          </cell>
          <cell r="C274">
            <v>10430</v>
          </cell>
          <cell r="D274" t="str">
            <v>102 Ralph Street</v>
          </cell>
          <cell r="E274" t="str">
            <v>Cambria</v>
          </cell>
          <cell r="F274" t="str">
            <v>Williamson</v>
          </cell>
          <cell r="G274">
            <v>62915</v>
          </cell>
        </row>
        <row r="275">
          <cell r="B275" t="str">
            <v>Countryside Villages</v>
          </cell>
          <cell r="C275">
            <v>9904</v>
          </cell>
          <cell r="D275" t="str">
            <v>407 West Kendall Drive Multi-Sites-Towns</v>
          </cell>
          <cell r="E275" t="str">
            <v>Yorkville</v>
          </cell>
          <cell r="F275" t="str">
            <v>Kendall</v>
          </cell>
          <cell r="G275">
            <v>60560</v>
          </cell>
        </row>
        <row r="276">
          <cell r="B276" t="str">
            <v>Countryside Villages II</v>
          </cell>
          <cell r="C276">
            <v>2275</v>
          </cell>
          <cell r="D276" t="str">
            <v>907 N. 2nd St., Rochelle 61068 501 W. Kendall Dr., Yorkville 60560</v>
          </cell>
          <cell r="E276" t="str">
            <v>Multiple Cities</v>
          </cell>
          <cell r="F276" t="str">
            <v>Ogle</v>
          </cell>
          <cell r="G276"/>
        </row>
        <row r="277">
          <cell r="B277" t="str">
            <v>County Estates (A) (B) (C)</v>
          </cell>
          <cell r="C277" t="str">
            <v>30-2161</v>
          </cell>
          <cell r="D277" t="str">
            <v>101 W. Sheridan Rd. scattered</v>
          </cell>
          <cell r="E277" t="str">
            <v>Petersburg</v>
          </cell>
          <cell r="F277" t="str">
            <v>Menard</v>
          </cell>
          <cell r="G277">
            <v>62675</v>
          </cell>
        </row>
        <row r="278">
          <cell r="B278" t="str">
            <v>Court Street Apartments</v>
          </cell>
          <cell r="C278" t="str">
            <v>30-377</v>
          </cell>
          <cell r="D278" t="str">
            <v>410 N. Court Street</v>
          </cell>
          <cell r="E278" t="str">
            <v>Rockford</v>
          </cell>
          <cell r="F278" t="str">
            <v>Winnebago</v>
          </cell>
          <cell r="G278">
            <v>61101</v>
          </cell>
        </row>
        <row r="279">
          <cell r="B279" t="str">
            <v>Courts of Cicero II &amp; III</v>
          </cell>
          <cell r="C279">
            <v>10376</v>
          </cell>
          <cell r="D279" t="str">
            <v>5741 W. 35th Street</v>
          </cell>
          <cell r="E279" t="str">
            <v>Cicero</v>
          </cell>
          <cell r="F279" t="str">
            <v>Cook</v>
          </cell>
          <cell r="G279">
            <v>60804</v>
          </cell>
        </row>
        <row r="280">
          <cell r="B280" t="str">
            <v>Courtyard Square</v>
          </cell>
          <cell r="C280" t="str">
            <v>30-1648</v>
          </cell>
          <cell r="D280" t="str">
            <v>415 18th Street</v>
          </cell>
          <cell r="E280" t="str">
            <v>Charleston</v>
          </cell>
          <cell r="F280" t="str">
            <v>Coles</v>
          </cell>
          <cell r="G280">
            <v>61920</v>
          </cell>
        </row>
        <row r="281">
          <cell r="B281" t="str">
            <v>Coventry Apartments</v>
          </cell>
          <cell r="C281">
            <v>2094</v>
          </cell>
          <cell r="D281" t="str">
            <v>1900 Sixth Ave.</v>
          </cell>
          <cell r="E281" t="str">
            <v>Rock Island</v>
          </cell>
          <cell r="F281" t="str">
            <v>Rock Island</v>
          </cell>
          <cell r="G281">
            <v>61201</v>
          </cell>
        </row>
        <row r="282">
          <cell r="B282" t="str">
            <v>Covered Bridges</v>
          </cell>
          <cell r="C282">
            <v>2401</v>
          </cell>
          <cell r="D282" t="str">
            <v>637 Burns Street</v>
          </cell>
          <cell r="E282" t="str">
            <v>Carol Stream</v>
          </cell>
          <cell r="F282" t="str">
            <v>DuPage</v>
          </cell>
          <cell r="G282">
            <v>60188</v>
          </cell>
        </row>
        <row r="283">
          <cell r="B283" t="str">
            <v>CPAH Scattered Site Rental Program</v>
          </cell>
          <cell r="C283">
            <v>11737</v>
          </cell>
          <cell r="D283" t="str">
            <v>550 and 560 Vine</v>
          </cell>
          <cell r="E283" t="str">
            <v>Highland Park</v>
          </cell>
          <cell r="F283" t="str">
            <v>Lake</v>
          </cell>
          <cell r="G283">
            <v>60035</v>
          </cell>
        </row>
        <row r="284">
          <cell r="B284" t="str">
            <v>Creekside Park</v>
          </cell>
          <cell r="C284">
            <v>1189</v>
          </cell>
          <cell r="D284" t="str">
            <v>401-424 Wigwam Hollow Circle scattered site</v>
          </cell>
          <cell r="E284" t="str">
            <v>Macomb</v>
          </cell>
          <cell r="F284" t="str">
            <v>McDonough</v>
          </cell>
          <cell r="G284">
            <v>61455</v>
          </cell>
        </row>
        <row r="285">
          <cell r="B285" t="str">
            <v>Creekview Apartments</v>
          </cell>
          <cell r="C285">
            <v>11200</v>
          </cell>
          <cell r="D285" t="str">
            <v>5615 Liberty Street</v>
          </cell>
          <cell r="E285" t="str">
            <v>Richmond</v>
          </cell>
          <cell r="F285" t="str">
            <v>McHenry</v>
          </cell>
          <cell r="G285">
            <v>60071</v>
          </cell>
        </row>
        <row r="286">
          <cell r="B286" t="str">
            <v>Creekwood Apartments</v>
          </cell>
          <cell r="C286">
            <v>11045</v>
          </cell>
          <cell r="D286" t="str">
            <v>150 Yordy Road</v>
          </cell>
          <cell r="E286" t="str">
            <v>Morton</v>
          </cell>
          <cell r="F286" t="str">
            <v>Tazewell</v>
          </cell>
          <cell r="G286">
            <v>61550</v>
          </cell>
        </row>
        <row r="287">
          <cell r="B287" t="str">
            <v>Crescent Place</v>
          </cell>
          <cell r="C287">
            <v>11967</v>
          </cell>
          <cell r="D287" t="str">
            <v>310 W Rand Rd</v>
          </cell>
          <cell r="E287" t="str">
            <v>Arlington Heights</v>
          </cell>
          <cell r="F287" t="str">
            <v>Cook</v>
          </cell>
          <cell r="G287">
            <v>60004</v>
          </cell>
        </row>
        <row r="288">
          <cell r="B288" t="str">
            <v>Crestside Village Apartments</v>
          </cell>
          <cell r="C288">
            <v>10032</v>
          </cell>
          <cell r="D288" t="str">
            <v>707 Poplar Street 504 S. Sixth Street</v>
          </cell>
          <cell r="E288" t="str">
            <v>Marshall</v>
          </cell>
          <cell r="F288" t="str">
            <v>Clark</v>
          </cell>
          <cell r="G288">
            <v>62441</v>
          </cell>
        </row>
        <row r="289">
          <cell r="B289" t="str">
            <v>Crestview Village Apartments</v>
          </cell>
          <cell r="C289">
            <v>10375</v>
          </cell>
          <cell r="D289" t="str">
            <v>208 North Crestlane Drive</v>
          </cell>
          <cell r="E289" t="str">
            <v>Kankakee</v>
          </cell>
          <cell r="F289" t="str">
            <v>Kankakee</v>
          </cell>
          <cell r="G289">
            <v>60901</v>
          </cell>
        </row>
        <row r="290">
          <cell r="B290" t="str">
            <v>Crestwood Apts.</v>
          </cell>
          <cell r="C290">
            <v>700</v>
          </cell>
          <cell r="D290" t="str">
            <v>404 East Vernon</v>
          </cell>
          <cell r="E290" t="str">
            <v>Normal</v>
          </cell>
          <cell r="F290" t="str">
            <v>McLean</v>
          </cell>
          <cell r="G290">
            <v>61761</v>
          </cell>
        </row>
        <row r="291">
          <cell r="B291" t="str">
            <v>Crossroads of East Ravenswood</v>
          </cell>
          <cell r="C291">
            <v>11201</v>
          </cell>
          <cell r="D291" t="str">
            <v>4600 N. Ashland Avenue.</v>
          </cell>
          <cell r="E291" t="str">
            <v>Chicago</v>
          </cell>
          <cell r="F291" t="str">
            <v>Cook</v>
          </cell>
          <cell r="G291">
            <v>60640</v>
          </cell>
        </row>
        <row r="292">
          <cell r="B292" t="str">
            <v>Crowne Forest Apartments aka Moline Apartments</v>
          </cell>
          <cell r="C292">
            <v>11306</v>
          </cell>
          <cell r="D292" t="str">
            <v>1275 49th Avenue Court</v>
          </cell>
          <cell r="E292" t="str">
            <v>East Moline</v>
          </cell>
          <cell r="F292" t="str">
            <v>Rock Island</v>
          </cell>
          <cell r="G292">
            <v>61244</v>
          </cell>
        </row>
        <row r="293">
          <cell r="B293" t="str">
            <v>Crowne Hill Estates</v>
          </cell>
          <cell r="C293" t="str">
            <v>40-725</v>
          </cell>
          <cell r="D293" t="str">
            <v>1101 W. 24th Street</v>
          </cell>
          <cell r="E293" t="str">
            <v>Rock Falls</v>
          </cell>
          <cell r="F293" t="str">
            <v>Whiteside</v>
          </cell>
          <cell r="G293">
            <v>61071</v>
          </cell>
        </row>
        <row r="294">
          <cell r="B294" t="str">
            <v>Crystal View Townhomes</v>
          </cell>
          <cell r="C294">
            <v>2884</v>
          </cell>
          <cell r="D294" t="str">
            <v>102 E Stebbins Dr</v>
          </cell>
          <cell r="E294" t="str">
            <v>Urbana</v>
          </cell>
          <cell r="F294" t="str">
            <v>Champaign</v>
          </cell>
          <cell r="G294">
            <v>61801</v>
          </cell>
        </row>
        <row r="295">
          <cell r="B295" t="str">
            <v>Damen Court Apartments</v>
          </cell>
          <cell r="C295">
            <v>11170</v>
          </cell>
          <cell r="D295" t="str">
            <v>2040 W. Jackson</v>
          </cell>
          <cell r="E295" t="str">
            <v>Chicago</v>
          </cell>
          <cell r="F295" t="str">
            <v>Cook</v>
          </cell>
          <cell r="G295">
            <v>60612</v>
          </cell>
        </row>
        <row r="296">
          <cell r="B296" t="str">
            <v>Danbury Court Apartments</v>
          </cell>
          <cell r="C296">
            <v>333</v>
          </cell>
          <cell r="D296" t="str">
            <v>19 Basil Way</v>
          </cell>
          <cell r="E296" t="str">
            <v>Bloomington</v>
          </cell>
          <cell r="F296" t="str">
            <v>McLean</v>
          </cell>
          <cell r="G296">
            <v>61701</v>
          </cell>
        </row>
        <row r="297">
          <cell r="B297" t="str">
            <v>Danbury Court Apartments Phase II</v>
          </cell>
          <cell r="C297">
            <v>2498</v>
          </cell>
          <cell r="D297" t="str">
            <v>19 Basil Way</v>
          </cell>
          <cell r="E297" t="str">
            <v>Bloomington</v>
          </cell>
          <cell r="F297" t="str">
            <v>McLean</v>
          </cell>
          <cell r="G297">
            <v>61705</v>
          </cell>
        </row>
        <row r="298">
          <cell r="B298" t="str">
            <v>Danville VA Senior Apartments</v>
          </cell>
          <cell r="C298" t="str">
            <v>30-975</v>
          </cell>
          <cell r="D298" t="str">
            <v>1900 East Main Street Building #11 and #13</v>
          </cell>
          <cell r="E298" t="str">
            <v>Danville</v>
          </cell>
          <cell r="F298" t="str">
            <v>Vermilion</v>
          </cell>
          <cell r="G298">
            <v>61832</v>
          </cell>
        </row>
        <row r="299">
          <cell r="B299" t="str">
            <v>Danville Veterans Housing</v>
          </cell>
          <cell r="C299">
            <v>10775</v>
          </cell>
          <cell r="D299" t="str">
            <v>520 Veterans Way</v>
          </cell>
          <cell r="E299" t="str">
            <v>Danville</v>
          </cell>
          <cell r="F299" t="str">
            <v>Vermilion</v>
          </cell>
          <cell r="G299">
            <v>61832</v>
          </cell>
        </row>
        <row r="300">
          <cell r="B300" t="str">
            <v>Deborah's Place II</v>
          </cell>
          <cell r="C300" t="str">
            <v>30-306</v>
          </cell>
          <cell r="D300" t="str">
            <v>1530 N Sedgwick St</v>
          </cell>
          <cell r="E300" t="str">
            <v>Chicago</v>
          </cell>
          <cell r="F300" t="str">
            <v>Cook</v>
          </cell>
          <cell r="G300">
            <v>60610</v>
          </cell>
        </row>
        <row r="301">
          <cell r="B301" t="str">
            <v>Decatur Affordable Housing</v>
          </cell>
          <cell r="C301" t="str">
            <v>30-381</v>
          </cell>
          <cell r="D301" t="str">
            <v>535 &amp; 547 W. Macon</v>
          </cell>
          <cell r="E301" t="str">
            <v>Decatur</v>
          </cell>
          <cell r="F301" t="str">
            <v>Macon</v>
          </cell>
          <cell r="G301">
            <v>62521</v>
          </cell>
        </row>
        <row r="302">
          <cell r="B302" t="str">
            <v>Deer Path of Huntley</v>
          </cell>
          <cell r="C302">
            <v>10587</v>
          </cell>
          <cell r="D302" t="str">
            <v>12500 Regency Parkway</v>
          </cell>
          <cell r="E302" t="str">
            <v>Huntley</v>
          </cell>
          <cell r="F302" t="str">
            <v>McHenry</v>
          </cell>
          <cell r="G302">
            <v>60142</v>
          </cell>
        </row>
        <row r="303">
          <cell r="B303" t="str">
            <v>Deerfield Supportive Living</v>
          </cell>
          <cell r="C303">
            <v>12354</v>
          </cell>
          <cell r="D303" t="str">
            <v>1101 Lake Cook Rd</v>
          </cell>
          <cell r="E303" t="str">
            <v>Deerfield</v>
          </cell>
          <cell r="F303" t="str">
            <v>Cook</v>
          </cell>
          <cell r="G303">
            <v>60015</v>
          </cell>
        </row>
        <row r="304">
          <cell r="B304" t="str">
            <v>DeLaCerda aka Steven Place</v>
          </cell>
          <cell r="C304" t="str">
            <v>30-1652</v>
          </cell>
          <cell r="D304" t="str">
            <v>742-44, 748-50 15th Street</v>
          </cell>
          <cell r="E304" t="str">
            <v>Rock Island</v>
          </cell>
          <cell r="F304" t="str">
            <v>Rock Island</v>
          </cell>
          <cell r="G304">
            <v>61201</v>
          </cell>
        </row>
        <row r="305">
          <cell r="B305" t="str">
            <v>Delta Terrace Apartments</v>
          </cell>
          <cell r="C305">
            <v>75001</v>
          </cell>
          <cell r="D305" t="str">
            <v>208 12th Street</v>
          </cell>
          <cell r="E305" t="str">
            <v>Cairo</v>
          </cell>
          <cell r="F305" t="str">
            <v>Alexander</v>
          </cell>
          <cell r="G305">
            <v>62914</v>
          </cell>
        </row>
        <row r="306">
          <cell r="B306" t="str">
            <v>DeVille Manor</v>
          </cell>
          <cell r="C306">
            <v>12100</v>
          </cell>
          <cell r="D306" t="str">
            <v>110 Fifth Street</v>
          </cell>
          <cell r="E306" t="str">
            <v>Oswego</v>
          </cell>
          <cell r="F306" t="str">
            <v>Kendall</v>
          </cell>
          <cell r="G306" t="str">
            <v>60543-8309</v>
          </cell>
        </row>
        <row r="307">
          <cell r="B307" t="str">
            <v>Diamond Apartments of Jerseyville</v>
          </cell>
          <cell r="C307">
            <v>11822</v>
          </cell>
          <cell r="D307" t="str">
            <v>1335 Lilac Way</v>
          </cell>
          <cell r="E307" t="str">
            <v>Jerseyville</v>
          </cell>
          <cell r="F307" t="str">
            <v>Jersey</v>
          </cell>
          <cell r="G307">
            <v>62052</v>
          </cell>
        </row>
        <row r="308">
          <cell r="B308" t="str">
            <v>Diamond Senior Apartments of Breese</v>
          </cell>
          <cell r="C308">
            <v>11547</v>
          </cell>
          <cell r="D308" t="str">
            <v>2 Diamond Circle (office)</v>
          </cell>
          <cell r="E308" t="str">
            <v>Breese</v>
          </cell>
          <cell r="F308" t="str">
            <v>Clinton</v>
          </cell>
          <cell r="G308">
            <v>62230</v>
          </cell>
        </row>
        <row r="309">
          <cell r="B309" t="str">
            <v>Diamond Senior Apartments of Oswego II</v>
          </cell>
          <cell r="C309">
            <v>11067</v>
          </cell>
          <cell r="D309" t="str">
            <v>3370 White Oak Drive</v>
          </cell>
          <cell r="E309" t="str">
            <v>Oswego</v>
          </cell>
          <cell r="F309" t="str">
            <v>Kendall</v>
          </cell>
          <cell r="G309">
            <v>60543</v>
          </cell>
        </row>
        <row r="310">
          <cell r="B310" t="str">
            <v>Diamond Senior Apartments of Peru</v>
          </cell>
          <cell r="C310">
            <v>11803</v>
          </cell>
          <cell r="D310" t="str">
            <v>927 Wenzel Rd</v>
          </cell>
          <cell r="E310" t="str">
            <v>Peru</v>
          </cell>
          <cell r="F310" t="str">
            <v>La Salle</v>
          </cell>
          <cell r="G310">
            <v>61354</v>
          </cell>
        </row>
        <row r="311">
          <cell r="B311" t="str">
            <v>Diamond Senior Apartments of Princeton</v>
          </cell>
          <cell r="C311">
            <v>11119</v>
          </cell>
          <cell r="D311" t="str">
            <v>1000 Diamond Circle</v>
          </cell>
          <cell r="E311" t="str">
            <v>Princeton</v>
          </cell>
          <cell r="F311" t="str">
            <v>Bureau</v>
          </cell>
          <cell r="G311">
            <v>61356</v>
          </cell>
        </row>
        <row r="312">
          <cell r="B312" t="str">
            <v>Diversey Square I</v>
          </cell>
          <cell r="C312" t="str">
            <v>ML-149</v>
          </cell>
          <cell r="D312" t="str">
            <v>3300 W. Diversey</v>
          </cell>
          <cell r="E312" t="str">
            <v>Chicago</v>
          </cell>
          <cell r="F312" t="str">
            <v>Cook</v>
          </cell>
          <cell r="G312">
            <v>60647</v>
          </cell>
        </row>
        <row r="313">
          <cell r="B313" t="str">
            <v>Dixon Square Apartments</v>
          </cell>
          <cell r="C313">
            <v>11157</v>
          </cell>
          <cell r="D313" t="str">
            <v>1540 Freedom Walk #C9</v>
          </cell>
          <cell r="E313" t="str">
            <v>Dixon</v>
          </cell>
          <cell r="F313" t="str">
            <v>Lee</v>
          </cell>
          <cell r="G313" t="str">
            <v>61021-1055</v>
          </cell>
        </row>
        <row r="314">
          <cell r="B314" t="str">
            <v>DOGWOOD PROPERTIES</v>
          </cell>
          <cell r="C314">
            <v>1267</v>
          </cell>
          <cell r="D314" t="str">
            <v>415 Oak Street</v>
          </cell>
          <cell r="E314" t="str">
            <v>Griggsville</v>
          </cell>
          <cell r="F314" t="str">
            <v>Pike</v>
          </cell>
          <cell r="G314">
            <v>62340</v>
          </cell>
        </row>
        <row r="315">
          <cell r="B315" t="str">
            <v>Douglas County Apartments</v>
          </cell>
          <cell r="C315">
            <v>2626</v>
          </cell>
          <cell r="D315" t="str">
            <v>200 Van Voorhis 112 E Daggy Street; 402 Main Street, Altwood, il</v>
          </cell>
          <cell r="E315" t="str">
            <v>Tuscola</v>
          </cell>
          <cell r="F315" t="str">
            <v>Douglas</v>
          </cell>
          <cell r="G315">
            <v>61953</v>
          </cell>
        </row>
        <row r="316">
          <cell r="B316" t="str">
            <v>Douglas Park Place</v>
          </cell>
          <cell r="C316">
            <v>2215</v>
          </cell>
          <cell r="D316" t="str">
            <v>720 9th Street</v>
          </cell>
          <cell r="E316" t="str">
            <v>Rock Island</v>
          </cell>
          <cell r="F316" t="str">
            <v>Rock Island</v>
          </cell>
          <cell r="G316">
            <v>61201</v>
          </cell>
        </row>
        <row r="317">
          <cell r="B317" t="str">
            <v>Douglass Square Apartments</v>
          </cell>
          <cell r="C317" t="str">
            <v>40-2055</v>
          </cell>
          <cell r="D317" t="str">
            <v>414 Nathaniel Burch Drive</v>
          </cell>
          <cell r="E317" t="str">
            <v>Champaign</v>
          </cell>
          <cell r="F317" t="str">
            <v>Champaign</v>
          </cell>
          <cell r="G317">
            <v>61820</v>
          </cell>
        </row>
        <row r="318">
          <cell r="B318" t="str">
            <v>Downers Grove SLF</v>
          </cell>
          <cell r="C318">
            <v>10848</v>
          </cell>
          <cell r="D318" t="str">
            <v>4200-4240 Lacey Road</v>
          </cell>
          <cell r="E318" t="str">
            <v>Downers Grove</v>
          </cell>
          <cell r="F318" t="str">
            <v>DuPage</v>
          </cell>
          <cell r="G318">
            <v>60515</v>
          </cell>
        </row>
        <row r="319">
          <cell r="B319" t="str">
            <v>Drexel Courts &amp; Lake Park East Apartments</v>
          </cell>
          <cell r="C319">
            <v>2522</v>
          </cell>
          <cell r="D319" t="str">
            <v>4420-28 1/2 S. Drexel; 4532-42 S. Drexel; 4700-12 S. Drexel;  4725-27 S. Ingleside</v>
          </cell>
          <cell r="E319" t="str">
            <v>Chicago</v>
          </cell>
          <cell r="F319" t="str">
            <v>Cook</v>
          </cell>
          <cell r="G319"/>
        </row>
        <row r="320">
          <cell r="B320" t="str">
            <v>Drexel Horizon Senior Living Community</v>
          </cell>
          <cell r="C320" t="str">
            <v>30-692</v>
          </cell>
          <cell r="D320" t="str">
            <v>3443 South 55th Ave - Mgmt Office</v>
          </cell>
          <cell r="E320" t="str">
            <v>Cicero</v>
          </cell>
          <cell r="F320" t="str">
            <v>Cook</v>
          </cell>
          <cell r="G320">
            <v>60804</v>
          </cell>
        </row>
        <row r="321">
          <cell r="B321" t="str">
            <v>Drexel Towers</v>
          </cell>
          <cell r="C321">
            <v>12369</v>
          </cell>
          <cell r="D321" t="str">
            <v>4825 and 4917 S. Drexel Boulevard</v>
          </cell>
          <cell r="E321" t="str">
            <v>Chicago</v>
          </cell>
          <cell r="F321" t="str">
            <v>Cook</v>
          </cell>
          <cell r="G321">
            <v>60615</v>
          </cell>
        </row>
        <row r="322">
          <cell r="B322" t="str">
            <v>Dunlap Falls fka Bradford Woods Apartments</v>
          </cell>
          <cell r="C322" t="str">
            <v>13-032</v>
          </cell>
          <cell r="D322" t="str">
            <v>5100 W. War Memorial Drive</v>
          </cell>
          <cell r="E322" t="str">
            <v>PEORIA</v>
          </cell>
          <cell r="F322" t="str">
            <v>Peoria</v>
          </cell>
          <cell r="G322">
            <v>61615</v>
          </cell>
        </row>
        <row r="323">
          <cell r="B323" t="str">
            <v>Eagle Ridge of Decatur</v>
          </cell>
          <cell r="C323">
            <v>272</v>
          </cell>
          <cell r="D323" t="str">
            <v>875 West McKinley Avenue</v>
          </cell>
          <cell r="E323" t="str">
            <v>Decatur</v>
          </cell>
          <cell r="F323" t="str">
            <v>Macon</v>
          </cell>
          <cell r="G323">
            <v>62526</v>
          </cell>
        </row>
        <row r="324">
          <cell r="B324" t="str">
            <v>Eagle Ridge of Decatur II</v>
          </cell>
          <cell r="C324">
            <v>2267</v>
          </cell>
          <cell r="D324" t="str">
            <v>875 West McKinley</v>
          </cell>
          <cell r="E324" t="str">
            <v>Decatur</v>
          </cell>
          <cell r="F324" t="str">
            <v>Macon</v>
          </cell>
          <cell r="G324">
            <v>62526</v>
          </cell>
        </row>
        <row r="325">
          <cell r="B325" t="str">
            <v>Earle School Family Residences</v>
          </cell>
          <cell r="C325">
            <v>11929</v>
          </cell>
          <cell r="D325" t="str">
            <v>1711 W 61st St</v>
          </cell>
          <cell r="E325" t="str">
            <v>Chicago</v>
          </cell>
          <cell r="F325" t="str">
            <v>Cook</v>
          </cell>
          <cell r="G325">
            <v>60636</v>
          </cell>
        </row>
        <row r="326">
          <cell r="B326" t="str">
            <v>EAST BANK POINTE</v>
          </cell>
          <cell r="C326" t="str">
            <v>30-2169</v>
          </cell>
          <cell r="D326" t="str">
            <v>4010 McCallum-Office</v>
          </cell>
          <cell r="E326" t="str">
            <v>ALORTON</v>
          </cell>
          <cell r="F326" t="str">
            <v>St. Clair</v>
          </cell>
          <cell r="G326">
            <v>62207</v>
          </cell>
        </row>
        <row r="327">
          <cell r="B327" t="str">
            <v>East Bluff Housing</v>
          </cell>
          <cell r="C327">
            <v>11458</v>
          </cell>
          <cell r="D327" t="str">
            <v>512 East Kansas, Peoria IL (office)</v>
          </cell>
          <cell r="E327" t="str">
            <v>Peoria</v>
          </cell>
          <cell r="F327" t="str">
            <v>Peoria</v>
          </cell>
          <cell r="G327">
            <v>61603</v>
          </cell>
        </row>
        <row r="328">
          <cell r="B328" t="str">
            <v>East Garfield Park Homes</v>
          </cell>
          <cell r="C328">
            <v>12450</v>
          </cell>
          <cell r="D328" t="str">
            <v>3031-3035 W. Polk</v>
          </cell>
          <cell r="E328" t="str">
            <v>Chicago</v>
          </cell>
          <cell r="F328" t="str">
            <v>Cook</v>
          </cell>
          <cell r="G328">
            <v>60612</v>
          </cell>
        </row>
        <row r="329">
          <cell r="B329" t="str">
            <v>East Garfield Park Place</v>
          </cell>
          <cell r="C329" t="str">
            <v>30-553</v>
          </cell>
          <cell r="D329" t="str">
            <v>3439-3463 W Monroe Ave 101-115 S St. Louis St</v>
          </cell>
          <cell r="E329" t="str">
            <v>Chicago</v>
          </cell>
          <cell r="F329" t="str">
            <v>Cook</v>
          </cell>
          <cell r="G329">
            <v>60624</v>
          </cell>
        </row>
        <row r="330">
          <cell r="B330" t="str">
            <v>East Park Apartments</v>
          </cell>
          <cell r="C330" t="str">
            <v>40-075</v>
          </cell>
          <cell r="D330" t="str">
            <v>3300 West Maypole</v>
          </cell>
          <cell r="E330" t="str">
            <v>Chicago</v>
          </cell>
          <cell r="F330" t="str">
            <v>Cook</v>
          </cell>
          <cell r="G330">
            <v>60624</v>
          </cell>
        </row>
        <row r="331">
          <cell r="B331" t="str">
            <v>Ebenezer Primm Towers</v>
          </cell>
          <cell r="C331">
            <v>11877</v>
          </cell>
          <cell r="D331" t="str">
            <v>1001 Emerson St</v>
          </cell>
          <cell r="E331" t="str">
            <v>Evanston</v>
          </cell>
          <cell r="F331" t="str">
            <v>Cook</v>
          </cell>
          <cell r="G331">
            <v>60201</v>
          </cell>
        </row>
        <row r="332">
          <cell r="B332" t="str">
            <v>Eden Supportive Living Champaign</v>
          </cell>
          <cell r="C332">
            <v>10699</v>
          </cell>
          <cell r="D332" t="str">
            <v>222 N. State St.</v>
          </cell>
          <cell r="E332" t="str">
            <v>Champaign</v>
          </cell>
          <cell r="F332" t="str">
            <v>Champaign</v>
          </cell>
          <cell r="G332">
            <v>61820</v>
          </cell>
        </row>
        <row r="333">
          <cell r="B333" t="str">
            <v>Eden's Garden</v>
          </cell>
          <cell r="C333" t="str">
            <v>12-014</v>
          </cell>
          <cell r="D333" t="str">
            <v>2010 Eden's Gate Drive</v>
          </cell>
          <cell r="E333" t="str">
            <v>DeKalb</v>
          </cell>
          <cell r="F333" t="str">
            <v>DeKalb</v>
          </cell>
          <cell r="G333">
            <v>60115</v>
          </cell>
        </row>
        <row r="334">
          <cell r="B334" t="str">
            <v>Edison Avenue Lofts</v>
          </cell>
          <cell r="C334">
            <v>11330</v>
          </cell>
          <cell r="D334" t="str">
            <v>2001 Edison Avenue</v>
          </cell>
          <cell r="E334" t="str">
            <v>Granite City</v>
          </cell>
          <cell r="F334" t="str">
            <v>Madison</v>
          </cell>
          <cell r="G334">
            <v>62040</v>
          </cell>
        </row>
        <row r="335">
          <cell r="B335" t="str">
            <v>Edwardsville Senior Living</v>
          </cell>
          <cell r="C335">
            <v>11531</v>
          </cell>
          <cell r="D335" t="str">
            <v>637 Hillsboro Ave.</v>
          </cell>
          <cell r="E335" t="str">
            <v>Edwardsville</v>
          </cell>
          <cell r="F335" t="str">
            <v>Madison</v>
          </cell>
          <cell r="G335">
            <v>62025</v>
          </cell>
        </row>
        <row r="336">
          <cell r="B336" t="str">
            <v>El Zocalo</v>
          </cell>
          <cell r="C336">
            <v>11194</v>
          </cell>
          <cell r="D336" t="str">
            <v>3246 W 47th St</v>
          </cell>
          <cell r="E336" t="str">
            <v>Chicago</v>
          </cell>
          <cell r="F336" t="str">
            <v>Cook</v>
          </cell>
          <cell r="G336">
            <v>60632</v>
          </cell>
        </row>
        <row r="337">
          <cell r="B337" t="str">
            <v>Elgin Artspace Lofts</v>
          </cell>
          <cell r="C337">
            <v>10212</v>
          </cell>
          <cell r="D337" t="str">
            <v>51 Spring St.</v>
          </cell>
          <cell r="E337" t="str">
            <v>Elgin</v>
          </cell>
          <cell r="F337" t="str">
            <v>Kane</v>
          </cell>
          <cell r="G337">
            <v>60120</v>
          </cell>
        </row>
        <row r="338">
          <cell r="B338" t="str">
            <v>Eliza T. Davies Apts. aka Independence Center</v>
          </cell>
          <cell r="C338" t="str">
            <v>30-952</v>
          </cell>
          <cell r="D338" t="str">
            <v>320 Ash Street 2025 Washington-Office</v>
          </cell>
          <cell r="E338" t="str">
            <v>Waukegan</v>
          </cell>
          <cell r="F338" t="str">
            <v>Lake</v>
          </cell>
          <cell r="G338">
            <v>60085</v>
          </cell>
        </row>
        <row r="339">
          <cell r="B339" t="str">
            <v>Elk Tower Apartments</v>
          </cell>
          <cell r="C339">
            <v>750</v>
          </cell>
          <cell r="D339" t="str">
            <v>400 East Monroe Street</v>
          </cell>
          <cell r="E339" t="str">
            <v>Litchfield</v>
          </cell>
          <cell r="F339" t="str">
            <v>Montgomery</v>
          </cell>
          <cell r="G339">
            <v>52955</v>
          </cell>
        </row>
        <row r="340">
          <cell r="B340" t="str">
            <v>Elmwood Arms</v>
          </cell>
          <cell r="C340" t="str">
            <v>30-1394</v>
          </cell>
          <cell r="D340" t="str">
            <v>240 W. Prairie Street</v>
          </cell>
          <cell r="E340" t="str">
            <v>Decatur</v>
          </cell>
          <cell r="F340" t="str">
            <v>Macon</v>
          </cell>
          <cell r="G340">
            <v>62521</v>
          </cell>
        </row>
        <row r="341">
          <cell r="B341" t="str">
            <v>Emerald Ridge aka Defense Area Redevelopment</v>
          </cell>
          <cell r="C341">
            <v>10718</v>
          </cell>
          <cell r="D341" t="str">
            <v>scattered sites</v>
          </cell>
          <cell r="E341" t="str">
            <v>East Alton</v>
          </cell>
          <cell r="F341" t="str">
            <v>Madison</v>
          </cell>
          <cell r="G341">
            <v>62024</v>
          </cell>
        </row>
        <row r="342">
          <cell r="B342" t="str">
            <v>Emerald Village</v>
          </cell>
          <cell r="C342" t="str">
            <v>17-242</v>
          </cell>
          <cell r="D342" t="str">
            <v>150 West Wise Road</v>
          </cell>
          <cell r="E342" t="str">
            <v>Schaumburg</v>
          </cell>
          <cell r="F342" t="str">
            <v>Cook</v>
          </cell>
          <cell r="G342">
            <v>60193</v>
          </cell>
        </row>
        <row r="343">
          <cell r="B343" t="str">
            <v>Emerson Square</v>
          </cell>
          <cell r="C343">
            <v>10528</v>
          </cell>
          <cell r="D343" t="str">
            <v>1600 Foster Street</v>
          </cell>
          <cell r="E343" t="str">
            <v>Evanston</v>
          </cell>
          <cell r="F343" t="str">
            <v>Cook</v>
          </cell>
          <cell r="G343">
            <v>60201</v>
          </cell>
        </row>
        <row r="344">
          <cell r="B344" t="str">
            <v>Emil Jones Jr. Senior Housing</v>
          </cell>
          <cell r="C344">
            <v>11867</v>
          </cell>
          <cell r="D344" t="str">
            <v>19 E. 110th Pl.</v>
          </cell>
          <cell r="E344" t="str">
            <v>Chicago</v>
          </cell>
          <cell r="F344" t="str">
            <v>Cook</v>
          </cell>
          <cell r="G344">
            <v>60628</v>
          </cell>
        </row>
        <row r="345">
          <cell r="B345" t="str">
            <v>Emma's Landing</v>
          </cell>
          <cell r="C345">
            <v>11831</v>
          </cell>
          <cell r="D345" t="str">
            <v>2702 Emma's Way</v>
          </cell>
          <cell r="E345" t="str">
            <v>Geneva</v>
          </cell>
          <cell r="F345" t="str">
            <v>Kane</v>
          </cell>
          <cell r="G345">
            <v>60134</v>
          </cell>
        </row>
        <row r="346">
          <cell r="B346" t="str">
            <v>Englewood Apartments</v>
          </cell>
          <cell r="C346">
            <v>2856</v>
          </cell>
          <cell r="D346" t="str">
            <v>901 W. 63rd St.</v>
          </cell>
          <cell r="E346" t="str">
            <v>Chicago</v>
          </cell>
          <cell r="F346" t="str">
            <v>Cook</v>
          </cell>
          <cell r="G346">
            <v>60621</v>
          </cell>
        </row>
        <row r="347">
          <cell r="B347" t="str">
            <v>Englewood Family Housing</v>
          </cell>
          <cell r="C347">
            <v>11771</v>
          </cell>
          <cell r="D347" t="str">
            <v>1650 W. 63rd St.</v>
          </cell>
          <cell r="E347" t="str">
            <v>Chicago</v>
          </cell>
          <cell r="F347" t="str">
            <v>Cook</v>
          </cell>
          <cell r="G347">
            <v>60636</v>
          </cell>
        </row>
        <row r="348">
          <cell r="B348" t="str">
            <v>English Manor</v>
          </cell>
          <cell r="C348">
            <v>2789</v>
          </cell>
          <cell r="D348" t="str">
            <v>1730 Washington St.</v>
          </cell>
          <cell r="E348" t="str">
            <v>Waukegan</v>
          </cell>
          <cell r="F348" t="str">
            <v>Lake</v>
          </cell>
          <cell r="G348">
            <v>60085</v>
          </cell>
        </row>
        <row r="349">
          <cell r="B349" t="str">
            <v>Evanston PSH</v>
          </cell>
          <cell r="C349">
            <v>11432</v>
          </cell>
          <cell r="D349" t="str">
            <v>1301-05 Pitner Ave.</v>
          </cell>
          <cell r="E349" t="str">
            <v>Evanston</v>
          </cell>
          <cell r="F349" t="str">
            <v>Cook</v>
          </cell>
          <cell r="G349">
            <v>60201</v>
          </cell>
        </row>
        <row r="350">
          <cell r="B350" t="str">
            <v>Evanston Senior Redevelopment</v>
          </cell>
          <cell r="C350">
            <v>11069</v>
          </cell>
          <cell r="D350" t="str">
            <v>2300 Noyes Court 1900 Sherman Avenue</v>
          </cell>
          <cell r="E350" t="str">
            <v>Evanston</v>
          </cell>
          <cell r="F350" t="str">
            <v>Cook</v>
          </cell>
          <cell r="G350">
            <v>60201</v>
          </cell>
        </row>
        <row r="351">
          <cell r="B351" t="str">
            <v>Eve B. Lee Place</v>
          </cell>
          <cell r="C351">
            <v>12121</v>
          </cell>
          <cell r="D351" t="str">
            <v>500 Peterson Rd</v>
          </cell>
          <cell r="E351" t="str">
            <v>Libertyville</v>
          </cell>
          <cell r="F351" t="str">
            <v>Lake</v>
          </cell>
          <cell r="G351">
            <v>60048</v>
          </cell>
        </row>
        <row r="352">
          <cell r="B352" t="str">
            <v>Evergreen Place of Litchfield</v>
          </cell>
          <cell r="C352">
            <v>2647</v>
          </cell>
          <cell r="D352" t="str">
            <v>1015 E. Tyler Ave.</v>
          </cell>
          <cell r="E352" t="str">
            <v>Litchfield</v>
          </cell>
          <cell r="F352" t="str">
            <v>Montgomery</v>
          </cell>
          <cell r="G352">
            <v>62056</v>
          </cell>
        </row>
        <row r="353">
          <cell r="B353" t="str">
            <v>Evergreen Place of Streator</v>
          </cell>
          <cell r="C353">
            <v>2646</v>
          </cell>
          <cell r="D353" t="str">
            <v>1529 East Main Street</v>
          </cell>
          <cell r="E353" t="str">
            <v>Streator</v>
          </cell>
          <cell r="F353" t="str">
            <v>La Salle</v>
          </cell>
          <cell r="G353">
            <v>61364</v>
          </cell>
        </row>
        <row r="354">
          <cell r="B354" t="str">
            <v>Evergreen Terrace Apartments</v>
          </cell>
          <cell r="C354">
            <v>11212</v>
          </cell>
          <cell r="D354" t="str">
            <v>425 W. Evergreen Ave.</v>
          </cell>
          <cell r="E354" t="str">
            <v>Chicago</v>
          </cell>
          <cell r="F354" t="str">
            <v>Cook</v>
          </cell>
          <cell r="G354">
            <v>60610</v>
          </cell>
        </row>
        <row r="355">
          <cell r="B355" t="str">
            <v>Evergreen Towers I</v>
          </cell>
          <cell r="C355">
            <v>10703</v>
          </cell>
          <cell r="D355" t="str">
            <v>1333 N. Cleveland</v>
          </cell>
          <cell r="E355" t="str">
            <v>Chicago</v>
          </cell>
          <cell r="F355" t="str">
            <v>Cook</v>
          </cell>
          <cell r="G355">
            <v>60610</v>
          </cell>
        </row>
        <row r="356">
          <cell r="B356" t="str">
            <v>Fairbury Phoenix Apartments</v>
          </cell>
          <cell r="C356">
            <v>993</v>
          </cell>
          <cell r="D356" t="str">
            <v>606-610 W. Hickory</v>
          </cell>
          <cell r="E356" t="str">
            <v>Fairbury</v>
          </cell>
          <cell r="F356" t="str">
            <v>Livingston</v>
          </cell>
          <cell r="G356">
            <v>61739</v>
          </cell>
        </row>
        <row r="357">
          <cell r="B357" t="str">
            <v>Fairgrounds Valley Redevelopment Phase I</v>
          </cell>
          <cell r="C357">
            <v>11199</v>
          </cell>
          <cell r="D357" t="str">
            <v>500 S. New Towne Drive</v>
          </cell>
          <cell r="E357" t="str">
            <v>Rockford</v>
          </cell>
          <cell r="F357" t="str">
            <v>Winnebago</v>
          </cell>
          <cell r="G357">
            <v>61108</v>
          </cell>
        </row>
        <row r="358">
          <cell r="B358" t="str">
            <v>Fairhaven Crossing aka Mundelein Apartments</v>
          </cell>
          <cell r="C358">
            <v>11112</v>
          </cell>
          <cell r="D358" t="str">
            <v>407 E. Hawley Street</v>
          </cell>
          <cell r="E358" t="str">
            <v>Mundelein</v>
          </cell>
          <cell r="F358" t="str">
            <v>Lake</v>
          </cell>
          <cell r="G358">
            <v>60060</v>
          </cell>
        </row>
        <row r="359">
          <cell r="B359" t="str">
            <v>Fairview Estates</v>
          </cell>
          <cell r="C359" t="str">
            <v>30-1286</v>
          </cell>
          <cell r="D359" t="str">
            <v>7 Union Ave.</v>
          </cell>
          <cell r="E359" t="str">
            <v>McLeansboro</v>
          </cell>
          <cell r="F359" t="str">
            <v>Hamilton</v>
          </cell>
          <cell r="G359">
            <v>62859</v>
          </cell>
        </row>
        <row r="360">
          <cell r="B360" t="str">
            <v>Faith Residences</v>
          </cell>
          <cell r="C360" t="str">
            <v>30-689</v>
          </cell>
          <cell r="D360" t="str">
            <v>5622-5644 W. Washington Boulevard 110-114 N. Parkside</v>
          </cell>
          <cell r="E360" t="str">
            <v>Chicago</v>
          </cell>
          <cell r="F360" t="str">
            <v>Cook</v>
          </cell>
          <cell r="G360">
            <v>60644</v>
          </cell>
        </row>
        <row r="361">
          <cell r="B361" t="str">
            <v>Family Court Townhomes</v>
          </cell>
          <cell r="C361">
            <v>11304</v>
          </cell>
          <cell r="D361" t="str">
            <v>320 Watch,621 Wing,951 Elizabeth,252 Illinois Ct   270&amp;280 Norman Nelson, 311&amp;314 Washington, 252 Ill</v>
          </cell>
          <cell r="E361" t="str">
            <v>Elgin</v>
          </cell>
          <cell r="F361" t="str">
            <v>Kane</v>
          </cell>
          <cell r="G361">
            <v>60120</v>
          </cell>
        </row>
        <row r="362">
          <cell r="B362" t="str">
            <v>FARMINGTON MANOR APARTMENTS</v>
          </cell>
          <cell r="C362">
            <v>918</v>
          </cell>
          <cell r="D362" t="str">
            <v>700 East Court Street</v>
          </cell>
          <cell r="E362" t="str">
            <v>FARMINGTON</v>
          </cell>
          <cell r="F362" t="str">
            <v>Fulton</v>
          </cell>
          <cell r="G362">
            <v>61531</v>
          </cell>
        </row>
        <row r="363">
          <cell r="B363" t="str">
            <v>Farwell Jarvis</v>
          </cell>
          <cell r="C363">
            <v>11245</v>
          </cell>
          <cell r="D363" t="str">
            <v>1420 W. Farwell Ave  1345 W. Jarvis</v>
          </cell>
          <cell r="E363" t="str">
            <v>Chicago</v>
          </cell>
          <cell r="F363" t="str">
            <v>Cook</v>
          </cell>
          <cell r="G363">
            <v>60626</v>
          </cell>
        </row>
        <row r="364">
          <cell r="B364" t="str">
            <v>Faust Landmark Apartments</v>
          </cell>
          <cell r="C364">
            <v>10156</v>
          </cell>
          <cell r="D364" t="str">
            <v>630 East State Street</v>
          </cell>
          <cell r="E364" t="str">
            <v>Rockford</v>
          </cell>
          <cell r="F364" t="str">
            <v>Winnebago</v>
          </cell>
          <cell r="G364">
            <v>61104</v>
          </cell>
        </row>
        <row r="365">
          <cell r="B365" t="str">
            <v>Fifth Avenue Apartments</v>
          </cell>
          <cell r="C365">
            <v>11504</v>
          </cell>
          <cell r="D365" t="str">
            <v>800 S 5th Ave</v>
          </cell>
          <cell r="E365" t="str">
            <v>Maywood</v>
          </cell>
          <cell r="F365" t="str">
            <v>Cook</v>
          </cell>
          <cell r="G365">
            <v>60153</v>
          </cell>
        </row>
        <row r="366">
          <cell r="B366" t="str">
            <v>Fifth Street Renaissance Veterans Shelter</v>
          </cell>
          <cell r="C366">
            <v>10403</v>
          </cell>
          <cell r="D366" t="str">
            <v>209 W. Scarritt Street</v>
          </cell>
          <cell r="E366" t="str">
            <v>Springfield</v>
          </cell>
          <cell r="F366" t="str">
            <v>Sangamon</v>
          </cell>
          <cell r="G366">
            <v>62704</v>
          </cell>
        </row>
        <row r="367">
          <cell r="B367" t="str">
            <v>Finley Place Apartments</v>
          </cell>
          <cell r="C367" t="str">
            <v>40-572</v>
          </cell>
          <cell r="D367" t="str">
            <v>1151 South Finley Road</v>
          </cell>
          <cell r="E367" t="str">
            <v>Lombard</v>
          </cell>
          <cell r="F367" t="str">
            <v>DuPage</v>
          </cell>
          <cell r="G367">
            <v>60148</v>
          </cell>
        </row>
        <row r="368">
          <cell r="B368" t="str">
            <v>Finley Supportive Housing</v>
          </cell>
          <cell r="C368">
            <v>11075</v>
          </cell>
          <cell r="D368" t="str">
            <v>1175 Finley Road</v>
          </cell>
          <cell r="E368" t="str">
            <v>Lombard</v>
          </cell>
          <cell r="F368" t="str">
            <v>DuPage</v>
          </cell>
          <cell r="G368">
            <v>60148</v>
          </cell>
        </row>
        <row r="369">
          <cell r="B369" t="str">
            <v>Flax Meadow Townhomes II</v>
          </cell>
          <cell r="C369">
            <v>11942</v>
          </cell>
          <cell r="D369" t="str">
            <v>237-256 Flax Drive</v>
          </cell>
          <cell r="E369" t="str">
            <v>Highland</v>
          </cell>
          <cell r="F369" t="str">
            <v>Madison</v>
          </cell>
          <cell r="G369">
            <v>62249</v>
          </cell>
        </row>
        <row r="370">
          <cell r="B370" t="str">
            <v>Flax Meadows Townhomes</v>
          </cell>
          <cell r="C370">
            <v>11592</v>
          </cell>
          <cell r="D370" t="str">
            <v>216-244 Flax Dr</v>
          </cell>
          <cell r="E370" t="str">
            <v>Highland</v>
          </cell>
          <cell r="F370" t="str">
            <v>Madison</v>
          </cell>
          <cell r="G370">
            <v>62249</v>
          </cell>
        </row>
        <row r="371">
          <cell r="B371" t="str">
            <v>Florida House</v>
          </cell>
          <cell r="C371">
            <v>2314</v>
          </cell>
          <cell r="D371" t="str">
            <v>1502 East Florida Avenue</v>
          </cell>
          <cell r="E371" t="str">
            <v>Urbana</v>
          </cell>
          <cell r="F371" t="str">
            <v>Champaign</v>
          </cell>
          <cell r="G371">
            <v>61802</v>
          </cell>
        </row>
        <row r="372">
          <cell r="B372" t="str">
            <v>Focus Apartments</v>
          </cell>
          <cell r="C372" t="str">
            <v>30-1708</v>
          </cell>
          <cell r="D372" t="str">
            <v>165 North Central</v>
          </cell>
          <cell r="E372" t="str">
            <v>Chicago</v>
          </cell>
          <cell r="F372" t="str">
            <v>Cook</v>
          </cell>
          <cell r="G372">
            <v>60644</v>
          </cell>
        </row>
        <row r="373">
          <cell r="B373" t="str">
            <v>Forest Glen Apartments</v>
          </cell>
          <cell r="C373" t="str">
            <v>13-011</v>
          </cell>
          <cell r="D373" t="str">
            <v>7010 Forest Glen Drive</v>
          </cell>
          <cell r="E373" t="str">
            <v>Rockford</v>
          </cell>
          <cell r="F373" t="str">
            <v>Winnebago</v>
          </cell>
          <cell r="G373">
            <v>61114</v>
          </cell>
        </row>
        <row r="374">
          <cell r="B374" t="str">
            <v>Forest Oaks Senior Apartments</v>
          </cell>
          <cell r="C374">
            <v>11283</v>
          </cell>
          <cell r="D374" t="str">
            <v>25 Elgin Avenue</v>
          </cell>
          <cell r="E374" t="str">
            <v>Forest Park</v>
          </cell>
          <cell r="F374" t="str">
            <v>Cook</v>
          </cell>
          <cell r="G374">
            <v>60130</v>
          </cell>
        </row>
        <row r="375">
          <cell r="B375" t="str">
            <v>Forest Ridge Apartments</v>
          </cell>
          <cell r="C375">
            <v>1432</v>
          </cell>
          <cell r="D375" t="str">
            <v>1213-15 2nd Ave. office: 1217 2nd Ave.</v>
          </cell>
          <cell r="E375" t="str">
            <v>Aurora</v>
          </cell>
          <cell r="F375" t="str">
            <v>DuPage</v>
          </cell>
          <cell r="G375">
            <v>60505</v>
          </cell>
        </row>
        <row r="376">
          <cell r="B376" t="str">
            <v>Fountain View Apartments</v>
          </cell>
          <cell r="C376">
            <v>2186</v>
          </cell>
          <cell r="D376" t="str">
            <v>3718-26 W. Douglas, 1333-1339 S.  &amp; 1329-1331 S. Independence</v>
          </cell>
          <cell r="E376" t="str">
            <v>Chicago</v>
          </cell>
          <cell r="F376" t="str">
            <v>Cook</v>
          </cell>
          <cell r="G376">
            <v>60623</v>
          </cell>
        </row>
        <row r="377">
          <cell r="B377" t="str">
            <v>Fourteen Forty Nine Senior Estates</v>
          </cell>
          <cell r="C377">
            <v>11925</v>
          </cell>
          <cell r="D377" t="str">
            <v>1449 Jericho Circle</v>
          </cell>
          <cell r="E377" t="str">
            <v>Aurora</v>
          </cell>
          <cell r="F377" t="str">
            <v>Kane</v>
          </cell>
          <cell r="G377">
            <v>60506</v>
          </cell>
        </row>
        <row r="378">
          <cell r="B378" t="str">
            <v>Fox Hill Senior Living</v>
          </cell>
          <cell r="C378">
            <v>12250</v>
          </cell>
          <cell r="D378" t="str">
            <v>1536 Sycamore Rd</v>
          </cell>
          <cell r="E378" t="str">
            <v>Yorkville</v>
          </cell>
          <cell r="F378" t="str">
            <v>Kendall</v>
          </cell>
          <cell r="G378">
            <v>60560</v>
          </cell>
        </row>
        <row r="379">
          <cell r="B379" t="str">
            <v>Fox Meadows Independent Living</v>
          </cell>
          <cell r="C379">
            <v>11251</v>
          </cell>
          <cell r="D379" t="str">
            <v>108 S. Pearl</v>
          </cell>
          <cell r="E379" t="str">
            <v>McLeansboro</v>
          </cell>
          <cell r="F379" t="str">
            <v>Hamilton</v>
          </cell>
          <cell r="G379">
            <v>62859</v>
          </cell>
        </row>
        <row r="380">
          <cell r="B380" t="str">
            <v>Fox Pointe Apartments</v>
          </cell>
          <cell r="C380" t="str">
            <v>13-043</v>
          </cell>
          <cell r="D380" t="str">
            <v>2074 Fox Pointe Circle</v>
          </cell>
          <cell r="E380" t="str">
            <v>Aurora</v>
          </cell>
          <cell r="F380" t="str">
            <v>Kane</v>
          </cell>
          <cell r="G380">
            <v>60504</v>
          </cell>
        </row>
        <row r="381">
          <cell r="B381" t="str">
            <v>Fox River Apartments</v>
          </cell>
          <cell r="C381">
            <v>1181</v>
          </cell>
          <cell r="D381" t="str">
            <v>1016 Parker St.</v>
          </cell>
          <cell r="E381" t="str">
            <v>Olney</v>
          </cell>
          <cell r="F381" t="str">
            <v>Richland</v>
          </cell>
          <cell r="G381">
            <v>62450</v>
          </cell>
        </row>
        <row r="382">
          <cell r="B382" t="str">
            <v>Fox River Crossing</v>
          </cell>
          <cell r="C382">
            <v>11331</v>
          </cell>
          <cell r="D382" t="str">
            <v>300 N State St.</v>
          </cell>
          <cell r="E382" t="str">
            <v>Elgin</v>
          </cell>
          <cell r="F382" t="str">
            <v>Kane</v>
          </cell>
          <cell r="G382" t="str">
            <v>60123-3534</v>
          </cell>
        </row>
        <row r="383">
          <cell r="B383" t="str">
            <v>Fox River Horizon II Senior Living Community</v>
          </cell>
          <cell r="C383">
            <v>40718</v>
          </cell>
          <cell r="D383" t="str">
            <v>765 Fletcher Drive</v>
          </cell>
          <cell r="E383" t="str">
            <v>Elgin</v>
          </cell>
          <cell r="F383" t="str">
            <v>Kane</v>
          </cell>
          <cell r="G383">
            <v>60123</v>
          </cell>
        </row>
        <row r="384">
          <cell r="B384" t="str">
            <v>Fox River Horizon Senior Living Community</v>
          </cell>
          <cell r="C384" t="str">
            <v>40-478</v>
          </cell>
          <cell r="D384" t="str">
            <v>785 Fletcher Dr</v>
          </cell>
          <cell r="E384" t="str">
            <v>Elgin</v>
          </cell>
          <cell r="F384" t="str">
            <v>Kane</v>
          </cell>
          <cell r="G384">
            <v>60123</v>
          </cell>
        </row>
        <row r="385">
          <cell r="B385" t="str">
            <v>Fox Shore Apartments</v>
          </cell>
          <cell r="C385" t="str">
            <v>30-1635</v>
          </cell>
          <cell r="D385" t="str">
            <v>430 N River St</v>
          </cell>
          <cell r="E385" t="str">
            <v>Aurora</v>
          </cell>
          <cell r="F385" t="str">
            <v>Kane</v>
          </cell>
          <cell r="G385">
            <v>60506</v>
          </cell>
        </row>
        <row r="386">
          <cell r="B386" t="str">
            <v>Fox Valley Apartments</v>
          </cell>
          <cell r="C386">
            <v>11972</v>
          </cell>
          <cell r="D386" t="str">
            <v>631 and 641 S Lake St</v>
          </cell>
          <cell r="E386" t="str">
            <v>Aurora</v>
          </cell>
          <cell r="F386" t="str">
            <v>Kane</v>
          </cell>
          <cell r="G386">
            <v>60506</v>
          </cell>
        </row>
        <row r="387">
          <cell r="B387" t="str">
            <v>Fox View Apartments</v>
          </cell>
          <cell r="C387">
            <v>3003</v>
          </cell>
          <cell r="D387" t="str">
            <v>27 Oxford Rd.</v>
          </cell>
          <cell r="E387" t="str">
            <v>Carpentersville</v>
          </cell>
          <cell r="F387" t="str">
            <v>Kane</v>
          </cell>
          <cell r="G387">
            <v>60110</v>
          </cell>
        </row>
        <row r="388">
          <cell r="B388" t="str">
            <v>Frances Larry Apartments</v>
          </cell>
          <cell r="C388" t="str">
            <v>30-303</v>
          </cell>
          <cell r="D388" t="str">
            <v>824-32 E. 53rd St.</v>
          </cell>
          <cell r="E388" t="str">
            <v>Chicago</v>
          </cell>
          <cell r="F388" t="str">
            <v>Cook</v>
          </cell>
          <cell r="G388">
            <v>60615</v>
          </cell>
        </row>
        <row r="389">
          <cell r="B389" t="str">
            <v>Frank B. Peers Senior Housing</v>
          </cell>
          <cell r="C389">
            <v>2269</v>
          </cell>
          <cell r="D389" t="str">
            <v>400 Central Ave.</v>
          </cell>
          <cell r="E389" t="str">
            <v>Highland Park</v>
          </cell>
          <cell r="F389" t="str">
            <v>Lake</v>
          </cell>
          <cell r="G389">
            <v>60035</v>
          </cell>
        </row>
        <row r="390">
          <cell r="B390" t="str">
            <v>Franklin Green</v>
          </cell>
          <cell r="C390" t="str">
            <v>30-1226</v>
          </cell>
          <cell r="D390" t="str">
            <v>210 Maple, 321, 329 Sycamore</v>
          </cell>
          <cell r="E390" t="str">
            <v>Franklin Grove</v>
          </cell>
          <cell r="F390" t="str">
            <v>Lee</v>
          </cell>
          <cell r="G390">
            <v>61031</v>
          </cell>
        </row>
        <row r="391">
          <cell r="B391" t="str">
            <v>Franklin Square Apartments</v>
          </cell>
          <cell r="C391">
            <v>10042</v>
          </cell>
          <cell r="D391" t="str">
            <v>318 Maiden Lane</v>
          </cell>
          <cell r="E391" t="str">
            <v>Quincy</v>
          </cell>
          <cell r="F391" t="str">
            <v>Adams</v>
          </cell>
          <cell r="G391">
            <v>62301</v>
          </cell>
        </row>
        <row r="392">
          <cell r="B392" t="str">
            <v>Franklin Tower and Henrich House</v>
          </cell>
          <cell r="C392">
            <v>11388</v>
          </cell>
          <cell r="D392" t="str">
            <v>9535 Franklin Ave</v>
          </cell>
          <cell r="E392" t="str">
            <v>Franklin Park</v>
          </cell>
          <cell r="F392" t="str">
            <v>Cook</v>
          </cell>
          <cell r="G392">
            <v>60131</v>
          </cell>
        </row>
        <row r="393">
          <cell r="B393" t="str">
            <v>Fred C. Matthews III Senior Housing</v>
          </cell>
          <cell r="C393">
            <v>12023</v>
          </cell>
          <cell r="D393" t="str">
            <v>5040 S Indiana Ave</v>
          </cell>
          <cell r="E393" t="str">
            <v>Chicago</v>
          </cell>
          <cell r="F393" t="str">
            <v>Cook</v>
          </cell>
          <cell r="G393">
            <v>60615</v>
          </cell>
        </row>
        <row r="394">
          <cell r="B394" t="str">
            <v>Frederick Ball Apartments</v>
          </cell>
          <cell r="C394">
            <v>11554</v>
          </cell>
          <cell r="D394" t="str">
            <v>815 Elm Street</v>
          </cell>
          <cell r="E394" t="str">
            <v>Quincy</v>
          </cell>
          <cell r="F394" t="str">
            <v>Adams</v>
          </cell>
          <cell r="G394">
            <v>62301</v>
          </cell>
        </row>
        <row r="395">
          <cell r="B395" t="str">
            <v>Freedom Place II</v>
          </cell>
          <cell r="C395">
            <v>2172</v>
          </cell>
          <cell r="D395" t="str">
            <v>1020 Prairie Place</v>
          </cell>
          <cell r="E395" t="str">
            <v>Litchfield</v>
          </cell>
          <cell r="F395" t="str">
            <v>Montgomery</v>
          </cell>
          <cell r="G395">
            <v>62056</v>
          </cell>
        </row>
        <row r="396">
          <cell r="B396" t="str">
            <v>Freedom Village</v>
          </cell>
          <cell r="C396">
            <v>920</v>
          </cell>
          <cell r="D396" t="str">
            <v>935 Maple Avenue</v>
          </cell>
          <cell r="E396" t="str">
            <v>Homewood</v>
          </cell>
          <cell r="F396" t="str">
            <v>Cook</v>
          </cell>
          <cell r="G396">
            <v>60430</v>
          </cell>
        </row>
        <row r="397">
          <cell r="B397" t="str">
            <v>Freedom's Path</v>
          </cell>
          <cell r="C397">
            <v>10780</v>
          </cell>
          <cell r="D397" t="str">
            <v>5000 S. Fifth Ave. Building #240</v>
          </cell>
          <cell r="E397" t="str">
            <v>Hines</v>
          </cell>
          <cell r="F397" t="str">
            <v>Cook</v>
          </cell>
          <cell r="G397">
            <v>60141</v>
          </cell>
        </row>
        <row r="398">
          <cell r="B398" t="str">
            <v>Freedom's Path at Hines II</v>
          </cell>
          <cell r="C398">
            <v>11208</v>
          </cell>
          <cell r="D398" t="str">
            <v>5000 S. Fifth Avenue</v>
          </cell>
          <cell r="E398" t="str">
            <v>Hines</v>
          </cell>
          <cell r="F398" t="str">
            <v>Cook</v>
          </cell>
          <cell r="G398">
            <v>60141</v>
          </cell>
        </row>
        <row r="399">
          <cell r="B399" t="str">
            <v>Freedom's Path at Hines III</v>
          </cell>
          <cell r="C399" t="str">
            <v>30-1815</v>
          </cell>
          <cell r="D399" t="str">
            <v>5000 S 5th Ave, Building 14</v>
          </cell>
          <cell r="E399" t="str">
            <v>Hines</v>
          </cell>
          <cell r="F399" t="str">
            <v>Cook</v>
          </cell>
          <cell r="G399">
            <v>60141</v>
          </cell>
        </row>
        <row r="400">
          <cell r="B400" t="str">
            <v>Freeport IL Supportive Housing</v>
          </cell>
          <cell r="C400">
            <v>10808</v>
          </cell>
          <cell r="D400" t="str">
            <v>1746 South Dirck Drive</v>
          </cell>
          <cell r="E400" t="str">
            <v>Freeport</v>
          </cell>
          <cell r="F400" t="str">
            <v>Stephenson</v>
          </cell>
          <cell r="G400">
            <v>21032</v>
          </cell>
        </row>
        <row r="401">
          <cell r="B401" t="str">
            <v>Fullerton Court Apartments</v>
          </cell>
          <cell r="C401" t="str">
            <v>17-253</v>
          </cell>
          <cell r="D401" t="str">
            <v>1543 West Fullerton Ave.</v>
          </cell>
          <cell r="E401" t="str">
            <v>Chicago</v>
          </cell>
          <cell r="F401" t="str">
            <v>Cook</v>
          </cell>
          <cell r="G401">
            <v>60647</v>
          </cell>
        </row>
        <row r="402">
          <cell r="B402" t="str">
            <v>Fulton Commons</v>
          </cell>
          <cell r="C402">
            <v>11252</v>
          </cell>
          <cell r="D402" t="str">
            <v>19200 Elston Rd</v>
          </cell>
          <cell r="E402" t="str">
            <v>Fulton</v>
          </cell>
          <cell r="F402" t="str">
            <v>Whiteside</v>
          </cell>
          <cell r="G402">
            <v>61252</v>
          </cell>
        </row>
        <row r="403">
          <cell r="B403" t="str">
            <v>G&amp;A Senior Residence at Eastgate Village</v>
          </cell>
          <cell r="C403">
            <v>2706</v>
          </cell>
          <cell r="D403" t="str">
            <v>300 East 26th Street</v>
          </cell>
          <cell r="E403" t="str">
            <v>Chicago</v>
          </cell>
          <cell r="F403" t="str">
            <v>Cook</v>
          </cell>
          <cell r="G403">
            <v>60616</v>
          </cell>
        </row>
        <row r="404">
          <cell r="B404" t="str">
            <v>G&amp;A Senior Residence at Ravenswood</v>
          </cell>
          <cell r="C404">
            <v>2280</v>
          </cell>
          <cell r="D404" t="str">
            <v>1818 W Peterson Ave</v>
          </cell>
          <cell r="E404" t="str">
            <v>Chicago</v>
          </cell>
          <cell r="F404" t="str">
            <v>Cook</v>
          </cell>
          <cell r="G404">
            <v>60660</v>
          </cell>
        </row>
        <row r="405">
          <cell r="B405" t="str">
            <v>Gale Gardens Senior</v>
          </cell>
          <cell r="C405" t="str">
            <v>40-386</v>
          </cell>
          <cell r="D405" t="str">
            <v>1329 E.  Bello Circle</v>
          </cell>
          <cell r="E405" t="str">
            <v>Lockport</v>
          </cell>
          <cell r="F405" t="str">
            <v>Will</v>
          </cell>
          <cell r="G405">
            <v>60441</v>
          </cell>
        </row>
        <row r="406">
          <cell r="B406" t="str">
            <v>Galena Park Terrace</v>
          </cell>
          <cell r="C406">
            <v>11224</v>
          </cell>
          <cell r="D406" t="str">
            <v>5533 N. Galena Rd</v>
          </cell>
          <cell r="E406" t="str">
            <v>Peoria Heights</v>
          </cell>
          <cell r="F406" t="str">
            <v>Peoria</v>
          </cell>
          <cell r="G406">
            <v>61616</v>
          </cell>
        </row>
        <row r="407">
          <cell r="B407" t="str">
            <v>Galesburg Towers</v>
          </cell>
          <cell r="C407">
            <v>2217</v>
          </cell>
          <cell r="D407" t="str">
            <v>1384 N. Henderson St.</v>
          </cell>
          <cell r="E407" t="str">
            <v>Galesburg</v>
          </cell>
          <cell r="F407" t="str">
            <v>Knox</v>
          </cell>
          <cell r="G407">
            <v>61401</v>
          </cell>
        </row>
        <row r="408">
          <cell r="B408" t="str">
            <v>Galva A</v>
          </cell>
          <cell r="C408">
            <v>1124</v>
          </cell>
          <cell r="D408" t="str">
            <v>609 &amp; 611 SW Seventh St.</v>
          </cell>
          <cell r="E408" t="str">
            <v>Galva</v>
          </cell>
          <cell r="F408" t="str">
            <v>Henry</v>
          </cell>
          <cell r="G408">
            <v>61434</v>
          </cell>
        </row>
        <row r="409">
          <cell r="B409" t="str">
            <v>Galva B</v>
          </cell>
          <cell r="C409">
            <v>1125</v>
          </cell>
          <cell r="D409" t="str">
            <v>1030 &amp; 1034 SW Seventh St.</v>
          </cell>
          <cell r="E409" t="str">
            <v>Galva</v>
          </cell>
          <cell r="F409" t="str">
            <v>Henry</v>
          </cell>
          <cell r="G409">
            <v>61434</v>
          </cell>
        </row>
        <row r="410">
          <cell r="B410" t="str">
            <v>Garden Apartments</v>
          </cell>
          <cell r="C410">
            <v>12324</v>
          </cell>
          <cell r="D410" t="str">
            <v>7019 W Crandall Ave</v>
          </cell>
          <cell r="E410" t="str">
            <v>Worth</v>
          </cell>
          <cell r="F410" t="str">
            <v>Cook</v>
          </cell>
          <cell r="G410">
            <v>60482</v>
          </cell>
        </row>
        <row r="411">
          <cell r="B411" t="str">
            <v>Garden Apts.</v>
          </cell>
          <cell r="C411" t="str">
            <v>30-1455</v>
          </cell>
          <cell r="D411" t="str">
            <v>709 N. 6th Street</v>
          </cell>
          <cell r="E411" t="str">
            <v>Vienna</v>
          </cell>
          <cell r="F411" t="str">
            <v>Johnson</v>
          </cell>
          <cell r="G411">
            <v>62995</v>
          </cell>
        </row>
        <row r="412">
          <cell r="B412" t="str">
            <v>Garden House of Maywood</v>
          </cell>
          <cell r="C412" t="str">
            <v>ML-092</v>
          </cell>
          <cell r="D412" t="str">
            <v>515 S. Second Ave.</v>
          </cell>
          <cell r="E412" t="str">
            <v>Maywood</v>
          </cell>
          <cell r="F412" t="str">
            <v>Cook</v>
          </cell>
          <cell r="G412">
            <v>60153</v>
          </cell>
        </row>
        <row r="413">
          <cell r="B413" t="str">
            <v>Garden House of Park Forest</v>
          </cell>
          <cell r="C413">
            <v>11215</v>
          </cell>
          <cell r="D413" t="str">
            <v>69 Park Street</v>
          </cell>
          <cell r="E413" t="str">
            <v>Park Forest</v>
          </cell>
          <cell r="F413" t="str">
            <v>Cook</v>
          </cell>
          <cell r="G413">
            <v>60466</v>
          </cell>
        </row>
        <row r="414">
          <cell r="B414" t="str">
            <v>Garden House of River Oaks II</v>
          </cell>
          <cell r="C414">
            <v>11216</v>
          </cell>
          <cell r="D414" t="str">
            <v>1340 Ring Road</v>
          </cell>
          <cell r="E414" t="str">
            <v>Calumet City</v>
          </cell>
          <cell r="F414" t="str">
            <v>Cook</v>
          </cell>
          <cell r="G414">
            <v>60409</v>
          </cell>
        </row>
        <row r="415">
          <cell r="B415" t="str">
            <v>Garden Place Apartment Homes</v>
          </cell>
          <cell r="C415">
            <v>11137</v>
          </cell>
          <cell r="D415" t="str">
            <v>225 North 1st Street</v>
          </cell>
          <cell r="E415" t="str">
            <v>Cary</v>
          </cell>
          <cell r="F415" t="str">
            <v>McHenry</v>
          </cell>
          <cell r="G415">
            <v>60013</v>
          </cell>
        </row>
        <row r="416">
          <cell r="B416" t="str">
            <v>Garden View Apartments</v>
          </cell>
          <cell r="C416" t="str">
            <v>30-1696</v>
          </cell>
          <cell r="D416" t="str">
            <v>1235 S Sawyer Ave</v>
          </cell>
          <cell r="E416" t="str">
            <v>Chicago</v>
          </cell>
          <cell r="F416" t="str">
            <v>Cook</v>
          </cell>
          <cell r="G416">
            <v>60623</v>
          </cell>
        </row>
        <row r="417">
          <cell r="B417" t="str">
            <v>GARDINER PLACE SENIOR APARTMENTS</v>
          </cell>
          <cell r="C417">
            <v>10515</v>
          </cell>
          <cell r="D417" t="str">
            <v>251 River Haven Drive</v>
          </cell>
          <cell r="E417" t="str">
            <v>EAST DUNDEE</v>
          </cell>
          <cell r="F417" t="str">
            <v>Kane</v>
          </cell>
          <cell r="G417">
            <v>60118</v>
          </cell>
        </row>
        <row r="418">
          <cell r="B418" t="str">
            <v>Gardner Village Commons</v>
          </cell>
          <cell r="C418" t="str">
            <v>30-1393</v>
          </cell>
          <cell r="D418" t="str">
            <v>306 E. Jefferson 1802 N. Division (Office) Morris, IL 60450</v>
          </cell>
          <cell r="E418" t="str">
            <v>Gardner</v>
          </cell>
          <cell r="F418" t="str">
            <v>Grundy</v>
          </cell>
          <cell r="G418">
            <v>60424</v>
          </cell>
        </row>
        <row r="419">
          <cell r="B419" t="str">
            <v>Garfield School Senior Residences</v>
          </cell>
          <cell r="C419">
            <v>11225</v>
          </cell>
          <cell r="D419" t="str">
            <v>1518 25th Ave.</v>
          </cell>
          <cell r="E419" t="str">
            <v>Moline</v>
          </cell>
          <cell r="F419" t="str">
            <v>Rock Island</v>
          </cell>
          <cell r="G419">
            <v>61265</v>
          </cell>
        </row>
        <row r="420">
          <cell r="B420" t="str">
            <v>Gates Manor</v>
          </cell>
          <cell r="C420">
            <v>11202</v>
          </cell>
          <cell r="D420" t="str">
            <v>1135 Wilmette Ave.</v>
          </cell>
          <cell r="E420" t="str">
            <v>Wilmette</v>
          </cell>
          <cell r="F420" t="str">
            <v>Cook</v>
          </cell>
          <cell r="G420">
            <v>60091</v>
          </cell>
        </row>
        <row r="421">
          <cell r="B421" t="str">
            <v>Gateway Apartments</v>
          </cell>
          <cell r="C421">
            <v>10281</v>
          </cell>
          <cell r="D421" t="str">
            <v>1676 Market St.</v>
          </cell>
          <cell r="E421" t="str">
            <v>Madison</v>
          </cell>
          <cell r="F421" t="str">
            <v>Madison</v>
          </cell>
          <cell r="G421">
            <v>62060</v>
          </cell>
        </row>
        <row r="422">
          <cell r="B422" t="str">
            <v>GateWay at River City aka Vermilion Disability SLF</v>
          </cell>
          <cell r="C422">
            <v>11105</v>
          </cell>
          <cell r="D422" t="str">
            <v>518 W. Romeo B. Garrett Ave.</v>
          </cell>
          <cell r="E422" t="str">
            <v>Peoria</v>
          </cell>
          <cell r="F422" t="str">
            <v>Peoria</v>
          </cell>
          <cell r="G422">
            <v>61605</v>
          </cell>
        </row>
        <row r="423">
          <cell r="B423" t="str">
            <v>Gateway Centre Apartments</v>
          </cell>
          <cell r="C423" t="str">
            <v>30-942</v>
          </cell>
          <cell r="D423" t="str">
            <v>7450 N. Rogers</v>
          </cell>
          <cell r="E423" t="str">
            <v>Chicago</v>
          </cell>
          <cell r="F423" t="str">
            <v>Cook</v>
          </cell>
          <cell r="G423">
            <v>60626</v>
          </cell>
        </row>
        <row r="424">
          <cell r="B424" t="str">
            <v>Geneseo Commons</v>
          </cell>
          <cell r="C424">
            <v>11591</v>
          </cell>
          <cell r="D424" t="str">
            <v>600 Olivia DR.</v>
          </cell>
          <cell r="E424" t="str">
            <v>Geneseo</v>
          </cell>
          <cell r="F424" t="str">
            <v>Henry</v>
          </cell>
          <cell r="G424">
            <v>61254</v>
          </cell>
        </row>
        <row r="425">
          <cell r="B425" t="str">
            <v>Geneseo Townhomes</v>
          </cell>
          <cell r="C425">
            <v>11854</v>
          </cell>
          <cell r="D425" t="str">
            <v>510, 530, 550, 570 &amp; 590 Olivia Dr.</v>
          </cell>
          <cell r="E425" t="str">
            <v>Geneseo</v>
          </cell>
          <cell r="F425" t="str">
            <v>Henry</v>
          </cell>
          <cell r="G425">
            <v>61254</v>
          </cell>
        </row>
        <row r="426">
          <cell r="B426" t="str">
            <v>Genesis Housing Dev. Corp.</v>
          </cell>
          <cell r="C426">
            <v>75008</v>
          </cell>
          <cell r="D426" t="str">
            <v>Scattered Sites</v>
          </cell>
          <cell r="E426" t="str">
            <v>Chicago</v>
          </cell>
          <cell r="F426" t="str">
            <v>Cook</v>
          </cell>
          <cell r="G426">
            <v>60619</v>
          </cell>
        </row>
        <row r="427">
          <cell r="B427" t="str">
            <v>Genesis Place</v>
          </cell>
          <cell r="C427">
            <v>2910</v>
          </cell>
          <cell r="D427" t="str">
            <v>Scattered Sites</v>
          </cell>
          <cell r="E427" t="str">
            <v>Springfield</v>
          </cell>
          <cell r="F427" t="str">
            <v>Sangamon</v>
          </cell>
          <cell r="G427">
            <v>62702</v>
          </cell>
        </row>
        <row r="428">
          <cell r="B428" t="str">
            <v>Genesis Place Apartments</v>
          </cell>
          <cell r="C428" t="str">
            <v>30-1543</v>
          </cell>
          <cell r="D428" t="str">
            <v>2701 W 95th St</v>
          </cell>
          <cell r="E428" t="str">
            <v>Evergreen Park</v>
          </cell>
          <cell r="F428" t="str">
            <v>Cook</v>
          </cell>
          <cell r="G428">
            <v>60805</v>
          </cell>
        </row>
        <row r="429">
          <cell r="B429" t="str">
            <v>GIBSON GARDENS</v>
          </cell>
          <cell r="C429">
            <v>691</v>
          </cell>
          <cell r="D429" t="str">
            <v>500 E. 13th Street</v>
          </cell>
          <cell r="E429" t="str">
            <v>GIBSON CITY</v>
          </cell>
          <cell r="F429" t="str">
            <v>Ford</v>
          </cell>
          <cell r="G429">
            <v>60936</v>
          </cell>
        </row>
        <row r="430">
          <cell r="B430" t="str">
            <v>Giffords Crossing</v>
          </cell>
          <cell r="C430">
            <v>11984</v>
          </cell>
          <cell r="D430" t="str">
            <v>2100 Big Timber Road</v>
          </cell>
          <cell r="E430" t="str">
            <v>Elgin</v>
          </cell>
          <cell r="F430" t="str">
            <v>Kane</v>
          </cell>
          <cell r="G430">
            <v>60123</v>
          </cell>
        </row>
        <row r="431">
          <cell r="B431" t="str">
            <v>Gillespie Senior Residences</v>
          </cell>
          <cell r="C431">
            <v>11558</v>
          </cell>
          <cell r="D431" t="str">
            <v>600 South St.</v>
          </cell>
          <cell r="E431" t="str">
            <v>Gillespie</v>
          </cell>
          <cell r="F431" t="str">
            <v>Macoupin</v>
          </cell>
          <cell r="G431">
            <v>62033</v>
          </cell>
        </row>
        <row r="432">
          <cell r="B432" t="str">
            <v>Gilmore Estates</v>
          </cell>
          <cell r="C432">
            <v>10635</v>
          </cell>
          <cell r="D432" t="str">
            <v>120 Norvell Dr</v>
          </cell>
          <cell r="E432" t="str">
            <v>Jacksonville</v>
          </cell>
          <cell r="F432" t="str">
            <v>Morgan</v>
          </cell>
          <cell r="G432" t="str">
            <v>62650-3119</v>
          </cell>
        </row>
        <row r="433">
          <cell r="B433" t="str">
            <v>Ginger Ridge</v>
          </cell>
          <cell r="C433">
            <v>11214</v>
          </cell>
          <cell r="D433" t="str">
            <v>1954 Memorial Dr.</v>
          </cell>
          <cell r="E433" t="str">
            <v>Calumet City</v>
          </cell>
          <cell r="F433" t="str">
            <v>Cook</v>
          </cell>
          <cell r="G433">
            <v>60409</v>
          </cell>
        </row>
        <row r="434">
          <cell r="B434" t="str">
            <v>Glen Ellyn Pershing Pointe Apts.</v>
          </cell>
          <cell r="C434" t="str">
            <v>30-1581</v>
          </cell>
          <cell r="D434" t="str">
            <v>520 Pershing Ave.</v>
          </cell>
          <cell r="E434" t="str">
            <v>Glen Ellyn</v>
          </cell>
          <cell r="F434" t="str">
            <v>DuPage</v>
          </cell>
          <cell r="G434">
            <v>60137</v>
          </cell>
        </row>
        <row r="435">
          <cell r="B435" t="str">
            <v>Glen Oak Towers</v>
          </cell>
          <cell r="C435">
            <v>11048</v>
          </cell>
          <cell r="D435" t="str">
            <v>926 Main Street</v>
          </cell>
          <cell r="E435" t="str">
            <v>Peoria</v>
          </cell>
          <cell r="F435" t="str">
            <v>Peoria</v>
          </cell>
          <cell r="G435">
            <v>61602</v>
          </cell>
        </row>
        <row r="436">
          <cell r="B436" t="str">
            <v>Glendale Commons</v>
          </cell>
          <cell r="C436">
            <v>11083</v>
          </cell>
          <cell r="D436" t="str">
            <v>802 NE Glendale Avenue/Scattered Sites Scattered Sites</v>
          </cell>
          <cell r="E436" t="str">
            <v>Peoria</v>
          </cell>
          <cell r="F436" t="str">
            <v>Peoria</v>
          </cell>
          <cell r="G436">
            <v>61603</v>
          </cell>
        </row>
        <row r="437">
          <cell r="B437" t="str">
            <v>GLENDALE HEIGHTS</v>
          </cell>
          <cell r="C437">
            <v>10619</v>
          </cell>
          <cell r="D437" t="str">
            <v>1123 Bloomingdale Road</v>
          </cell>
          <cell r="E437" t="str">
            <v>Glendale Heights</v>
          </cell>
          <cell r="F437" t="str">
            <v>DuPage</v>
          </cell>
          <cell r="G437">
            <v>60139</v>
          </cell>
        </row>
        <row r="438">
          <cell r="B438" t="str">
            <v>Golden Oaks Senior Apartments</v>
          </cell>
          <cell r="C438">
            <v>10053</v>
          </cell>
          <cell r="D438" t="str">
            <v>1121 N. Van Buren - Litchfield 214 N. Broad Street - Hillsboro</v>
          </cell>
          <cell r="E438" t="str">
            <v>Multi</v>
          </cell>
          <cell r="F438" t="str">
            <v>Montgomery</v>
          </cell>
          <cell r="G438">
            <v>62056</v>
          </cell>
        </row>
        <row r="439">
          <cell r="B439" t="str">
            <v>Golden Towers I &amp; II and Juniper Tower</v>
          </cell>
          <cell r="C439">
            <v>11244</v>
          </cell>
          <cell r="D439" t="str">
            <v>1704 East End Avenue</v>
          </cell>
          <cell r="E439" t="str">
            <v>Chicago Heights</v>
          </cell>
          <cell r="F439" t="str">
            <v>Cook</v>
          </cell>
          <cell r="G439">
            <v>60411</v>
          </cell>
        </row>
        <row r="440">
          <cell r="B440" t="str">
            <v>Goodell Place Apartments</v>
          </cell>
          <cell r="C440">
            <v>1200</v>
          </cell>
          <cell r="D440" t="str">
            <v>617 S. 6th Ave.</v>
          </cell>
          <cell r="E440" t="str">
            <v>Maywood</v>
          </cell>
          <cell r="F440" t="str">
            <v>Cook</v>
          </cell>
          <cell r="G440">
            <v>60153</v>
          </cell>
        </row>
        <row r="441">
          <cell r="B441" t="str">
            <v>Grace Terrace</v>
          </cell>
          <cell r="C441">
            <v>11897</v>
          </cell>
          <cell r="D441" t="str">
            <v>1519 S Arlington Heights Rd</v>
          </cell>
          <cell r="E441" t="str">
            <v>Arlington Heights,</v>
          </cell>
          <cell r="F441" t="str">
            <v>Cook</v>
          </cell>
          <cell r="G441">
            <v>60005</v>
          </cell>
        </row>
        <row r="442">
          <cell r="B442" t="str">
            <v>GRACEFIELD APARTMENTS</v>
          </cell>
          <cell r="C442">
            <v>2029</v>
          </cell>
          <cell r="D442" t="str">
            <v>2727 Cherie Lane</v>
          </cell>
          <cell r="E442" t="str">
            <v>OTTAWA</v>
          </cell>
          <cell r="F442" t="str">
            <v>La Salle</v>
          </cell>
          <cell r="G442">
            <v>61350</v>
          </cell>
        </row>
        <row r="443">
          <cell r="B443" t="str">
            <v>Grand Apartments</v>
          </cell>
          <cell r="C443" t="str">
            <v>30-1230</v>
          </cell>
          <cell r="D443" t="str">
            <v>1146 Broadway</v>
          </cell>
          <cell r="E443" t="str">
            <v>Rockford</v>
          </cell>
          <cell r="F443" t="str">
            <v>Winnebago</v>
          </cell>
          <cell r="G443">
            <v>61104</v>
          </cell>
        </row>
        <row r="444">
          <cell r="B444" t="str">
            <v>Grandview Senior Residences</v>
          </cell>
          <cell r="C444">
            <v>11593</v>
          </cell>
          <cell r="D444" t="str">
            <v>835 W Division St</v>
          </cell>
          <cell r="E444" t="str">
            <v>Marine</v>
          </cell>
          <cell r="F444" t="str">
            <v>Madison</v>
          </cell>
          <cell r="G444">
            <v>62061</v>
          </cell>
        </row>
        <row r="445">
          <cell r="B445" t="str">
            <v>Grayslake Senior Housing</v>
          </cell>
          <cell r="C445">
            <v>10392</v>
          </cell>
          <cell r="D445" t="str">
            <v>160 Hamelitz Ct.</v>
          </cell>
          <cell r="E445" t="str">
            <v>Grayslake</v>
          </cell>
          <cell r="F445" t="str">
            <v>Lake</v>
          </cell>
          <cell r="G445">
            <v>60030</v>
          </cell>
        </row>
        <row r="446">
          <cell r="B446" t="str">
            <v>Green Bay Manor Apartments</v>
          </cell>
          <cell r="C446">
            <v>1339</v>
          </cell>
          <cell r="D446" t="str">
            <v>206 North Green Bay</v>
          </cell>
          <cell r="E446" t="str">
            <v>Waukegan</v>
          </cell>
          <cell r="F446" t="str">
            <v>Lake</v>
          </cell>
          <cell r="G446">
            <v>60085</v>
          </cell>
        </row>
        <row r="447">
          <cell r="B447" t="str">
            <v>Green View Estates</v>
          </cell>
          <cell r="C447" t="str">
            <v>40-2092</v>
          </cell>
          <cell r="D447" t="str">
            <v>701-706, 708 Melody Court</v>
          </cell>
          <cell r="E447" t="str">
            <v>Morrison</v>
          </cell>
          <cell r="F447" t="str">
            <v>Whiteside</v>
          </cell>
          <cell r="G447">
            <v>61270</v>
          </cell>
        </row>
        <row r="448">
          <cell r="B448" t="str">
            <v>Greenfield &amp; Roodhouse Homes</v>
          </cell>
          <cell r="C448">
            <v>11415</v>
          </cell>
          <cell r="D448" t="str">
            <v>Prairie Court - 130 Prairie Court</v>
          </cell>
          <cell r="E448" t="str">
            <v>Greenfield</v>
          </cell>
          <cell r="F448" t="str">
            <v>Greene</v>
          </cell>
          <cell r="G448">
            <v>62044</v>
          </cell>
        </row>
        <row r="449">
          <cell r="B449" t="str">
            <v>Greenhaven Apartments</v>
          </cell>
          <cell r="C449">
            <v>11978</v>
          </cell>
          <cell r="D449" t="str">
            <v>303 W Johnson St</v>
          </cell>
          <cell r="E449" t="str">
            <v>Palatine</v>
          </cell>
          <cell r="F449" t="str">
            <v>Cook</v>
          </cell>
          <cell r="G449">
            <v>60067</v>
          </cell>
        </row>
        <row r="450">
          <cell r="B450" t="str">
            <v>Greenleaf Apartments</v>
          </cell>
          <cell r="C450">
            <v>12221</v>
          </cell>
          <cell r="D450" t="str">
            <v>502 Kildeer Dr</v>
          </cell>
          <cell r="E450" t="str">
            <v>Bolingbrook</v>
          </cell>
          <cell r="F450" t="str">
            <v>Will</v>
          </cell>
          <cell r="G450">
            <v>60440</v>
          </cell>
        </row>
        <row r="451">
          <cell r="B451" t="str">
            <v>Greenleaf Manor</v>
          </cell>
          <cell r="C451">
            <v>10662</v>
          </cell>
          <cell r="D451" t="str">
            <v>3345 Sanders Road</v>
          </cell>
          <cell r="E451" t="str">
            <v>Glenview</v>
          </cell>
          <cell r="F451" t="str">
            <v>Cook</v>
          </cell>
          <cell r="G451">
            <v>60062</v>
          </cell>
        </row>
        <row r="452">
          <cell r="B452" t="str">
            <v>Greenview Apartments</v>
          </cell>
          <cell r="C452" t="str">
            <v>30-1589</v>
          </cell>
          <cell r="D452" t="str">
            <v>6451-53 N. Greenview Ave.</v>
          </cell>
          <cell r="E452" t="str">
            <v>Chicago</v>
          </cell>
          <cell r="F452" t="str">
            <v>Cook</v>
          </cell>
          <cell r="G452">
            <v>60626</v>
          </cell>
        </row>
        <row r="453">
          <cell r="B453" t="str">
            <v>GREENWOOD COURT APARTMENTS</v>
          </cell>
          <cell r="C453" t="str">
            <v>30-151</v>
          </cell>
          <cell r="D453" t="str">
            <v>4433-37 S. Greenwood Ave.</v>
          </cell>
          <cell r="E453" t="str">
            <v>Chicago</v>
          </cell>
          <cell r="F453" t="str">
            <v>Cook</v>
          </cell>
          <cell r="G453">
            <v>60653</v>
          </cell>
        </row>
        <row r="454">
          <cell r="B454" t="str">
            <v>Greenwood Park Apartments</v>
          </cell>
          <cell r="C454">
            <v>11376</v>
          </cell>
          <cell r="D454" t="str">
            <v>1007-1157 E. 47th St.</v>
          </cell>
          <cell r="E454" t="str">
            <v>Chicago</v>
          </cell>
          <cell r="F454" t="str">
            <v>Cook</v>
          </cell>
          <cell r="G454">
            <v>60615</v>
          </cell>
        </row>
        <row r="455">
          <cell r="B455" t="str">
            <v>Greenwood Senior Apartments</v>
          </cell>
          <cell r="C455">
            <v>1266</v>
          </cell>
          <cell r="D455" t="str">
            <v>1026-1038 Greenwood</v>
          </cell>
          <cell r="E455" t="str">
            <v>Madison</v>
          </cell>
          <cell r="F455" t="str">
            <v>Madison</v>
          </cell>
          <cell r="G455">
            <v>62060</v>
          </cell>
        </row>
        <row r="456">
          <cell r="B456" t="str">
            <v>Greenwood Senior Living</v>
          </cell>
          <cell r="C456">
            <v>2310</v>
          </cell>
          <cell r="D456" t="str">
            <v>808 East 61st Street scattered site</v>
          </cell>
          <cell r="E456" t="str">
            <v>Chicago</v>
          </cell>
          <cell r="F456" t="str">
            <v>Cook</v>
          </cell>
          <cell r="G456">
            <v>60637</v>
          </cell>
        </row>
        <row r="457">
          <cell r="B457" t="str">
            <v>GRIDLEY MANOR APARTMENTS</v>
          </cell>
          <cell r="C457">
            <v>857</v>
          </cell>
          <cell r="D457" t="str">
            <v>108 E. 10th Street</v>
          </cell>
          <cell r="E457" t="str">
            <v>GRIDLEY</v>
          </cell>
          <cell r="F457" t="str">
            <v>McLean</v>
          </cell>
          <cell r="G457">
            <v>61744</v>
          </cell>
        </row>
        <row r="458">
          <cell r="B458" t="str">
            <v>Griswold Estates</v>
          </cell>
          <cell r="C458">
            <v>12152</v>
          </cell>
          <cell r="D458" t="str">
            <v>41 Lincoln Dr &amp; 325 N. Carr St</v>
          </cell>
          <cell r="E458" t="str">
            <v>White Hall</v>
          </cell>
          <cell r="F458" t="str">
            <v>Greene</v>
          </cell>
          <cell r="G458">
            <v>62092</v>
          </cell>
        </row>
        <row r="459">
          <cell r="B459" t="str">
            <v>GRO Community Reintegration Housing</v>
          </cell>
          <cell r="C459">
            <v>52288</v>
          </cell>
          <cell r="D459" t="str">
            <v>221 West 109th Street</v>
          </cell>
          <cell r="E459" t="str">
            <v>Chicago</v>
          </cell>
          <cell r="F459" t="str">
            <v>Cook</v>
          </cell>
          <cell r="G459">
            <v>60628</v>
          </cell>
        </row>
        <row r="460">
          <cell r="B460" t="str">
            <v>GRO Independent Housing</v>
          </cell>
          <cell r="C460">
            <v>52289</v>
          </cell>
          <cell r="D460" t="str">
            <v>1462 West 79th Street</v>
          </cell>
          <cell r="E460" t="str">
            <v>Chicago</v>
          </cell>
          <cell r="F460" t="str">
            <v>Cook</v>
          </cell>
          <cell r="G460">
            <v>60620</v>
          </cell>
        </row>
        <row r="461">
          <cell r="B461" t="str">
            <v>Grove Apartments</v>
          </cell>
          <cell r="C461">
            <v>10657</v>
          </cell>
          <cell r="D461" t="str">
            <v>442 South Grove Avenue</v>
          </cell>
          <cell r="E461" t="str">
            <v>Oak Park</v>
          </cell>
          <cell r="F461" t="str">
            <v>Cook</v>
          </cell>
          <cell r="G461">
            <v>60302</v>
          </cell>
        </row>
        <row r="462">
          <cell r="B462" t="str">
            <v>Grove Senior Living</v>
          </cell>
          <cell r="C462">
            <v>2311</v>
          </cell>
          <cell r="D462" t="str">
            <v>3737 Highland Avenue Scattered Site</v>
          </cell>
          <cell r="E462" t="str">
            <v>Downers Grove</v>
          </cell>
          <cell r="F462" t="str">
            <v>DuPage</v>
          </cell>
          <cell r="G462">
            <v>60515</v>
          </cell>
        </row>
        <row r="463">
          <cell r="B463" t="str">
            <v>H.I.C.A. Redevelopment Apartments</v>
          </cell>
          <cell r="C463">
            <v>209</v>
          </cell>
          <cell r="D463" t="str">
            <v>5046 1/2 W. Washington-1A</v>
          </cell>
          <cell r="E463" t="str">
            <v>Chicago</v>
          </cell>
          <cell r="F463" t="str">
            <v>Cook</v>
          </cell>
          <cell r="G463">
            <v>60644</v>
          </cell>
        </row>
        <row r="464">
          <cell r="B464" t="str">
            <v>HACC Re-Entry Transitional Housing Project</v>
          </cell>
          <cell r="C464">
            <v>52306</v>
          </cell>
          <cell r="D464" t="str">
            <v>903 N Division</v>
          </cell>
          <cell r="E464" t="str">
            <v>Urbana</v>
          </cell>
          <cell r="F464" t="str">
            <v>Champaign</v>
          </cell>
          <cell r="G464">
            <v>61801</v>
          </cell>
        </row>
        <row r="465">
          <cell r="B465" t="str">
            <v>Halbach-Schroeder Lofts</v>
          </cell>
          <cell r="C465" t="str">
            <v>30-1684</v>
          </cell>
          <cell r="D465" t="str">
            <v>500 Maine St.</v>
          </cell>
          <cell r="E465" t="str">
            <v>Quincy</v>
          </cell>
          <cell r="F465" t="str">
            <v>Adams</v>
          </cell>
          <cell r="G465">
            <v>62301</v>
          </cell>
        </row>
        <row r="466">
          <cell r="B466" t="str">
            <v>Hall Street Lofts</v>
          </cell>
          <cell r="C466">
            <v>11226</v>
          </cell>
          <cell r="D466" t="str">
            <v>413 E. Hall Street</v>
          </cell>
          <cell r="E466" t="str">
            <v>Sandwich</v>
          </cell>
          <cell r="F466" t="str">
            <v>DeKalb</v>
          </cell>
          <cell r="G466">
            <v>60548</v>
          </cell>
        </row>
        <row r="467">
          <cell r="B467" t="str">
            <v>Hamilton on the Park</v>
          </cell>
          <cell r="C467">
            <v>10591</v>
          </cell>
          <cell r="D467" t="str">
            <v>1201 N Brookstone Ct</v>
          </cell>
          <cell r="E467" t="str">
            <v>Urbana</v>
          </cell>
          <cell r="F467" t="str">
            <v>Champaign</v>
          </cell>
          <cell r="G467">
            <v>61801</v>
          </cell>
        </row>
        <row r="468">
          <cell r="B468" t="str">
            <v>Hamlin Avenue Apartments</v>
          </cell>
          <cell r="C468">
            <v>12329</v>
          </cell>
          <cell r="D468" t="str">
            <v>12000 South Hamlin Avenue</v>
          </cell>
          <cell r="E468" t="str">
            <v>Alsip</v>
          </cell>
          <cell r="F468" t="str">
            <v>Cook</v>
          </cell>
          <cell r="G468">
            <v>60803</v>
          </cell>
        </row>
        <row r="469">
          <cell r="B469" t="str">
            <v>Hampton Place Extension-Scattered Site</v>
          </cell>
          <cell r="C469" t="str">
            <v>30-2014</v>
          </cell>
          <cell r="D469" t="str">
            <v>4 Woodview Ct 117 West 3rd Street (office)</v>
          </cell>
          <cell r="E469" t="str">
            <v>Alton</v>
          </cell>
          <cell r="F469" t="str">
            <v>Madison</v>
          </cell>
          <cell r="G469">
            <v>62002</v>
          </cell>
        </row>
        <row r="470">
          <cell r="B470" t="str">
            <v>Hampton Place Three</v>
          </cell>
          <cell r="C470">
            <v>10488</v>
          </cell>
          <cell r="D470" t="str">
            <v>Scattered Sites</v>
          </cell>
          <cell r="E470" t="str">
            <v>Alton</v>
          </cell>
          <cell r="F470" t="str">
            <v>Madison</v>
          </cell>
          <cell r="G470">
            <v>62002</v>
          </cell>
        </row>
        <row r="471">
          <cell r="B471" t="str">
            <v>Hampton Place-Scattered Sites</v>
          </cell>
          <cell r="C471" t="str">
            <v>30-1513</v>
          </cell>
          <cell r="D471" t="str">
            <v>#4 Woodview Court-Office 117 West 3rd Street (office)</v>
          </cell>
          <cell r="E471" t="str">
            <v>Alton</v>
          </cell>
          <cell r="F471" t="str">
            <v>Madison</v>
          </cell>
          <cell r="G471">
            <v>62002</v>
          </cell>
        </row>
        <row r="472">
          <cell r="B472" t="str">
            <v>Hancock County SLF aka Hickory Grove SLF</v>
          </cell>
          <cell r="C472">
            <v>2711</v>
          </cell>
          <cell r="D472" t="str">
            <v>400 S. Adams Street</v>
          </cell>
          <cell r="E472" t="str">
            <v>Carthage</v>
          </cell>
          <cell r="F472" t="str">
            <v>Hancock</v>
          </cell>
          <cell r="G472">
            <v>62321</v>
          </cell>
        </row>
        <row r="473">
          <cell r="B473" t="str">
            <v>HANCOCK HOUSE</v>
          </cell>
          <cell r="C473">
            <v>2944</v>
          </cell>
          <cell r="D473" t="str">
            <v>12045 S. Emerald</v>
          </cell>
          <cell r="E473" t="str">
            <v>CHICAGO</v>
          </cell>
          <cell r="F473" t="str">
            <v>Cook</v>
          </cell>
          <cell r="G473">
            <v>60628</v>
          </cell>
        </row>
        <row r="474">
          <cell r="B474" t="str">
            <v>Hanover Landing</v>
          </cell>
          <cell r="C474">
            <v>11589</v>
          </cell>
          <cell r="D474" t="str">
            <v>711 E Chicago St</v>
          </cell>
          <cell r="E474" t="str">
            <v>Elgin</v>
          </cell>
          <cell r="F474" t="str">
            <v>Cook</v>
          </cell>
          <cell r="G474">
            <v>60120</v>
          </cell>
        </row>
        <row r="475">
          <cell r="B475" t="str">
            <v>Harbor House</v>
          </cell>
          <cell r="C475">
            <v>1282</v>
          </cell>
          <cell r="D475" t="str">
            <v>413 N. Winnebago St. Scattered Site</v>
          </cell>
          <cell r="E475" t="str">
            <v>Rockford</v>
          </cell>
          <cell r="F475" t="str">
            <v>Winnebago</v>
          </cell>
          <cell r="G475">
            <v>61103</v>
          </cell>
        </row>
        <row r="476">
          <cell r="B476" t="str">
            <v>Harbor Place</v>
          </cell>
          <cell r="C476" t="str">
            <v>30-2069</v>
          </cell>
          <cell r="D476" t="str">
            <v>811-841 E Clay St</v>
          </cell>
          <cell r="E476" t="str">
            <v>Decatur</v>
          </cell>
          <cell r="F476" t="str">
            <v>Macon</v>
          </cell>
          <cell r="G476">
            <v>62521</v>
          </cell>
        </row>
        <row r="477">
          <cell r="B477" t="str">
            <v>Hardin House Expansion Project</v>
          </cell>
          <cell r="C477">
            <v>52239</v>
          </cell>
          <cell r="D477" t="str">
            <v>Scattered Sites</v>
          </cell>
          <cell r="E477" t="str">
            <v>Chicago</v>
          </cell>
          <cell r="F477" t="str">
            <v>Cook</v>
          </cell>
          <cell r="G477">
            <v>60619</v>
          </cell>
        </row>
        <row r="478">
          <cell r="B478" t="str">
            <v>Harold Washington Apartments</v>
          </cell>
          <cell r="C478" t="str">
            <v>SRO-001</v>
          </cell>
          <cell r="D478" t="str">
            <v>4946 N Sheridan Rd</v>
          </cell>
          <cell r="E478" t="str">
            <v>Chicago</v>
          </cell>
          <cell r="F478" t="str">
            <v>Cook</v>
          </cell>
          <cell r="G478">
            <v>60640</v>
          </cell>
        </row>
        <row r="479">
          <cell r="B479" t="str">
            <v>Harvard Ranch Apartments for Seniors</v>
          </cell>
          <cell r="C479" t="str">
            <v>30-440</v>
          </cell>
          <cell r="D479" t="str">
            <v>820 Metzen Street</v>
          </cell>
          <cell r="E479" t="str">
            <v>Harvard</v>
          </cell>
          <cell r="F479" t="str">
            <v>McHenry</v>
          </cell>
          <cell r="G479">
            <v>60033</v>
          </cell>
        </row>
        <row r="480">
          <cell r="B480" t="str">
            <v>Harvard Supportive Housing</v>
          </cell>
          <cell r="C480">
            <v>2854</v>
          </cell>
          <cell r="D480" t="str">
            <v>600 South Howard Street</v>
          </cell>
          <cell r="E480" t="str">
            <v>Harvard</v>
          </cell>
          <cell r="F480" t="str">
            <v>McHenry</v>
          </cell>
          <cell r="G480">
            <v>60033</v>
          </cell>
        </row>
        <row r="481">
          <cell r="B481" t="str">
            <v>Harvest Commons</v>
          </cell>
          <cell r="C481">
            <v>10308</v>
          </cell>
          <cell r="D481" t="str">
            <v>1519 W. Warren Boulevard</v>
          </cell>
          <cell r="E481" t="str">
            <v>Chicago</v>
          </cell>
          <cell r="F481" t="str">
            <v>Cook</v>
          </cell>
          <cell r="G481">
            <v>60607</v>
          </cell>
        </row>
        <row r="482">
          <cell r="B482" t="str">
            <v>Harvey II &amp; III</v>
          </cell>
          <cell r="C482">
            <v>12289</v>
          </cell>
          <cell r="D482" t="str">
            <v>166 W 151st St 174 W 151st St</v>
          </cell>
          <cell r="E482" t="str">
            <v>Harvey</v>
          </cell>
          <cell r="F482" t="str">
            <v>Cook</v>
          </cell>
          <cell r="G482">
            <v>60426</v>
          </cell>
        </row>
        <row r="483">
          <cell r="B483" t="str">
            <v>Harvey Lofts</v>
          </cell>
          <cell r="C483">
            <v>11950</v>
          </cell>
          <cell r="D483" t="str">
            <v>15340 Broadway Ave</v>
          </cell>
          <cell r="E483" t="str">
            <v>Harvey</v>
          </cell>
          <cell r="F483" t="str">
            <v>Cook</v>
          </cell>
          <cell r="G483">
            <v>60426</v>
          </cell>
        </row>
        <row r="484">
          <cell r="B484" t="str">
            <v>Hathaway Homes</v>
          </cell>
          <cell r="C484">
            <v>10783</v>
          </cell>
          <cell r="D484" t="str">
            <v>407 East North Street scattered site</v>
          </cell>
          <cell r="E484" t="str">
            <v>Stonington</v>
          </cell>
          <cell r="F484" t="str">
            <v>Christian</v>
          </cell>
          <cell r="G484">
            <v>62567</v>
          </cell>
        </row>
        <row r="485">
          <cell r="B485" t="str">
            <v>Hathaway Homes Phase II</v>
          </cell>
          <cell r="C485">
            <v>11660</v>
          </cell>
          <cell r="D485" t="str">
            <v>West Elm St 512 W. Spresser (office)</v>
          </cell>
          <cell r="E485" t="str">
            <v>Taylorville</v>
          </cell>
          <cell r="F485" t="str">
            <v>Christian</v>
          </cell>
          <cell r="G485" t="str">
            <v>62568-2135</v>
          </cell>
        </row>
        <row r="486">
          <cell r="B486" t="str">
            <v>Havana Apartments</v>
          </cell>
          <cell r="C486" t="str">
            <v>30-948</v>
          </cell>
          <cell r="D486" t="str">
            <v>800 N. Promenade Street</v>
          </cell>
          <cell r="E486" t="str">
            <v>Havana</v>
          </cell>
          <cell r="F486" t="str">
            <v>Mason</v>
          </cell>
          <cell r="G486">
            <v>62644</v>
          </cell>
        </row>
        <row r="487">
          <cell r="B487" t="str">
            <v>Haven House</v>
          </cell>
          <cell r="C487">
            <v>2806</v>
          </cell>
          <cell r="D487" t="str">
            <v>306 W. 8th St., Apt D</v>
          </cell>
          <cell r="E487" t="str">
            <v>Metropolis</v>
          </cell>
          <cell r="F487" t="str">
            <v>Massac</v>
          </cell>
          <cell r="G487">
            <v>62960</v>
          </cell>
        </row>
        <row r="488">
          <cell r="B488" t="str">
            <v>Hawkland Estates</v>
          </cell>
          <cell r="C488">
            <v>2356</v>
          </cell>
          <cell r="D488" t="str">
            <v>Various Addresses</v>
          </cell>
          <cell r="E488" t="str">
            <v>Carrollton</v>
          </cell>
          <cell r="F488" t="str">
            <v>Greene</v>
          </cell>
          <cell r="G488">
            <v>62016</v>
          </cell>
        </row>
        <row r="489">
          <cell r="B489" t="str">
            <v>Hawthorne Lakes Senior Residences</v>
          </cell>
          <cell r="C489">
            <v>11139</v>
          </cell>
          <cell r="D489" t="str">
            <v>20240-20260 South Pine Hill Road Moble Number - 708-710-7315</v>
          </cell>
          <cell r="E489" t="str">
            <v>Frankfort</v>
          </cell>
          <cell r="F489" t="str">
            <v>Will</v>
          </cell>
          <cell r="G489" t="str">
            <v>60423-8324</v>
          </cell>
        </row>
        <row r="490">
          <cell r="B490" t="str">
            <v>Heart of Uptown Apartments</v>
          </cell>
          <cell r="C490">
            <v>12340</v>
          </cell>
          <cell r="D490" t="str">
            <v>847 W Sunnyside Ave</v>
          </cell>
          <cell r="E490" t="str">
            <v>Chicago</v>
          </cell>
          <cell r="F490" t="str">
            <v>Cook</v>
          </cell>
          <cell r="G490">
            <v>60640</v>
          </cell>
        </row>
        <row r="491">
          <cell r="B491" t="str">
            <v>Heartland Park Elderly Living Center</v>
          </cell>
          <cell r="C491">
            <v>1032</v>
          </cell>
          <cell r="D491" t="str">
            <v>1424 36th Avenue 3609 14th St. Dr.</v>
          </cell>
          <cell r="E491" t="str">
            <v>Moline</v>
          </cell>
          <cell r="F491" t="str">
            <v>Rock Island</v>
          </cell>
          <cell r="G491">
            <v>61244</v>
          </cell>
        </row>
        <row r="492">
          <cell r="B492" t="str">
            <v>Heartland Towers</v>
          </cell>
          <cell r="C492">
            <v>864</v>
          </cell>
          <cell r="D492" t="str">
            <v>1700 Hospital Road</v>
          </cell>
          <cell r="E492" t="str">
            <v>Silvis</v>
          </cell>
          <cell r="F492" t="str">
            <v>Rock Island</v>
          </cell>
          <cell r="G492">
            <v>61282</v>
          </cell>
        </row>
        <row r="493">
          <cell r="B493" t="str">
            <v>Heart's Place</v>
          </cell>
          <cell r="C493">
            <v>11294</v>
          </cell>
          <cell r="D493" t="str">
            <v>120 W. Boeger Dr.</v>
          </cell>
          <cell r="E493" t="str">
            <v>Arlington Heights</v>
          </cell>
          <cell r="F493" t="str">
            <v>Cook</v>
          </cell>
          <cell r="G493">
            <v>60004</v>
          </cell>
        </row>
        <row r="494">
          <cell r="B494" t="str">
            <v>Hearts United III a.k.a The Leontyne</v>
          </cell>
          <cell r="C494">
            <v>1336</v>
          </cell>
          <cell r="D494" t="str">
            <v>654 E 43rd St</v>
          </cell>
          <cell r="E494" t="str">
            <v>Chicago</v>
          </cell>
          <cell r="F494" t="str">
            <v>Cook</v>
          </cell>
          <cell r="G494">
            <v>60653</v>
          </cell>
        </row>
        <row r="495">
          <cell r="B495" t="str">
            <v>Heather Apartments</v>
          </cell>
          <cell r="C495">
            <v>922</v>
          </cell>
          <cell r="D495" t="str">
            <v>3 Ponsetti Drive</v>
          </cell>
          <cell r="E495" t="str">
            <v>Spring Valley</v>
          </cell>
          <cell r="F495" t="str">
            <v>Bureau</v>
          </cell>
          <cell r="G495">
            <v>61362</v>
          </cell>
        </row>
        <row r="496">
          <cell r="B496" t="str">
            <v>Heather Glen Apartments</v>
          </cell>
          <cell r="C496" t="str">
            <v>17-243</v>
          </cell>
          <cell r="D496" t="str">
            <v>2723 - 2837 Silent Wood Trail</v>
          </cell>
          <cell r="E496" t="str">
            <v>Rockford</v>
          </cell>
          <cell r="F496" t="str">
            <v>Winnebago</v>
          </cell>
          <cell r="G496">
            <v>61109</v>
          </cell>
        </row>
        <row r="497">
          <cell r="B497" t="str">
            <v>Heather Ridge</v>
          </cell>
          <cell r="C497">
            <v>11358</v>
          </cell>
          <cell r="D497" t="str">
            <v>9500 14th St. West</v>
          </cell>
          <cell r="E497" t="str">
            <v>Rock Island</v>
          </cell>
          <cell r="F497" t="str">
            <v>Rock Island</v>
          </cell>
          <cell r="G497">
            <v>61201</v>
          </cell>
        </row>
        <row r="498">
          <cell r="B498" t="str">
            <v>Hebron Townhouse Apartments</v>
          </cell>
          <cell r="C498">
            <v>11758</v>
          </cell>
          <cell r="D498" t="str">
            <v>2705-19 Hebron Ave.</v>
          </cell>
          <cell r="E498" t="str">
            <v>Zion</v>
          </cell>
          <cell r="F498" t="str">
            <v>Lake</v>
          </cell>
          <cell r="G498">
            <v>60099</v>
          </cell>
        </row>
        <row r="499">
          <cell r="B499" t="str">
            <v>Heinlein Square Apartments</v>
          </cell>
          <cell r="C499">
            <v>681</v>
          </cell>
          <cell r="D499" t="str">
            <v>411 &amp; 441 Heinlein Drive</v>
          </cell>
          <cell r="E499" t="str">
            <v>Shelbyville</v>
          </cell>
          <cell r="F499" t="str">
            <v>Shelby</v>
          </cell>
          <cell r="G499">
            <v>62565</v>
          </cell>
        </row>
        <row r="500">
          <cell r="B500" t="str">
            <v>Heiwa Terrace</v>
          </cell>
          <cell r="C500">
            <v>11878</v>
          </cell>
          <cell r="D500" t="str">
            <v>920 W Lawrence Ave</v>
          </cell>
          <cell r="E500" t="str">
            <v>Chicago</v>
          </cell>
          <cell r="F500" t="str">
            <v>Cook</v>
          </cell>
          <cell r="G500">
            <v>60640</v>
          </cell>
        </row>
        <row r="501">
          <cell r="B501" t="str">
            <v>Heritage Fields</v>
          </cell>
          <cell r="C501" t="str">
            <v>HTF-1689</v>
          </cell>
          <cell r="D501" t="str">
            <v>3595 N Charles Street</v>
          </cell>
          <cell r="E501" t="str">
            <v>Decatur</v>
          </cell>
          <cell r="F501" t="str">
            <v>Macon</v>
          </cell>
          <cell r="G501">
            <v>62521</v>
          </cell>
        </row>
        <row r="502">
          <cell r="B502" t="str">
            <v>Heritage Grove</v>
          </cell>
          <cell r="C502" t="str">
            <v>FAF-026</v>
          </cell>
          <cell r="D502" t="str">
            <v>365 E Waggoner Street</v>
          </cell>
          <cell r="E502" t="str">
            <v>Decatur</v>
          </cell>
          <cell r="F502" t="str">
            <v>Macon</v>
          </cell>
          <cell r="G502">
            <v>62521</v>
          </cell>
        </row>
        <row r="503">
          <cell r="B503" t="str">
            <v>Heritage Place at Lakeshore Apartments</v>
          </cell>
          <cell r="C503">
            <v>2455</v>
          </cell>
          <cell r="D503" t="str">
            <v>1035 S. Main Street</v>
          </cell>
          <cell r="E503" t="str">
            <v>Decatur</v>
          </cell>
          <cell r="F503" t="str">
            <v>Macon</v>
          </cell>
          <cell r="G503">
            <v>62522</v>
          </cell>
        </row>
        <row r="504">
          <cell r="B504" t="str">
            <v>Heritage Woods of Batavia</v>
          </cell>
          <cell r="C504" t="str">
            <v>30-1397</v>
          </cell>
          <cell r="D504" t="str">
            <v>1079 E. Wilson Street</v>
          </cell>
          <cell r="E504" t="str">
            <v>Batavia</v>
          </cell>
          <cell r="F504" t="str">
            <v>Kane</v>
          </cell>
          <cell r="G504">
            <v>60510</v>
          </cell>
        </row>
        <row r="505">
          <cell r="B505" t="str">
            <v>Heritage Woods of Batavia II</v>
          </cell>
          <cell r="C505">
            <v>2272</v>
          </cell>
          <cell r="D505" t="str">
            <v>1079 E. Wilson Street</v>
          </cell>
          <cell r="E505" t="str">
            <v>Batavia</v>
          </cell>
          <cell r="F505" t="str">
            <v>Kane</v>
          </cell>
          <cell r="G505">
            <v>60510</v>
          </cell>
        </row>
        <row r="506">
          <cell r="B506" t="str">
            <v>Heritage Woods of Belvidere</v>
          </cell>
          <cell r="C506">
            <v>2731</v>
          </cell>
          <cell r="D506" t="str">
            <v>4730 Squaw Prairie Road</v>
          </cell>
          <cell r="E506" t="str">
            <v>BELVIDERE</v>
          </cell>
          <cell r="F506" t="str">
            <v>Boone</v>
          </cell>
          <cell r="G506">
            <v>61008</v>
          </cell>
        </row>
        <row r="507">
          <cell r="B507" t="str">
            <v>Heritage Woods of Benton</v>
          </cell>
          <cell r="C507" t="str">
            <v>17-278</v>
          </cell>
          <cell r="D507" t="str">
            <v>1305 Bailey Lane</v>
          </cell>
          <cell r="E507" t="str">
            <v>Benton</v>
          </cell>
          <cell r="F507" t="str">
            <v>Franklin</v>
          </cell>
          <cell r="G507">
            <v>62812</v>
          </cell>
        </row>
        <row r="508">
          <cell r="B508" t="str">
            <v>Heritage Woods of Bolingbrook</v>
          </cell>
          <cell r="C508">
            <v>2855</v>
          </cell>
          <cell r="D508" t="str">
            <v>550 Kildeer Drive</v>
          </cell>
          <cell r="E508" t="str">
            <v>Bolingbrook</v>
          </cell>
          <cell r="F508" t="str">
            <v>DuPage</v>
          </cell>
          <cell r="G508">
            <v>60440</v>
          </cell>
        </row>
        <row r="509">
          <cell r="B509" t="str">
            <v>Heritage Woods of Charleston</v>
          </cell>
          <cell r="C509">
            <v>10030</v>
          </cell>
          <cell r="D509" t="str">
            <v>480 West Polk Avenue</v>
          </cell>
          <cell r="E509" t="str">
            <v>Charleston</v>
          </cell>
          <cell r="F509" t="str">
            <v>Coles</v>
          </cell>
          <cell r="G509">
            <v>61920</v>
          </cell>
        </row>
        <row r="510">
          <cell r="B510" t="str">
            <v>Heritage Woods of DeKalb</v>
          </cell>
          <cell r="C510">
            <v>2739</v>
          </cell>
          <cell r="D510" t="str">
            <v>2626 North Annie Gidden Road</v>
          </cell>
          <cell r="E510" t="str">
            <v>Dekalb</v>
          </cell>
          <cell r="F510" t="str">
            <v>DeKalb</v>
          </cell>
          <cell r="G510">
            <v>60155</v>
          </cell>
        </row>
        <row r="511">
          <cell r="B511" t="str">
            <v>Heritage Woods of Freeport</v>
          </cell>
          <cell r="C511">
            <v>10283</v>
          </cell>
          <cell r="D511" t="str">
            <v>1500 South Forest Rd.</v>
          </cell>
          <cell r="E511" t="str">
            <v>Freeport</v>
          </cell>
          <cell r="F511" t="str">
            <v>Stephenson</v>
          </cell>
          <cell r="G511">
            <v>61032</v>
          </cell>
        </row>
        <row r="512">
          <cell r="B512" t="str">
            <v>Heritage Woods of Gurnee</v>
          </cell>
          <cell r="C512">
            <v>10285</v>
          </cell>
          <cell r="D512" t="str">
            <v>3775 East Grand Avenue</v>
          </cell>
          <cell r="E512" t="str">
            <v>Gurnee</v>
          </cell>
          <cell r="F512" t="str">
            <v>Lake</v>
          </cell>
          <cell r="G512">
            <v>60031</v>
          </cell>
        </row>
        <row r="513">
          <cell r="B513" t="str">
            <v>Heritage Woods of McLeansboro aka Fox Meadows SLF</v>
          </cell>
          <cell r="C513">
            <v>2794</v>
          </cell>
          <cell r="D513" t="str">
            <v>605 South Marshall</v>
          </cell>
          <cell r="E513" t="str">
            <v>McLeansboro</v>
          </cell>
          <cell r="F513" t="str">
            <v>Hamilton</v>
          </cell>
          <cell r="G513">
            <v>62859</v>
          </cell>
        </row>
        <row r="514">
          <cell r="B514" t="str">
            <v>Heritage Woods of Moline</v>
          </cell>
          <cell r="C514">
            <v>2605</v>
          </cell>
          <cell r="D514" t="str">
            <v>5500 46th Avenue Drive</v>
          </cell>
          <cell r="E514" t="str">
            <v>East Moline</v>
          </cell>
          <cell r="F514" t="str">
            <v>Rock Island</v>
          </cell>
          <cell r="G514">
            <v>61265</v>
          </cell>
        </row>
        <row r="515">
          <cell r="B515" t="str">
            <v>Heritage Woods of Plainfield</v>
          </cell>
          <cell r="C515">
            <v>10337</v>
          </cell>
          <cell r="D515" t="str">
            <v>14731 S. Van Dyke Road</v>
          </cell>
          <cell r="E515" t="str">
            <v>Plainfield</v>
          </cell>
          <cell r="F515" t="str">
            <v>Will</v>
          </cell>
          <cell r="G515">
            <v>60544</v>
          </cell>
        </row>
        <row r="516">
          <cell r="B516" t="str">
            <v>Heritage Woods of Rockford</v>
          </cell>
          <cell r="C516">
            <v>11371</v>
          </cell>
          <cell r="D516" t="str">
            <v>202 North Showplace Drive</v>
          </cell>
          <cell r="E516" t="str">
            <v>Rockford</v>
          </cell>
          <cell r="F516" t="str">
            <v>Winnebago</v>
          </cell>
          <cell r="G516">
            <v>61107</v>
          </cell>
        </row>
        <row r="517">
          <cell r="B517" t="str">
            <v>Heritage Woods of Sterling</v>
          </cell>
          <cell r="C517">
            <v>2628</v>
          </cell>
          <cell r="D517" t="str">
            <v>2205 Oak Grove Avenue</v>
          </cell>
          <cell r="E517" t="str">
            <v>Sterling</v>
          </cell>
          <cell r="F517" t="str">
            <v>Whiteside</v>
          </cell>
          <cell r="G517">
            <v>61081</v>
          </cell>
        </row>
        <row r="518">
          <cell r="B518" t="str">
            <v>Herrin Pineview Apartments</v>
          </cell>
          <cell r="C518">
            <v>2483</v>
          </cell>
          <cell r="D518" t="str">
            <v>701 Filmore Square</v>
          </cell>
          <cell r="E518" t="str">
            <v>Herrin</v>
          </cell>
          <cell r="F518" t="str">
            <v>Williamson</v>
          </cell>
          <cell r="G518">
            <v>62948</v>
          </cell>
        </row>
        <row r="519">
          <cell r="B519" t="str">
            <v>Hershey Tower Senior Apartments</v>
          </cell>
          <cell r="C519">
            <v>11227</v>
          </cell>
          <cell r="D519" t="str">
            <v>400 West Franklin Street</v>
          </cell>
          <cell r="E519" t="str">
            <v>Taylorville</v>
          </cell>
          <cell r="F519" t="str">
            <v>Christian</v>
          </cell>
          <cell r="G519">
            <v>62568</v>
          </cell>
        </row>
        <row r="520">
          <cell r="B520" t="str">
            <v>HICKORY HILLS SENIOR HOUSING</v>
          </cell>
          <cell r="C520" t="str">
            <v>30-1357</v>
          </cell>
          <cell r="D520" t="str">
            <v>4067 S Wheeler Rd Pembrok Township, IL 60958</v>
          </cell>
          <cell r="E520" t="str">
            <v>Hopkins Park</v>
          </cell>
          <cell r="F520" t="str">
            <v>Kankakee</v>
          </cell>
          <cell r="G520">
            <v>60944</v>
          </cell>
        </row>
        <row r="521">
          <cell r="B521" t="str">
            <v>Hickory Meadows Subdivision</v>
          </cell>
          <cell r="C521" t="str">
            <v>30-2167</v>
          </cell>
          <cell r="D521" t="str">
            <v>1-33 Hickory Meadows Drive</v>
          </cell>
          <cell r="E521" t="str">
            <v>Centralia</v>
          </cell>
          <cell r="F521" t="str">
            <v>Marion</v>
          </cell>
          <cell r="G521">
            <v>62801</v>
          </cell>
        </row>
        <row r="522">
          <cell r="B522" t="str">
            <v>Hickory Ridge Apartments</v>
          </cell>
          <cell r="C522" t="str">
            <v>30-1745</v>
          </cell>
          <cell r="D522" t="str">
            <v>500 Hickory Ridge Court</v>
          </cell>
          <cell r="E522" t="str">
            <v>Centralia</v>
          </cell>
          <cell r="F522" t="str">
            <v>Marion</v>
          </cell>
          <cell r="G522">
            <v>62801</v>
          </cell>
        </row>
        <row r="523">
          <cell r="B523" t="str">
            <v>Hidden Glen Apartments</v>
          </cell>
          <cell r="C523">
            <v>2803</v>
          </cell>
          <cell r="D523" t="str">
            <v>290 Stadium Drive</v>
          </cell>
          <cell r="E523" t="str">
            <v>Bourbonnais</v>
          </cell>
          <cell r="F523" t="str">
            <v>Kankakee</v>
          </cell>
          <cell r="G523">
            <v>60914</v>
          </cell>
        </row>
        <row r="524">
          <cell r="B524" t="str">
            <v>Highland Green</v>
          </cell>
          <cell r="C524">
            <v>11228</v>
          </cell>
          <cell r="D524" t="str">
            <v>401-403 E. Kerr Ave.</v>
          </cell>
          <cell r="E524" t="str">
            <v>Urbana</v>
          </cell>
          <cell r="F524" t="str">
            <v>Champaign</v>
          </cell>
          <cell r="G524">
            <v>61801</v>
          </cell>
        </row>
        <row r="525">
          <cell r="B525" t="str">
            <v>Highland Oglesby Apartments</v>
          </cell>
          <cell r="C525" t="str">
            <v>30-1143</v>
          </cell>
          <cell r="D525" t="str">
            <v>400 East Florence No Site office</v>
          </cell>
          <cell r="E525" t="str">
            <v>OGLESBY</v>
          </cell>
          <cell r="F525" t="str">
            <v>La Salle</v>
          </cell>
          <cell r="G525">
            <v>61348</v>
          </cell>
        </row>
        <row r="526">
          <cell r="B526" t="str">
            <v>Highland Place Apartments of Charleston</v>
          </cell>
          <cell r="C526">
            <v>11016</v>
          </cell>
          <cell r="D526" t="str">
            <v>1526 Edgar Drive</v>
          </cell>
          <cell r="E526" t="str">
            <v>Charleston</v>
          </cell>
          <cell r="F526" t="str">
            <v>Coles</v>
          </cell>
          <cell r="G526">
            <v>61920</v>
          </cell>
        </row>
        <row r="527">
          <cell r="B527" t="str">
            <v>Highland Villas</v>
          </cell>
          <cell r="C527">
            <v>11588</v>
          </cell>
          <cell r="D527" t="str">
            <v>2930 Herzog Lane</v>
          </cell>
          <cell r="E527" t="str">
            <v>Highland</v>
          </cell>
          <cell r="F527" t="str">
            <v>Madison</v>
          </cell>
          <cell r="G527">
            <v>62249</v>
          </cell>
        </row>
        <row r="528">
          <cell r="B528" t="str">
            <v>Highpoint Apartments</v>
          </cell>
          <cell r="C528">
            <v>985</v>
          </cell>
          <cell r="D528" t="str">
            <v>160 S. Highpoint Dr.</v>
          </cell>
          <cell r="E528" t="str">
            <v>Romeoville</v>
          </cell>
          <cell r="F528" t="str">
            <v>Will</v>
          </cell>
          <cell r="G528">
            <v>60446</v>
          </cell>
        </row>
        <row r="529">
          <cell r="B529" t="str">
            <v>Hill Arboretum</v>
          </cell>
          <cell r="C529">
            <v>11818</v>
          </cell>
          <cell r="D529" t="str">
            <v>2040 Brown Ave</v>
          </cell>
          <cell r="E529" t="str">
            <v>Evanston</v>
          </cell>
          <cell r="F529" t="str">
            <v>Cook</v>
          </cell>
          <cell r="G529">
            <v>60201</v>
          </cell>
        </row>
        <row r="530">
          <cell r="B530" t="str">
            <v>Hill Street Neighborhood</v>
          </cell>
          <cell r="C530">
            <v>12452</v>
          </cell>
          <cell r="D530" t="str">
            <v>West of 312 Hill St</v>
          </cell>
          <cell r="E530" t="str">
            <v>Mt.Morris</v>
          </cell>
          <cell r="F530" t="str">
            <v>Ogle</v>
          </cell>
          <cell r="G530">
            <v>61054</v>
          </cell>
        </row>
        <row r="531">
          <cell r="B531" t="str">
            <v>Hillcrest Apartments</v>
          </cell>
          <cell r="C531">
            <v>11312</v>
          </cell>
          <cell r="D531" t="str">
            <v>1916 North Orleans St.</v>
          </cell>
          <cell r="E531" t="str">
            <v>McHenry</v>
          </cell>
          <cell r="F531" t="str">
            <v>McHenry</v>
          </cell>
          <cell r="G531">
            <v>60050</v>
          </cell>
        </row>
        <row r="532">
          <cell r="B532" t="str">
            <v>Hillcrest Apartments aka Eastgate Apartments</v>
          </cell>
          <cell r="C532">
            <v>696</v>
          </cell>
          <cell r="D532" t="str">
            <v>2755 Cooper Drive</v>
          </cell>
          <cell r="E532" t="str">
            <v>Kankakee</v>
          </cell>
          <cell r="F532" t="str">
            <v>Kankakee</v>
          </cell>
          <cell r="G532">
            <v>60901</v>
          </cell>
        </row>
        <row r="533">
          <cell r="B533" t="str">
            <v>Hilliard Homes I</v>
          </cell>
          <cell r="C533" t="str">
            <v>20-038</v>
          </cell>
          <cell r="D533" t="str">
            <v>2111 S. Clark/2031 S. Clark office: 54 W Cermak Rd.</v>
          </cell>
          <cell r="E533" t="str">
            <v>Chicago</v>
          </cell>
          <cell r="F533" t="str">
            <v>Cook</v>
          </cell>
          <cell r="G533">
            <v>60616</v>
          </cell>
        </row>
        <row r="534">
          <cell r="B534" t="str">
            <v>Hillsboro Apartments</v>
          </cell>
          <cell r="C534" t="str">
            <v>30-1546</v>
          </cell>
          <cell r="D534" t="str">
            <v>101-130 Independence Dr.</v>
          </cell>
          <cell r="E534" t="str">
            <v>Hillsboro</v>
          </cell>
          <cell r="F534" t="str">
            <v>Montgomery</v>
          </cell>
          <cell r="G534">
            <v>62049</v>
          </cell>
        </row>
        <row r="535">
          <cell r="B535" t="str">
            <v>Hillside Senior Apartments</v>
          </cell>
          <cell r="C535">
            <v>12106</v>
          </cell>
          <cell r="D535" t="str">
            <v>547 N Taft Ave</v>
          </cell>
          <cell r="E535" t="str">
            <v>Hillside</v>
          </cell>
          <cell r="F535" t="str">
            <v>Cook</v>
          </cell>
          <cell r="G535">
            <v>60162</v>
          </cell>
        </row>
        <row r="536">
          <cell r="B536" t="str">
            <v>Hinsdale Lake Terrace</v>
          </cell>
          <cell r="C536">
            <v>87</v>
          </cell>
          <cell r="D536" t="str">
            <v>16 W. 450 Honeysuckle Rose Rd</v>
          </cell>
          <cell r="E536" t="str">
            <v>Willowbrook</v>
          </cell>
          <cell r="F536" t="str">
            <v>DuPage</v>
          </cell>
          <cell r="G536">
            <v>60527</v>
          </cell>
        </row>
        <row r="537">
          <cell r="B537" t="str">
            <v>HODC LCHA Preservation</v>
          </cell>
          <cell r="C537">
            <v>12331</v>
          </cell>
          <cell r="D537" t="str">
            <v>23528 N Garden Ln</v>
          </cell>
          <cell r="E537" t="str">
            <v>Lake Zurich</v>
          </cell>
          <cell r="F537" t="str">
            <v>Lake</v>
          </cell>
          <cell r="G537">
            <v>60047</v>
          </cell>
        </row>
        <row r="538">
          <cell r="B538" t="str">
            <v>Holland Apartments</v>
          </cell>
          <cell r="C538" t="str">
            <v>40-400</v>
          </cell>
          <cell r="D538" t="str">
            <v>240 W. 107th Place</v>
          </cell>
          <cell r="E538" t="str">
            <v>Chicago</v>
          </cell>
          <cell r="F538" t="str">
            <v>Cook</v>
          </cell>
          <cell r="G538">
            <v>60628</v>
          </cell>
        </row>
        <row r="539">
          <cell r="B539" t="str">
            <v>Hollow Tree Apartments</v>
          </cell>
          <cell r="C539" t="str">
            <v>40-153</v>
          </cell>
          <cell r="D539" t="str">
            <v>1350 W Carl Sandburg Dr</v>
          </cell>
          <cell r="E539" t="str">
            <v>Galesburg</v>
          </cell>
          <cell r="F539" t="str">
            <v>Knox</v>
          </cell>
          <cell r="G539">
            <v>61402</v>
          </cell>
        </row>
        <row r="540">
          <cell r="B540" t="str">
            <v>Hollow Tree II</v>
          </cell>
          <cell r="C540" t="str">
            <v>40-484</v>
          </cell>
          <cell r="D540" t="str">
            <v>1351 W. Carl Sandburg Drive</v>
          </cell>
          <cell r="E540" t="str">
            <v>Galesburg</v>
          </cell>
          <cell r="F540" t="str">
            <v>Knox</v>
          </cell>
          <cell r="G540">
            <v>61401</v>
          </cell>
        </row>
        <row r="541">
          <cell r="B541" t="str">
            <v>Hollywood House</v>
          </cell>
          <cell r="C541">
            <v>2908</v>
          </cell>
          <cell r="D541" t="str">
            <v>5700 North Sheridan Road</v>
          </cell>
          <cell r="E541" t="str">
            <v>Chicago</v>
          </cell>
          <cell r="F541" t="str">
            <v>Cook</v>
          </cell>
          <cell r="G541">
            <v>60660</v>
          </cell>
        </row>
        <row r="542">
          <cell r="B542" t="str">
            <v>Homan Square PSH</v>
          </cell>
          <cell r="C542">
            <v>11908</v>
          </cell>
          <cell r="D542" t="str">
            <v>3300, 3308, 3439 W. Flournoy St., 3654 W. Polk St. 3607 West Polk Street (office)</v>
          </cell>
          <cell r="E542" t="str">
            <v>Chicago</v>
          </cell>
          <cell r="F542" t="str">
            <v>Cook</v>
          </cell>
          <cell r="G542">
            <v>60624</v>
          </cell>
        </row>
        <row r="543">
          <cell r="B543" t="str">
            <v>Homes in Hope Phase II</v>
          </cell>
          <cell r="C543">
            <v>11174</v>
          </cell>
          <cell r="D543" t="str">
            <v>555 Pershing Ave.</v>
          </cell>
          <cell r="E543" t="str">
            <v>Glen Ellyn</v>
          </cell>
          <cell r="F543" t="str">
            <v>DuPage</v>
          </cell>
          <cell r="G543">
            <v>60137</v>
          </cell>
        </row>
        <row r="544">
          <cell r="B544" t="str">
            <v>Homes in Hope Phase III</v>
          </cell>
          <cell r="C544">
            <v>11311</v>
          </cell>
          <cell r="D544" t="str">
            <v>432 E. Bailey Road</v>
          </cell>
          <cell r="E544" t="str">
            <v>Naperville</v>
          </cell>
          <cell r="F544" t="str">
            <v>DuPage</v>
          </cell>
          <cell r="G544">
            <v>60565</v>
          </cell>
        </row>
        <row r="545">
          <cell r="B545" t="str">
            <v>Homes in Hope Phase IV</v>
          </cell>
          <cell r="C545">
            <v>11382</v>
          </cell>
          <cell r="D545" t="str">
            <v>1130 Florence</v>
          </cell>
          <cell r="E545" t="str">
            <v>Westmont</v>
          </cell>
          <cell r="F545" t="str">
            <v>DuPage</v>
          </cell>
          <cell r="G545">
            <v>60559</v>
          </cell>
        </row>
        <row r="546">
          <cell r="B546" t="str">
            <v>Homes in Hope Phase V</v>
          </cell>
          <cell r="C546">
            <v>11633</v>
          </cell>
          <cell r="D546" t="str">
            <v>1335 Crabapple Court</v>
          </cell>
          <cell r="E546" t="str">
            <v>Naperville</v>
          </cell>
          <cell r="F546" t="str">
            <v>DuPage</v>
          </cell>
          <cell r="G546">
            <v>60540</v>
          </cell>
        </row>
        <row r="547">
          <cell r="B547" t="str">
            <v>Homestead at Montvale dba Meadow View Landing</v>
          </cell>
          <cell r="C547">
            <v>1025</v>
          </cell>
          <cell r="D547" t="str">
            <v>2801 Montaluma Drive</v>
          </cell>
          <cell r="E547" t="str">
            <v>Springfield</v>
          </cell>
          <cell r="F547" t="str">
            <v>Sangamon</v>
          </cell>
          <cell r="G547">
            <v>62704</v>
          </cell>
        </row>
        <row r="548">
          <cell r="B548" t="str">
            <v>Homestead at Morton Grove</v>
          </cell>
          <cell r="C548">
            <v>10359</v>
          </cell>
          <cell r="D548" t="str">
            <v>6400 Lincoln Avenue</v>
          </cell>
          <cell r="E548" t="str">
            <v>Morton Grove</v>
          </cell>
          <cell r="F548" t="str">
            <v>Cook</v>
          </cell>
          <cell r="G548">
            <v>60053</v>
          </cell>
        </row>
        <row r="549">
          <cell r="B549" t="str">
            <v>Hometown Harbor East Moline</v>
          </cell>
          <cell r="C549">
            <v>2946</v>
          </cell>
          <cell r="D549" t="str">
            <v>4801 11th Street</v>
          </cell>
          <cell r="E549" t="str">
            <v>East Moline</v>
          </cell>
          <cell r="F549" t="str">
            <v>Rock Island</v>
          </cell>
          <cell r="G549">
            <v>61244</v>
          </cell>
        </row>
        <row r="550">
          <cell r="B550" t="str">
            <v>Hope Manor Apartments</v>
          </cell>
          <cell r="C550">
            <v>10120</v>
          </cell>
          <cell r="D550" t="str">
            <v>3053 West Franklin Boulevard</v>
          </cell>
          <cell r="E550" t="str">
            <v>Chicago</v>
          </cell>
          <cell r="F550" t="str">
            <v>Cook</v>
          </cell>
          <cell r="G550">
            <v>60612</v>
          </cell>
        </row>
        <row r="551">
          <cell r="B551" t="str">
            <v>Hope Manor II</v>
          </cell>
          <cell r="C551">
            <v>10852</v>
          </cell>
          <cell r="D551" t="str">
            <v>6002 South Halsted</v>
          </cell>
          <cell r="E551" t="str">
            <v>Chicago</v>
          </cell>
          <cell r="F551" t="str">
            <v>Cook</v>
          </cell>
          <cell r="G551">
            <v>60636</v>
          </cell>
        </row>
        <row r="552">
          <cell r="B552" t="str">
            <v>Hope Manor Joliet</v>
          </cell>
          <cell r="C552">
            <v>11131</v>
          </cell>
          <cell r="D552" t="str">
            <v>1331 Eagle Street</v>
          </cell>
          <cell r="E552" t="str">
            <v>Joliet</v>
          </cell>
          <cell r="F552" t="str">
            <v>Will</v>
          </cell>
          <cell r="G552" t="str">
            <v>60432-2004</v>
          </cell>
        </row>
        <row r="553">
          <cell r="B553" t="str">
            <v>Hope Manor Village</v>
          </cell>
          <cell r="C553">
            <v>11448</v>
          </cell>
          <cell r="D553" t="str">
            <v>5930 S Peoria St</v>
          </cell>
          <cell r="E553" t="str">
            <v>Chicago</v>
          </cell>
          <cell r="F553" t="str">
            <v>Cook</v>
          </cell>
          <cell r="G553">
            <v>60621</v>
          </cell>
        </row>
        <row r="554">
          <cell r="B554" t="str">
            <v>Hope Manor Village Joliet</v>
          </cell>
          <cell r="C554">
            <v>12459</v>
          </cell>
          <cell r="D554" t="str">
            <v>1301 Copperfield Ave</v>
          </cell>
          <cell r="E554" t="str">
            <v>Joliet</v>
          </cell>
          <cell r="F554" t="str">
            <v>Will</v>
          </cell>
          <cell r="G554">
            <v>60432</v>
          </cell>
        </row>
        <row r="555">
          <cell r="B555" t="str">
            <v>Hope Springs Apts.</v>
          </cell>
          <cell r="C555">
            <v>10406</v>
          </cell>
          <cell r="D555" t="str">
            <v>1135 &amp; 1139 N. 9th Street</v>
          </cell>
          <cell r="E555" t="str">
            <v>Springfield</v>
          </cell>
          <cell r="F555" t="str">
            <v>Sangamon</v>
          </cell>
          <cell r="G555">
            <v>62702</v>
          </cell>
        </row>
        <row r="556">
          <cell r="B556" t="str">
            <v>Hope Village H3C</v>
          </cell>
          <cell r="C556">
            <v>12381</v>
          </cell>
          <cell r="D556" t="str">
            <v>1729 Carver Drive</v>
          </cell>
          <cell r="E556" t="str">
            <v>Urbana</v>
          </cell>
          <cell r="F556" t="str">
            <v>Champaign</v>
          </cell>
          <cell r="G556">
            <v>61801</v>
          </cell>
        </row>
        <row r="557">
          <cell r="B557" t="str">
            <v>Horizon Village Apartments</v>
          </cell>
          <cell r="C557">
            <v>327</v>
          </cell>
          <cell r="D557" t="str">
            <v>4110 Lake Court</v>
          </cell>
          <cell r="E557" t="str">
            <v>Zion</v>
          </cell>
          <cell r="F557" t="str">
            <v>Lake</v>
          </cell>
          <cell r="G557">
            <v>60099</v>
          </cell>
        </row>
        <row r="558">
          <cell r="B558" t="str">
            <v>House of Peace</v>
          </cell>
          <cell r="C558" t="str">
            <v>30-638</v>
          </cell>
          <cell r="D558" t="str">
            <v>700-702 Monroe Street</v>
          </cell>
          <cell r="E558" t="str">
            <v>Evanston</v>
          </cell>
          <cell r="F558" t="str">
            <v>Cook</v>
          </cell>
          <cell r="G558">
            <v>60202</v>
          </cell>
        </row>
        <row r="559">
          <cell r="B559" t="str">
            <v>Housing Authority of Joliet</v>
          </cell>
          <cell r="C559" t="str">
            <v>75010-12</v>
          </cell>
          <cell r="D559" t="str">
            <v>1717 Marlboro 920 Mission, Joliet, IL 60436</v>
          </cell>
          <cell r="E559" t="str">
            <v>Crest Hill</v>
          </cell>
          <cell r="F559" t="str">
            <v>Will</v>
          </cell>
          <cell r="G559">
            <v>60403</v>
          </cell>
        </row>
        <row r="560">
          <cell r="B560" t="str">
            <v>Housing Continuum</v>
          </cell>
          <cell r="C560" t="str">
            <v>30-2227</v>
          </cell>
          <cell r="D560" t="str">
            <v>Scattered Site</v>
          </cell>
          <cell r="E560" t="str">
            <v>Multi</v>
          </cell>
          <cell r="F560" t="str">
            <v>Kane</v>
          </cell>
          <cell r="G560"/>
        </row>
        <row r="561">
          <cell r="B561" t="str">
            <v>Housing Continuum S.F. Rental Housing</v>
          </cell>
          <cell r="C561" t="str">
            <v>30-2695</v>
          </cell>
          <cell r="D561" t="str">
            <v>Scattered Site</v>
          </cell>
          <cell r="E561" t="str">
            <v>Multi</v>
          </cell>
          <cell r="F561" t="str">
            <v>Kane</v>
          </cell>
          <cell r="G561"/>
        </row>
        <row r="562">
          <cell r="B562" t="str">
            <v>Housing Continuum Scattered Sites</v>
          </cell>
          <cell r="C562">
            <v>10007</v>
          </cell>
          <cell r="D562" t="str">
            <v>Scattered Site</v>
          </cell>
          <cell r="E562" t="str">
            <v>Multi</v>
          </cell>
          <cell r="F562" t="str">
            <v>Kane</v>
          </cell>
          <cell r="G562"/>
        </row>
        <row r="563">
          <cell r="B563" t="str">
            <v>Housing Forward- PSH Broadview</v>
          </cell>
          <cell r="C563">
            <v>11902</v>
          </cell>
          <cell r="D563" t="str">
            <v>1020 W Roosevelt Rd</v>
          </cell>
          <cell r="E563" t="str">
            <v>Broadview</v>
          </cell>
          <cell r="F563" t="str">
            <v>Cook</v>
          </cell>
          <cell r="G563">
            <v>60155</v>
          </cell>
        </row>
        <row r="564">
          <cell r="B564" t="str">
            <v>Howard Apartments</v>
          </cell>
          <cell r="C564" t="str">
            <v>30-152</v>
          </cell>
          <cell r="D564" t="str">
            <v>1569 N. Hoyne Avenue</v>
          </cell>
          <cell r="E564" t="str">
            <v>Chicago</v>
          </cell>
          <cell r="F564" t="str">
            <v>Cook</v>
          </cell>
          <cell r="G564">
            <v>60622</v>
          </cell>
        </row>
        <row r="565">
          <cell r="B565" t="str">
            <v>Howard Theater</v>
          </cell>
          <cell r="C565">
            <v>30998</v>
          </cell>
          <cell r="D565" t="str">
            <v>1615-43 West Howard 2nd &amp; 3rd floors</v>
          </cell>
          <cell r="E565" t="str">
            <v>Chicago</v>
          </cell>
          <cell r="F565" t="str">
            <v>Cook</v>
          </cell>
          <cell r="G565">
            <v>60626</v>
          </cell>
        </row>
        <row r="566">
          <cell r="B566" t="str">
            <v>Humboldt House</v>
          </cell>
          <cell r="C566">
            <v>11113</v>
          </cell>
          <cell r="D566" t="str">
            <v>1819 North Humboldt Boulevard</v>
          </cell>
          <cell r="E566" t="str">
            <v>Chicago</v>
          </cell>
          <cell r="F566" t="str">
            <v>Cook</v>
          </cell>
          <cell r="G566">
            <v>60647</v>
          </cell>
        </row>
        <row r="567">
          <cell r="B567" t="str">
            <v>Humboldt Park Apts</v>
          </cell>
          <cell r="C567" t="str">
            <v>30-108</v>
          </cell>
          <cell r="D567" t="str">
            <v>3038-3040 W. North Ave.</v>
          </cell>
          <cell r="E567" t="str">
            <v>Chicago</v>
          </cell>
          <cell r="F567" t="str">
            <v>Cook</v>
          </cell>
          <cell r="G567">
            <v>60647</v>
          </cell>
        </row>
        <row r="568">
          <cell r="B568" t="str">
            <v>Humboldt Park Passive Living</v>
          </cell>
          <cell r="C568">
            <v>12174</v>
          </cell>
          <cell r="D568" t="str">
            <v>3831 W Chicago Ave/ 750 N Avers</v>
          </cell>
          <cell r="E568" t="str">
            <v>Chicago</v>
          </cell>
          <cell r="F568" t="str">
            <v>Cook</v>
          </cell>
          <cell r="G568">
            <v>60651</v>
          </cell>
        </row>
        <row r="569">
          <cell r="B569" t="str">
            <v>Humboldt Park Residence a.k.a. West Humboldt Park SRO</v>
          </cell>
          <cell r="C569" t="str">
            <v>30-148</v>
          </cell>
          <cell r="D569" t="str">
            <v>1152 N Christiana Ave</v>
          </cell>
          <cell r="E569" t="str">
            <v>Chicago</v>
          </cell>
          <cell r="F569" t="str">
            <v>Cook</v>
          </cell>
          <cell r="G569">
            <v>60651</v>
          </cell>
        </row>
        <row r="570">
          <cell r="B570" t="str">
            <v>HUMBOLDT RIDGE APARTMENTS - PHASE I</v>
          </cell>
          <cell r="C570">
            <v>1209</v>
          </cell>
          <cell r="D570" t="str">
            <v>1816 North St. Louis (office) 1801-1817 N. St. Louis (odd #s)</v>
          </cell>
          <cell r="E570" t="str">
            <v>CHICAGO</v>
          </cell>
          <cell r="F570" t="str">
            <v>Cook</v>
          </cell>
          <cell r="G570">
            <v>60647</v>
          </cell>
        </row>
        <row r="571">
          <cell r="B571" t="str">
            <v>HUMBOLDT RIDGE APARTMENTS-PHASE II</v>
          </cell>
          <cell r="C571">
            <v>1227</v>
          </cell>
          <cell r="D571" t="str">
            <v>1816 North St. Louis (office)  1800-1816 N. St. Louis (even #s)</v>
          </cell>
          <cell r="E571" t="str">
            <v>CHICAGO</v>
          </cell>
          <cell r="F571" t="str">
            <v>Cook</v>
          </cell>
          <cell r="G571">
            <v>60647</v>
          </cell>
        </row>
        <row r="572">
          <cell r="B572" t="str">
            <v>Humboldt School Housing Development</v>
          </cell>
          <cell r="C572">
            <v>1169</v>
          </cell>
          <cell r="D572" t="str">
            <v>1028 E. 6th Street</v>
          </cell>
          <cell r="E572" t="str">
            <v>Alton</v>
          </cell>
          <cell r="F572" t="str">
            <v>Madison</v>
          </cell>
          <cell r="G572">
            <v>62002</v>
          </cell>
        </row>
        <row r="573">
          <cell r="B573" t="str">
            <v>Hunt Club Village</v>
          </cell>
          <cell r="C573" t="str">
            <v>30-1248</v>
          </cell>
          <cell r="D573" t="str">
            <v>200 Hunt Club Drive</v>
          </cell>
          <cell r="E573" t="str">
            <v>St. Charles</v>
          </cell>
          <cell r="F573" t="str">
            <v>DuPage</v>
          </cell>
          <cell r="G573">
            <v>60174</v>
          </cell>
        </row>
        <row r="574">
          <cell r="B574" t="str">
            <v>Hunters Run</v>
          </cell>
          <cell r="C574">
            <v>12405</v>
          </cell>
          <cell r="D574" t="str">
            <v>648 Marguerite Circle</v>
          </cell>
          <cell r="E574" t="str">
            <v>Coal City</v>
          </cell>
          <cell r="F574" t="str">
            <v>Grundy</v>
          </cell>
          <cell r="G574">
            <v>60416</v>
          </cell>
        </row>
        <row r="575">
          <cell r="B575" t="str">
            <v>Hunter's Trace Subdivision</v>
          </cell>
          <cell r="C575">
            <v>2869</v>
          </cell>
          <cell r="D575" t="str">
            <v>1036 Hunter's Circle</v>
          </cell>
          <cell r="E575" t="str">
            <v>Benton</v>
          </cell>
          <cell r="F575" t="str">
            <v>Franklin</v>
          </cell>
          <cell r="G575">
            <v>62812</v>
          </cell>
        </row>
        <row r="576">
          <cell r="B576" t="str">
            <v>Huntington and Wheeling Tower</v>
          </cell>
          <cell r="C576">
            <v>11229</v>
          </cell>
          <cell r="D576" t="str">
            <v>9201 Maryland Street</v>
          </cell>
          <cell r="E576" t="str">
            <v>Niles</v>
          </cell>
          <cell r="F576" t="str">
            <v>Cook</v>
          </cell>
          <cell r="G576">
            <v>60714</v>
          </cell>
        </row>
        <row r="577">
          <cell r="B577" t="str">
            <v>Huntington Towers</v>
          </cell>
          <cell r="C577">
            <v>12341</v>
          </cell>
          <cell r="D577" t="str">
            <v>551 &amp; 571 Huntington Commons Rd</v>
          </cell>
          <cell r="E577" t="str">
            <v>Mount Prospect</v>
          </cell>
          <cell r="F577" t="str">
            <v>Cook</v>
          </cell>
          <cell r="G577">
            <v>60056</v>
          </cell>
        </row>
        <row r="578">
          <cell r="B578" t="str">
            <v>Huntley Horizon Senior Living Community</v>
          </cell>
          <cell r="C578">
            <v>11188</v>
          </cell>
          <cell r="D578" t="str">
            <v>12150 Regency Parkway</v>
          </cell>
          <cell r="E578" t="str">
            <v>Huntley</v>
          </cell>
          <cell r="F578" t="str">
            <v>Kane</v>
          </cell>
          <cell r="G578">
            <v>60142</v>
          </cell>
        </row>
        <row r="579">
          <cell r="B579" t="str">
            <v>Hurricane Creek Apartments</v>
          </cell>
          <cell r="C579" t="str">
            <v>30-1180</v>
          </cell>
          <cell r="D579" t="str">
            <v>400 Lou Ann Drive</v>
          </cell>
          <cell r="E579" t="str">
            <v>Herrin</v>
          </cell>
          <cell r="F579" t="str">
            <v>Williamson</v>
          </cell>
          <cell r="G579">
            <v>62948</v>
          </cell>
        </row>
        <row r="580">
          <cell r="B580" t="str">
            <v>Hyacinth Place</v>
          </cell>
          <cell r="C580">
            <v>2670</v>
          </cell>
          <cell r="D580" t="str">
            <v>500 Hyacinth Lane</v>
          </cell>
          <cell r="E580" t="str">
            <v>Highland Park</v>
          </cell>
          <cell r="F580" t="str">
            <v>Lake</v>
          </cell>
          <cell r="G580">
            <v>60035</v>
          </cell>
        </row>
        <row r="581">
          <cell r="B581" t="str">
            <v>I.C.A.R.E. Apartments</v>
          </cell>
          <cell r="C581">
            <v>11491</v>
          </cell>
          <cell r="D581" t="str">
            <v>501 N. Cass Ave.</v>
          </cell>
          <cell r="E581" t="str">
            <v>Westmont</v>
          </cell>
          <cell r="F581" t="str">
            <v>DuPage</v>
          </cell>
          <cell r="G581">
            <v>60559</v>
          </cell>
        </row>
        <row r="582">
          <cell r="B582" t="str">
            <v>Ike Sims Village</v>
          </cell>
          <cell r="C582">
            <v>12024</v>
          </cell>
          <cell r="D582" t="str">
            <v>3333 W. Maypole Ave.</v>
          </cell>
          <cell r="E582" t="str">
            <v>Chicago</v>
          </cell>
          <cell r="F582" t="str">
            <v>Cook</v>
          </cell>
          <cell r="G582">
            <v>60624</v>
          </cell>
        </row>
        <row r="583">
          <cell r="B583" t="str">
            <v>Illinois Accessible Housing Initiative Phase 1 &amp; 2</v>
          </cell>
          <cell r="C583" t="str">
            <v>10408 &amp; 10866</v>
          </cell>
          <cell r="D583" t="str">
            <v>333 S. Wabash Ave., Suite 2800 (owner office) Scattered Site</v>
          </cell>
          <cell r="E583" t="str">
            <v>Chicago</v>
          </cell>
          <cell r="F583" t="str">
            <v>Cook</v>
          </cell>
          <cell r="G583">
            <v>60604</v>
          </cell>
        </row>
        <row r="584">
          <cell r="B584" t="str">
            <v>Impact Apartments</v>
          </cell>
          <cell r="C584">
            <v>11490</v>
          </cell>
          <cell r="D584" t="str">
            <v>2100 Ridge Ave, G320 Scattered Sites</v>
          </cell>
          <cell r="E584" t="str">
            <v>Evanston</v>
          </cell>
          <cell r="F584" t="str">
            <v>Cook</v>
          </cell>
          <cell r="G584">
            <v>60202</v>
          </cell>
        </row>
        <row r="585">
          <cell r="B585" t="str">
            <v>Impact Floral</v>
          </cell>
          <cell r="C585">
            <v>11615</v>
          </cell>
          <cell r="D585" t="str">
            <v>8047 Floral Ave.</v>
          </cell>
          <cell r="E585" t="str">
            <v>Skokie</v>
          </cell>
          <cell r="F585" t="str">
            <v>Cook</v>
          </cell>
          <cell r="G585" t="str">
            <v>60077-3605</v>
          </cell>
        </row>
        <row r="586">
          <cell r="B586" t="str">
            <v>Impact Laramie</v>
          </cell>
          <cell r="C586">
            <v>12323</v>
          </cell>
          <cell r="D586" t="str">
            <v>8218 Laramie Ave</v>
          </cell>
          <cell r="E586" t="str">
            <v>Skokie</v>
          </cell>
          <cell r="F586" t="str">
            <v>Cook</v>
          </cell>
          <cell r="G586">
            <v>60077</v>
          </cell>
        </row>
        <row r="587">
          <cell r="B587" t="str">
            <v>Independence Apartments aka Homan Square</v>
          </cell>
          <cell r="C587">
            <v>10147</v>
          </cell>
          <cell r="D587" t="str">
            <v>925, 927, 929, 931, 933, 935 S. Independence 924 S. Lawndale</v>
          </cell>
          <cell r="E587" t="str">
            <v>Chicago</v>
          </cell>
          <cell r="F587" t="str">
            <v>Cook</v>
          </cell>
          <cell r="G587">
            <v>60624</v>
          </cell>
        </row>
        <row r="588">
          <cell r="B588" t="str">
            <v>Independence House</v>
          </cell>
          <cell r="C588" t="str">
            <v>30-1712</v>
          </cell>
          <cell r="D588" t="str">
            <v>820 S Independence Blvd</v>
          </cell>
          <cell r="E588" t="str">
            <v>Chicago</v>
          </cell>
          <cell r="F588" t="str">
            <v>Cook</v>
          </cell>
          <cell r="G588">
            <v>60624</v>
          </cell>
        </row>
        <row r="589">
          <cell r="B589" t="str">
            <v>Indian Trail Apartments</v>
          </cell>
          <cell r="C589" t="str">
            <v>CDT-2212</v>
          </cell>
          <cell r="D589" t="str">
            <v>601-639 Meadows Blvd</v>
          </cell>
          <cell r="E589" t="str">
            <v>Addison</v>
          </cell>
          <cell r="F589" t="str">
            <v>DuPage</v>
          </cell>
          <cell r="G589">
            <v>60101</v>
          </cell>
        </row>
        <row r="590">
          <cell r="B590" t="str">
            <v>Indian Trails Apartments</v>
          </cell>
          <cell r="C590">
            <v>10452</v>
          </cell>
          <cell r="D590" t="str">
            <v>9 Yost Court (South of James Street)</v>
          </cell>
          <cell r="E590" t="str">
            <v>Lawrenceville</v>
          </cell>
          <cell r="F590" t="str">
            <v>Lawrence</v>
          </cell>
          <cell r="G590">
            <v>62439</v>
          </cell>
        </row>
        <row r="591">
          <cell r="B591" t="str">
            <v>Indian Trails Apartments of Lawrenceville Phase 2</v>
          </cell>
          <cell r="C591">
            <v>11180</v>
          </cell>
          <cell r="D591" t="str">
            <v>9 James Courtney Blvd.</v>
          </cell>
          <cell r="E591" t="str">
            <v>Lawrenceville</v>
          </cell>
          <cell r="F591" t="str">
            <v>Lawrence</v>
          </cell>
          <cell r="G591">
            <v>62439</v>
          </cell>
        </row>
        <row r="592">
          <cell r="B592" t="str">
            <v>Integrated Community Housing</v>
          </cell>
          <cell r="C592" t="str">
            <v>30-1544</v>
          </cell>
          <cell r="D592" t="str">
            <v>1503 W. Spresser Street scattered site</v>
          </cell>
          <cell r="E592" t="str">
            <v>Taylorville/Pana</v>
          </cell>
          <cell r="F592" t="str">
            <v>Christian</v>
          </cell>
          <cell r="G592">
            <v>62568</v>
          </cell>
        </row>
        <row r="593">
          <cell r="B593" t="str">
            <v>Integrated Community Housing Phase II</v>
          </cell>
          <cell r="C593" t="str">
            <v>30-1710</v>
          </cell>
          <cell r="D593" t="str">
            <v>1503 W. Spresser Street Office: 512 W. Spresser St., Taylorville, IL</v>
          </cell>
          <cell r="E593" t="str">
            <v>Taylorville</v>
          </cell>
          <cell r="F593" t="str">
            <v>Christian</v>
          </cell>
          <cell r="G593">
            <v>62568</v>
          </cell>
        </row>
        <row r="594">
          <cell r="B594" t="str">
            <v>Irving Avenue Apartments</v>
          </cell>
          <cell r="C594" t="str">
            <v>30-1360</v>
          </cell>
          <cell r="D594" t="str">
            <v>12827, 12833-43 Irving Avenue</v>
          </cell>
          <cell r="E594" t="str">
            <v>Blue Island</v>
          </cell>
          <cell r="F594" t="str">
            <v>Cook</v>
          </cell>
          <cell r="G594">
            <v>60406</v>
          </cell>
        </row>
        <row r="595">
          <cell r="B595" t="str">
            <v>Island Terrace Apartments (4%)</v>
          </cell>
          <cell r="C595">
            <v>11992</v>
          </cell>
          <cell r="D595" t="str">
            <v>6430 S Stony Island Ave</v>
          </cell>
          <cell r="E595" t="str">
            <v>Chicago</v>
          </cell>
          <cell r="F595" t="str">
            <v>Cook</v>
          </cell>
          <cell r="G595">
            <v>60637</v>
          </cell>
        </row>
        <row r="596">
          <cell r="B596" t="str">
            <v>Island Terrace Apartments (9%)</v>
          </cell>
          <cell r="C596">
            <v>11974</v>
          </cell>
          <cell r="D596" t="str">
            <v>6430 S Stony Island Ave</v>
          </cell>
          <cell r="E596" t="str">
            <v>Chicago</v>
          </cell>
          <cell r="F596" t="str">
            <v>Cook</v>
          </cell>
          <cell r="G596">
            <v>60637</v>
          </cell>
        </row>
        <row r="597">
          <cell r="B597" t="str">
            <v>J. Michael Fitzgerald Apartments</v>
          </cell>
          <cell r="C597">
            <v>11213</v>
          </cell>
          <cell r="D597" t="str">
            <v>5801 North Pulaski Road Building R</v>
          </cell>
          <cell r="E597" t="str">
            <v>Chicago</v>
          </cell>
          <cell r="F597" t="str">
            <v>Cook</v>
          </cell>
          <cell r="G597">
            <v>60646</v>
          </cell>
        </row>
        <row r="598">
          <cell r="B598" t="str">
            <v>Jackson Boulevard Apartments</v>
          </cell>
          <cell r="C598" t="str">
            <v>30-1552</v>
          </cell>
          <cell r="D598" t="str">
            <v>2638-44 West Jackson Blvd.</v>
          </cell>
          <cell r="E598" t="str">
            <v>Chicago</v>
          </cell>
          <cell r="F598" t="str">
            <v>Cook</v>
          </cell>
          <cell r="G598">
            <v>60612</v>
          </cell>
        </row>
        <row r="599">
          <cell r="B599" t="str">
            <v>Jackson Manor Apartments</v>
          </cell>
          <cell r="C599">
            <v>12138</v>
          </cell>
          <cell r="D599" t="str">
            <v>3445 W Madison St</v>
          </cell>
          <cell r="E599" t="str">
            <v>Chicago</v>
          </cell>
          <cell r="F599" t="str">
            <v>Cook</v>
          </cell>
          <cell r="G599">
            <v>60624</v>
          </cell>
        </row>
        <row r="600">
          <cell r="B600" t="str">
            <v>Jackson Park Terrace</v>
          </cell>
          <cell r="C600" t="str">
            <v>30-1490</v>
          </cell>
          <cell r="D600" t="str">
            <v>6040 South Harper Avenue</v>
          </cell>
          <cell r="E600" t="str">
            <v>Chicago</v>
          </cell>
          <cell r="F600" t="str">
            <v>Cook</v>
          </cell>
          <cell r="G600">
            <v>60637</v>
          </cell>
        </row>
        <row r="601">
          <cell r="B601" t="str">
            <v>Jackson Square</v>
          </cell>
          <cell r="C601">
            <v>52337</v>
          </cell>
          <cell r="D601" t="str">
            <v>2411 4th Ave</v>
          </cell>
          <cell r="E601" t="str">
            <v>Rock Island</v>
          </cell>
          <cell r="F601" t="str">
            <v>Rock Island</v>
          </cell>
          <cell r="G601">
            <v>61201</v>
          </cell>
        </row>
        <row r="602">
          <cell r="B602" t="str">
            <v>Jackson Street Apartments</v>
          </cell>
          <cell r="C602" t="str">
            <v>30-684</v>
          </cell>
          <cell r="D602" t="str">
            <v>205 North Wall St.</v>
          </cell>
          <cell r="E602" t="str">
            <v>Carbondale</v>
          </cell>
          <cell r="F602" t="str">
            <v>Jackson</v>
          </cell>
          <cell r="G602">
            <v>62901</v>
          </cell>
        </row>
        <row r="603">
          <cell r="B603" t="str">
            <v>Jacob Blake Manor</v>
          </cell>
          <cell r="C603" t="str">
            <v>30-665</v>
          </cell>
          <cell r="D603" t="str">
            <v>1615 Emerson St</v>
          </cell>
          <cell r="E603" t="str">
            <v>Evanston</v>
          </cell>
          <cell r="F603" t="str">
            <v>Cook</v>
          </cell>
          <cell r="G603">
            <v>60201</v>
          </cell>
        </row>
        <row r="604">
          <cell r="B604" t="str">
            <v>JADE GARDENS APTS.</v>
          </cell>
          <cell r="C604" t="str">
            <v>TFB-0007713-026</v>
          </cell>
          <cell r="D604" t="str">
            <v>300 W Cermak Rd 2160 W Tan Ct</v>
          </cell>
          <cell r="E604" t="str">
            <v>CHICAGO</v>
          </cell>
          <cell r="F604" t="str">
            <v>Cook</v>
          </cell>
          <cell r="G604">
            <v>60616</v>
          </cell>
        </row>
        <row r="605">
          <cell r="B605" t="str">
            <v>Jane Addams Park Apartments</v>
          </cell>
          <cell r="C605">
            <v>10401</v>
          </cell>
          <cell r="D605" t="str">
            <v>502 Seminary Street</v>
          </cell>
          <cell r="E605" t="str">
            <v>Rockford</v>
          </cell>
          <cell r="F605" t="str">
            <v>Winnebago</v>
          </cell>
          <cell r="G605">
            <v>61104</v>
          </cell>
        </row>
        <row r="606">
          <cell r="B606" t="str">
            <v>Jarrell Washington Park</v>
          </cell>
          <cell r="C606" t="str">
            <v>40-072</v>
          </cell>
          <cell r="D606" t="str">
            <v>5700 S. Michigan Ave. Scattered Site</v>
          </cell>
          <cell r="E606" t="str">
            <v>Chicago</v>
          </cell>
          <cell r="F606" t="str">
            <v>Cook</v>
          </cell>
          <cell r="G606">
            <v>60637</v>
          </cell>
        </row>
        <row r="607">
          <cell r="B607" t="str">
            <v>Jazz on the Boulevard</v>
          </cell>
          <cell r="C607" t="str">
            <v>30-1634</v>
          </cell>
          <cell r="D607" t="str">
            <v>4162 S. Drexel Boulevard Various</v>
          </cell>
          <cell r="E607" t="str">
            <v>Chicago</v>
          </cell>
          <cell r="F607" t="str">
            <v>Cook</v>
          </cell>
          <cell r="G607">
            <v>60653</v>
          </cell>
        </row>
        <row r="608">
          <cell r="B608" t="str">
            <v>JEFFERSON HOUSE</v>
          </cell>
          <cell r="C608">
            <v>33802</v>
          </cell>
          <cell r="D608" t="str">
            <v>900 East Jefferson</v>
          </cell>
          <cell r="E608" t="str">
            <v>MACOMB</v>
          </cell>
          <cell r="F608" t="str">
            <v>McDonough</v>
          </cell>
          <cell r="G608">
            <v>61455</v>
          </cell>
        </row>
        <row r="609">
          <cell r="B609" t="str">
            <v>Jefferson Square Apartments</v>
          </cell>
          <cell r="C609">
            <v>10873</v>
          </cell>
          <cell r="D609" t="str">
            <v>102 S. Calhoun Street</v>
          </cell>
          <cell r="E609" t="str">
            <v>Sullivan</v>
          </cell>
          <cell r="F609" t="str">
            <v>Moultrie</v>
          </cell>
          <cell r="G609">
            <v>61951</v>
          </cell>
        </row>
        <row r="610">
          <cell r="B610" t="str">
            <v>Jeffery Towers Apartments</v>
          </cell>
          <cell r="C610">
            <v>10702</v>
          </cell>
          <cell r="D610" t="str">
            <v>7020 S. Jeffery Blvd.</v>
          </cell>
          <cell r="E610" t="str">
            <v>Chicago</v>
          </cell>
          <cell r="F610" t="str">
            <v>Cook</v>
          </cell>
          <cell r="G610">
            <v>60649</v>
          </cell>
        </row>
        <row r="611">
          <cell r="B611" t="str">
            <v>John M. Evans SLF aka Pekin Supportive Living</v>
          </cell>
          <cell r="C611">
            <v>2357</v>
          </cell>
          <cell r="D611" t="str">
            <v>1320 Executive Court</v>
          </cell>
          <cell r="E611" t="str">
            <v>Pekin</v>
          </cell>
          <cell r="F611" t="str">
            <v>Tazewell</v>
          </cell>
          <cell r="G611">
            <v>61554</v>
          </cell>
        </row>
        <row r="612">
          <cell r="B612" t="str">
            <v>Johnsburg Workforce Housing</v>
          </cell>
          <cell r="C612">
            <v>12171</v>
          </cell>
          <cell r="D612" t="str">
            <v>3607 Johnsburg Rd</v>
          </cell>
          <cell r="E612" t="str">
            <v>Johnsburg</v>
          </cell>
          <cell r="F612" t="str">
            <v>McHenry</v>
          </cell>
          <cell r="G612">
            <v>60051</v>
          </cell>
        </row>
        <row r="613">
          <cell r="B613" t="str">
            <v>Johnson &amp; Butler-Lindon Apartments</v>
          </cell>
          <cell r="C613" t="str">
            <v>30-964</v>
          </cell>
          <cell r="D613" t="str">
            <v>6146 S. Kenwood AVE.</v>
          </cell>
          <cell r="E613" t="str">
            <v>Chicago</v>
          </cell>
          <cell r="F613" t="str">
            <v>Cook</v>
          </cell>
          <cell r="G613">
            <v>60637</v>
          </cell>
        </row>
        <row r="614">
          <cell r="B614" t="str">
            <v>Johnston Garden Apartments</v>
          </cell>
          <cell r="C614">
            <v>10387</v>
          </cell>
          <cell r="D614" t="str">
            <v>1615 Blackhawk Boulevard</v>
          </cell>
          <cell r="E614" t="str">
            <v>SOUTH BELOIT</v>
          </cell>
          <cell r="F614" t="str">
            <v>Winnebago</v>
          </cell>
          <cell r="G614">
            <v>61080</v>
          </cell>
        </row>
        <row r="615">
          <cell r="B615" t="str">
            <v>Jonquil Apartments</v>
          </cell>
          <cell r="C615" t="str">
            <v>30-1740</v>
          </cell>
          <cell r="D615" t="str">
            <v>1554 W. Jonquil Terrace</v>
          </cell>
          <cell r="E615" t="str">
            <v>Chicago</v>
          </cell>
          <cell r="F615" t="str">
            <v>Cook</v>
          </cell>
          <cell r="G615">
            <v>60626</v>
          </cell>
        </row>
        <row r="616">
          <cell r="B616" t="str">
            <v>Jonquil Terrace</v>
          </cell>
          <cell r="C616">
            <v>2788</v>
          </cell>
          <cell r="D616" t="str">
            <v>1614-1622 W Jonquil Terrace</v>
          </cell>
          <cell r="E616" t="str">
            <v>Chicago</v>
          </cell>
          <cell r="F616" t="str">
            <v>Cook</v>
          </cell>
          <cell r="G616">
            <v>60626</v>
          </cell>
        </row>
        <row r="617">
          <cell r="B617" t="str">
            <v>Kankakee Homebuyer Gap Financing II</v>
          </cell>
          <cell r="C617" t="str">
            <v>30-1715</v>
          </cell>
          <cell r="D617" t="str">
            <v>Scattered Sites</v>
          </cell>
          <cell r="E617" t="str">
            <v>Kankakee</v>
          </cell>
          <cell r="F617" t="str">
            <v>Kankakee</v>
          </cell>
          <cell r="G617">
            <v>60901</v>
          </cell>
        </row>
        <row r="618">
          <cell r="B618" t="str">
            <v>Kankakee Homeowner Gap Financing</v>
          </cell>
          <cell r="C618">
            <v>301255</v>
          </cell>
          <cell r="D618" t="str">
            <v>512 S Chicago Ave</v>
          </cell>
          <cell r="E618" t="str">
            <v>Kankakee</v>
          </cell>
          <cell r="F618" t="str">
            <v>Kankakee</v>
          </cell>
          <cell r="G618">
            <v>60901</v>
          </cell>
        </row>
        <row r="619">
          <cell r="B619" t="str">
            <v>Kankakee Scattered Site Rental Rehabilitation</v>
          </cell>
          <cell r="C619" t="str">
            <v>30-1350</v>
          </cell>
          <cell r="D619" t="str">
            <v>Scattered Sites</v>
          </cell>
          <cell r="E619" t="str">
            <v>Kankakee</v>
          </cell>
          <cell r="F619" t="str">
            <v>Kankakee</v>
          </cell>
          <cell r="G619">
            <v>60901</v>
          </cell>
        </row>
        <row r="620">
          <cell r="B620" t="str">
            <v>Kankakee Veterans Housing</v>
          </cell>
          <cell r="C620">
            <v>12061</v>
          </cell>
          <cell r="D620" t="str">
            <v>210-214 S Washington Ave</v>
          </cell>
          <cell r="E620" t="str">
            <v>Kankakee</v>
          </cell>
          <cell r="F620" t="str">
            <v>Kankakee</v>
          </cell>
          <cell r="G620">
            <v>60901</v>
          </cell>
        </row>
        <row r="621">
          <cell r="B621" t="str">
            <v>Karcher Artspace Lofts</v>
          </cell>
          <cell r="C621">
            <v>10213</v>
          </cell>
          <cell r="D621" t="str">
            <v>405 Washington St.</v>
          </cell>
          <cell r="E621" t="str">
            <v>Waukegan</v>
          </cell>
          <cell r="F621" t="str">
            <v>Lake</v>
          </cell>
          <cell r="G621">
            <v>60068</v>
          </cell>
        </row>
        <row r="622">
          <cell r="B622" t="str">
            <v>Karibuni Place</v>
          </cell>
          <cell r="C622" t="str">
            <v>30-428</v>
          </cell>
          <cell r="D622" t="str">
            <v>8200 S. Ellis Ave.</v>
          </cell>
          <cell r="E622" t="str">
            <v>Chicago</v>
          </cell>
          <cell r="F622" t="str">
            <v>Cook</v>
          </cell>
          <cell r="G622">
            <v>60619</v>
          </cell>
        </row>
        <row r="623">
          <cell r="B623" t="str">
            <v>KEELER APARTMENTS</v>
          </cell>
          <cell r="C623" t="str">
            <v>30-810</v>
          </cell>
          <cell r="D623" t="str">
            <v>1251-61 S. Keeler 4148-4154 W. 13th St.</v>
          </cell>
          <cell r="E623" t="str">
            <v>CHICAGO</v>
          </cell>
          <cell r="F623" t="str">
            <v>Cook</v>
          </cell>
          <cell r="G623">
            <v>60624</v>
          </cell>
        </row>
        <row r="624">
          <cell r="B624" t="str">
            <v>Keeler Roosevelt Road Apartments</v>
          </cell>
          <cell r="C624">
            <v>2694</v>
          </cell>
          <cell r="D624" t="str">
            <v>4200-10 W. Roosevelt Road/1146-56 S. Keeler Avenue</v>
          </cell>
          <cell r="E624" t="str">
            <v>Chicago</v>
          </cell>
          <cell r="F624" t="str">
            <v>Cook</v>
          </cell>
          <cell r="G624">
            <v>60624</v>
          </cell>
        </row>
        <row r="625">
          <cell r="B625" t="str">
            <v>Kehias Park Square Apts. aka Country Grove Apts.</v>
          </cell>
          <cell r="C625">
            <v>682</v>
          </cell>
          <cell r="D625" t="str">
            <v>500 N. State</v>
          </cell>
          <cell r="E625" t="str">
            <v>Pana</v>
          </cell>
          <cell r="F625" t="str">
            <v>Christian</v>
          </cell>
          <cell r="G625">
            <v>62557</v>
          </cell>
        </row>
        <row r="626">
          <cell r="B626" t="str">
            <v>KEMPER APTS. (FKA RHDC-II)</v>
          </cell>
          <cell r="C626">
            <v>641</v>
          </cell>
          <cell r="D626" t="str">
            <v>2310 Kilbourn</v>
          </cell>
          <cell r="E626" t="str">
            <v>ROCKFORD</v>
          </cell>
          <cell r="F626" t="str">
            <v>Winnebago</v>
          </cell>
          <cell r="G626">
            <v>61104</v>
          </cell>
        </row>
        <row r="627">
          <cell r="B627" t="str">
            <v>Kensington Senior Residence</v>
          </cell>
          <cell r="C627">
            <v>11584</v>
          </cell>
          <cell r="D627" t="str">
            <v>401 East Kensington Road</v>
          </cell>
          <cell r="E627" t="str">
            <v>Mount Prospect</v>
          </cell>
          <cell r="F627" t="str">
            <v>Cook</v>
          </cell>
          <cell r="G627">
            <v>60056</v>
          </cell>
        </row>
        <row r="628">
          <cell r="B628" t="str">
            <v>Kenwood Apartments</v>
          </cell>
          <cell r="C628" t="str">
            <v>10-186</v>
          </cell>
          <cell r="D628" t="str">
            <v>4710-18 South Woodlawn  4716-30 S. Ellis</v>
          </cell>
          <cell r="E628" t="str">
            <v>Chicago</v>
          </cell>
          <cell r="F628" t="str">
            <v>Cook</v>
          </cell>
          <cell r="G628">
            <v>60615</v>
          </cell>
        </row>
        <row r="629">
          <cell r="B629" t="str">
            <v>Kenwood-Oakland Apartments</v>
          </cell>
          <cell r="C629" t="str">
            <v>30-653</v>
          </cell>
          <cell r="D629" t="str">
            <v>4001-13 S Ellis Ave 811-833 E 46th St</v>
          </cell>
          <cell r="E629" t="str">
            <v>Chicago</v>
          </cell>
          <cell r="F629" t="str">
            <v>Cook</v>
          </cell>
          <cell r="G629">
            <v>60653</v>
          </cell>
        </row>
        <row r="630">
          <cell r="B630" t="str">
            <v>Keystone Place</v>
          </cell>
          <cell r="C630">
            <v>2238</v>
          </cell>
          <cell r="D630" t="str">
            <v>6417 S. Ellis Scattered sites in Woodlawn</v>
          </cell>
          <cell r="E630" t="str">
            <v>Chicago</v>
          </cell>
          <cell r="F630" t="str">
            <v>Cook</v>
          </cell>
          <cell r="G630">
            <v>60637</v>
          </cell>
        </row>
        <row r="631">
          <cell r="B631" t="str">
            <v>Kimball Court Apartments</v>
          </cell>
          <cell r="C631">
            <v>10856</v>
          </cell>
          <cell r="D631" t="str">
            <v>3362 184th Street</v>
          </cell>
          <cell r="E631" t="str">
            <v>Homewood</v>
          </cell>
          <cell r="F631" t="str">
            <v>Cook</v>
          </cell>
          <cell r="G631">
            <v>60430</v>
          </cell>
        </row>
        <row r="632">
          <cell r="B632" t="str">
            <v>King-Essex Apartments</v>
          </cell>
          <cell r="C632" t="str">
            <v>13-002</v>
          </cell>
          <cell r="D632" t="str">
            <v>5300-10; 5248-58 King Drive 7600-7610 Essex</v>
          </cell>
          <cell r="E632" t="str">
            <v>Chicago</v>
          </cell>
          <cell r="F632" t="str">
            <v>Cook</v>
          </cell>
          <cell r="G632">
            <v>60650</v>
          </cell>
        </row>
        <row r="633">
          <cell r="B633" t="str">
            <v>Kings Court Apartments</v>
          </cell>
          <cell r="C633">
            <v>307</v>
          </cell>
          <cell r="D633" t="str">
            <v>2801 Grandville Court</v>
          </cell>
          <cell r="E633" t="str">
            <v>Waukegan</v>
          </cell>
          <cell r="F633" t="str">
            <v>Lake</v>
          </cell>
          <cell r="G633">
            <v>60085</v>
          </cell>
        </row>
        <row r="634">
          <cell r="B634" t="str">
            <v>King's Court Redevelopment</v>
          </cell>
          <cell r="C634" t="str">
            <v>30-939</v>
          </cell>
          <cell r="D634" t="str">
            <v>2641 E. Cook Street</v>
          </cell>
          <cell r="E634" t="str">
            <v>Springfield</v>
          </cell>
          <cell r="F634" t="str">
            <v>Sangamon</v>
          </cell>
          <cell r="G634">
            <v>62703</v>
          </cell>
        </row>
        <row r="635">
          <cell r="B635" t="str">
            <v>Kingsbury Campus Apartments</v>
          </cell>
          <cell r="C635" t="str">
            <v>H-00480</v>
          </cell>
          <cell r="D635" t="str">
            <v>1525 Crown Road</v>
          </cell>
          <cell r="E635" t="str">
            <v>Greenville</v>
          </cell>
          <cell r="F635" t="str">
            <v>Bond</v>
          </cell>
          <cell r="G635">
            <v>62246</v>
          </cell>
        </row>
        <row r="636">
          <cell r="B636" t="str">
            <v>KINGSFIELD APARTMENTS</v>
          </cell>
          <cell r="C636">
            <v>1352</v>
          </cell>
          <cell r="D636" t="str">
            <v>300 Louis Street</v>
          </cell>
          <cell r="E636" t="str">
            <v>PLANO</v>
          </cell>
          <cell r="F636" t="str">
            <v>Kendall</v>
          </cell>
          <cell r="G636">
            <v>60545</v>
          </cell>
        </row>
        <row r="637">
          <cell r="B637" t="str">
            <v>Kingston Apartments</v>
          </cell>
          <cell r="C637" t="str">
            <v>30-1686</v>
          </cell>
          <cell r="D637" t="str">
            <v>7436-7445 S Kingston Ave 2475 S 74th Pl</v>
          </cell>
          <cell r="E637" t="str">
            <v>Chicago</v>
          </cell>
          <cell r="F637" t="str">
            <v>Cook</v>
          </cell>
          <cell r="G637">
            <v>60649</v>
          </cell>
        </row>
        <row r="638">
          <cell r="B638" t="str">
            <v>Kirwan Apartments</v>
          </cell>
          <cell r="C638">
            <v>11623</v>
          </cell>
          <cell r="D638" t="str">
            <v>2801 Sunset Ave</v>
          </cell>
          <cell r="E638" t="str">
            <v>Waukegan</v>
          </cell>
          <cell r="F638" t="str">
            <v>Lake</v>
          </cell>
          <cell r="G638">
            <v>60087</v>
          </cell>
        </row>
        <row r="639">
          <cell r="B639" t="str">
            <v>Kiwanis Manor</v>
          </cell>
          <cell r="C639">
            <v>711</v>
          </cell>
          <cell r="D639" t="str">
            <v>3000 Loras Drive</v>
          </cell>
          <cell r="E639" t="str">
            <v>Freeport</v>
          </cell>
          <cell r="F639" t="str">
            <v>Stephenson</v>
          </cell>
          <cell r="G639">
            <v>61032</v>
          </cell>
        </row>
        <row r="640">
          <cell r="B640" t="str">
            <v>Knollwood Retirement Center St. Clair</v>
          </cell>
          <cell r="C640">
            <v>2857</v>
          </cell>
          <cell r="D640" t="str">
            <v>921 Knollwood Village Road</v>
          </cell>
          <cell r="E640" t="str">
            <v>Caseyville</v>
          </cell>
          <cell r="F640" t="str">
            <v>St. Clair</v>
          </cell>
          <cell r="G640">
            <v>62232</v>
          </cell>
        </row>
        <row r="641">
          <cell r="B641" t="str">
            <v>Knollwood Retirement Center, SLF aka The Pointe at Jacksonville</v>
          </cell>
          <cell r="C641">
            <v>2115</v>
          </cell>
          <cell r="D641" t="str">
            <v>20 Jacksonville Place</v>
          </cell>
          <cell r="E641" t="str">
            <v>Jacksonville</v>
          </cell>
          <cell r="F641" t="str">
            <v>Morgan</v>
          </cell>
          <cell r="G641">
            <v>62650</v>
          </cell>
        </row>
        <row r="642">
          <cell r="B642" t="str">
            <v>KNOX APARTMENTS</v>
          </cell>
          <cell r="C642" t="str">
            <v>30-1625</v>
          </cell>
          <cell r="D642" t="str">
            <v>1126 Mill Sreet</v>
          </cell>
          <cell r="E642" t="str">
            <v>KEWANEE</v>
          </cell>
          <cell r="F642" t="str">
            <v>Henry</v>
          </cell>
          <cell r="G642">
            <v>61443</v>
          </cell>
        </row>
        <row r="643">
          <cell r="B643" t="str">
            <v>Kreider Service Inc.</v>
          </cell>
          <cell r="C643" t="str">
            <v>75003-12</v>
          </cell>
          <cell r="D643" t="str">
            <v>517 West 11th Street</v>
          </cell>
          <cell r="E643" t="str">
            <v>Rock Falls</v>
          </cell>
          <cell r="F643" t="str">
            <v>Whiteside</v>
          </cell>
          <cell r="G643">
            <v>61071</v>
          </cell>
        </row>
        <row r="644">
          <cell r="B644" t="str">
            <v>La Paz Place</v>
          </cell>
          <cell r="C644">
            <v>1157</v>
          </cell>
          <cell r="D644" t="str">
            <v>Scattered Sites</v>
          </cell>
          <cell r="E644" t="str">
            <v>Chicago</v>
          </cell>
          <cell r="F644" t="str">
            <v>Cook</v>
          </cell>
          <cell r="G644">
            <v>60651</v>
          </cell>
        </row>
        <row r="645">
          <cell r="B645" t="str">
            <v>Laborers' Home Development I &amp; II</v>
          </cell>
          <cell r="C645">
            <v>2712</v>
          </cell>
          <cell r="D645" t="str">
            <v>200 Labor Drive</v>
          </cell>
          <cell r="E645" t="str">
            <v>Jacksonville</v>
          </cell>
          <cell r="F645" t="str">
            <v>Morgan</v>
          </cell>
          <cell r="G645">
            <v>62650</v>
          </cell>
        </row>
        <row r="646">
          <cell r="B646" t="str">
            <v>Laborers' Home Development III</v>
          </cell>
          <cell r="C646">
            <v>11050</v>
          </cell>
          <cell r="D646" t="str">
            <v>130 North Main Street</v>
          </cell>
          <cell r="E646" t="str">
            <v>East Peoria</v>
          </cell>
          <cell r="F646" t="str">
            <v>Tazewell</v>
          </cell>
          <cell r="G646">
            <v>61611</v>
          </cell>
        </row>
        <row r="647">
          <cell r="B647" t="str">
            <v>Laborers' Home Development IV</v>
          </cell>
          <cell r="C647">
            <v>10875</v>
          </cell>
          <cell r="D647" t="str">
            <v>1335 S. Diamond St.</v>
          </cell>
          <cell r="E647" t="str">
            <v>Jacksonville</v>
          </cell>
          <cell r="F647" t="str">
            <v>Morgan</v>
          </cell>
          <cell r="G647">
            <v>62650</v>
          </cell>
        </row>
        <row r="648">
          <cell r="B648" t="str">
            <v>Ladd Senior Housing</v>
          </cell>
          <cell r="C648">
            <v>11549</v>
          </cell>
          <cell r="D648" t="str">
            <v>357 W Cleveland St</v>
          </cell>
          <cell r="E648" t="str">
            <v>Ladd</v>
          </cell>
          <cell r="F648" t="str">
            <v>Bureau</v>
          </cell>
          <cell r="G648">
            <v>61329</v>
          </cell>
        </row>
        <row r="649">
          <cell r="B649" t="str">
            <v>Lafayette Apartments</v>
          </cell>
          <cell r="C649">
            <v>12127</v>
          </cell>
          <cell r="D649" t="str">
            <v>411 Mulberry Street</v>
          </cell>
          <cell r="E649" t="str">
            <v>Rockford</v>
          </cell>
          <cell r="F649" t="str">
            <v>Winnebago</v>
          </cell>
          <cell r="G649" t="str">
            <v>61101-1014</v>
          </cell>
        </row>
        <row r="650">
          <cell r="B650" t="str">
            <v>Lafayette Terrace Apartments</v>
          </cell>
          <cell r="C650">
            <v>11126</v>
          </cell>
          <cell r="D650" t="str">
            <v>6950 S Vincennes Ave</v>
          </cell>
          <cell r="E650" t="str">
            <v>Chicago</v>
          </cell>
          <cell r="F650" t="str">
            <v>Cook</v>
          </cell>
          <cell r="G650">
            <v>60621</v>
          </cell>
        </row>
        <row r="651">
          <cell r="B651" t="str">
            <v>LaGrange PSH</v>
          </cell>
          <cell r="C651">
            <v>11230</v>
          </cell>
          <cell r="D651" t="str">
            <v>9601 Ogden Avenue</v>
          </cell>
          <cell r="E651" t="str">
            <v>LaGrange</v>
          </cell>
          <cell r="F651" t="str">
            <v>Cook</v>
          </cell>
          <cell r="G651" t="str">
            <v>60525-3137</v>
          </cell>
        </row>
        <row r="652">
          <cell r="B652" t="str">
            <v>Lake Grove Village Apartments</v>
          </cell>
          <cell r="C652">
            <v>248</v>
          </cell>
          <cell r="D652" t="str">
            <v>3500-3555 South Cottage Grove</v>
          </cell>
          <cell r="E652" t="str">
            <v>Chicago</v>
          </cell>
          <cell r="F652" t="str">
            <v>Cook</v>
          </cell>
          <cell r="G652">
            <v>60653</v>
          </cell>
        </row>
        <row r="653">
          <cell r="B653" t="str">
            <v>Lake Matherville Manor Apartments</v>
          </cell>
          <cell r="C653">
            <v>10033</v>
          </cell>
          <cell r="D653" t="str">
            <v>400 5th Avenue</v>
          </cell>
          <cell r="E653" t="str">
            <v>MATHERVILLE</v>
          </cell>
          <cell r="F653" t="str">
            <v>Mercer</v>
          </cell>
          <cell r="G653">
            <v>61263</v>
          </cell>
        </row>
        <row r="654">
          <cell r="B654" t="str">
            <v>Lake Park Crescent I</v>
          </cell>
          <cell r="C654" t="str">
            <v>20-041</v>
          </cell>
          <cell r="D654" t="str">
            <v>1061 E. 41st Place</v>
          </cell>
          <cell r="E654" t="str">
            <v>Chicago</v>
          </cell>
          <cell r="F654" t="str">
            <v>Cook</v>
          </cell>
          <cell r="G654">
            <v>60653</v>
          </cell>
        </row>
        <row r="655">
          <cell r="B655" t="str">
            <v>Lake Pointe Apartments</v>
          </cell>
          <cell r="C655">
            <v>2409</v>
          </cell>
          <cell r="D655" t="str">
            <v>1706 Ford Ave.</v>
          </cell>
          <cell r="E655" t="str">
            <v>Effingham</v>
          </cell>
          <cell r="F655" t="str">
            <v>Effingham</v>
          </cell>
          <cell r="G655">
            <v>62401</v>
          </cell>
        </row>
        <row r="656">
          <cell r="B656" t="str">
            <v>Lake Shore Plaza</v>
          </cell>
          <cell r="C656" t="str">
            <v>ML-181</v>
          </cell>
          <cell r="D656" t="str">
            <v>445 E. Ohio Street</v>
          </cell>
          <cell r="E656" t="str">
            <v>Chicago</v>
          </cell>
          <cell r="F656" t="str">
            <v>Cook</v>
          </cell>
          <cell r="G656">
            <v>60611</v>
          </cell>
        </row>
        <row r="657">
          <cell r="B657" t="str">
            <v>Lake Street Studios</v>
          </cell>
          <cell r="C657">
            <v>10690</v>
          </cell>
          <cell r="D657" t="str">
            <v>727 West Lake Street</v>
          </cell>
          <cell r="E657" t="str">
            <v>Chicago</v>
          </cell>
          <cell r="F657" t="str">
            <v>Cook</v>
          </cell>
          <cell r="G657">
            <v>60661</v>
          </cell>
        </row>
        <row r="658">
          <cell r="B658" t="str">
            <v>Lake Village Apartments</v>
          </cell>
          <cell r="C658">
            <v>1259</v>
          </cell>
          <cell r="D658" t="str">
            <v>1850 Lake Street</v>
          </cell>
          <cell r="E658" t="str">
            <v>Kewanee</v>
          </cell>
          <cell r="F658" t="str">
            <v>Henry</v>
          </cell>
          <cell r="G658">
            <v>61443</v>
          </cell>
        </row>
        <row r="659">
          <cell r="B659" t="str">
            <v>Lake Village East</v>
          </cell>
          <cell r="C659">
            <v>11173</v>
          </cell>
          <cell r="D659" t="str">
            <v>4700 S. Lake Park Avenue</v>
          </cell>
          <cell r="E659" t="str">
            <v>Chicago</v>
          </cell>
          <cell r="F659" t="str">
            <v>Cook</v>
          </cell>
          <cell r="G659">
            <v>60615</v>
          </cell>
        </row>
        <row r="660">
          <cell r="B660" t="str">
            <v>LAKELAND APARTMENTS</v>
          </cell>
          <cell r="C660">
            <v>324</v>
          </cell>
          <cell r="D660" t="str">
            <v>45 Ernest Avenue</v>
          </cell>
          <cell r="E660" t="str">
            <v>FOX LAKE</v>
          </cell>
          <cell r="F660" t="str">
            <v>Lake</v>
          </cell>
          <cell r="G660">
            <v>60020</v>
          </cell>
        </row>
        <row r="661">
          <cell r="B661" t="str">
            <v>Lakeside Tower Apartments</v>
          </cell>
          <cell r="C661">
            <v>12451</v>
          </cell>
          <cell r="D661" t="str">
            <v>200 Julian Street</v>
          </cell>
          <cell r="E661" t="str">
            <v>Waukegan</v>
          </cell>
          <cell r="F661" t="str">
            <v>Lake</v>
          </cell>
          <cell r="G661">
            <v>60085</v>
          </cell>
        </row>
        <row r="662">
          <cell r="B662" t="str">
            <v>Lakeside Villas</v>
          </cell>
          <cell r="C662">
            <v>11708</v>
          </cell>
          <cell r="D662" t="str">
            <v>18381 Eula Mae Pkwy</v>
          </cell>
          <cell r="E662" t="str">
            <v>Carlyle</v>
          </cell>
          <cell r="F662" t="str">
            <v>Clinton</v>
          </cell>
          <cell r="G662">
            <v>62231</v>
          </cell>
        </row>
        <row r="663">
          <cell r="B663" t="str">
            <v>Lakeview Landing</v>
          </cell>
          <cell r="C663">
            <v>11903</v>
          </cell>
          <cell r="D663" t="str">
            <v>835 W Addison St</v>
          </cell>
          <cell r="E663" t="str">
            <v>Chicago</v>
          </cell>
          <cell r="F663" t="str">
            <v>Cook</v>
          </cell>
          <cell r="G663">
            <v>60613</v>
          </cell>
        </row>
        <row r="664">
          <cell r="B664" t="str">
            <v>Lakeview Senior Apartments</v>
          </cell>
          <cell r="C664" t="str">
            <v>40-385</v>
          </cell>
          <cell r="D664" t="str">
            <v>119 Lakeview Court</v>
          </cell>
          <cell r="E664" t="str">
            <v>Watseka</v>
          </cell>
          <cell r="F664" t="str">
            <v>Iroquois</v>
          </cell>
          <cell r="G664">
            <v>60970</v>
          </cell>
        </row>
        <row r="665">
          <cell r="B665" t="str">
            <v>Lakeview Towers</v>
          </cell>
          <cell r="C665">
            <v>1537</v>
          </cell>
          <cell r="D665" t="str">
            <v>4550 N. Clarendon</v>
          </cell>
          <cell r="E665" t="str">
            <v>Chicago</v>
          </cell>
          <cell r="F665" t="str">
            <v>Cook</v>
          </cell>
          <cell r="G665">
            <v>60640</v>
          </cell>
        </row>
        <row r="666">
          <cell r="B666" t="str">
            <v>Lakewood Tower Apartments</v>
          </cell>
          <cell r="C666">
            <v>301232</v>
          </cell>
          <cell r="D666" t="str">
            <v>320 North Milwaukee Avenue</v>
          </cell>
          <cell r="E666" t="str">
            <v>Lake Villa</v>
          </cell>
          <cell r="F666" t="str">
            <v>Lake</v>
          </cell>
          <cell r="G666">
            <v>60046</v>
          </cell>
        </row>
        <row r="667">
          <cell r="B667" t="str">
            <v>Lakewood Village</v>
          </cell>
          <cell r="C667">
            <v>10887</v>
          </cell>
          <cell r="D667" t="str">
            <v>115, 125, 135 Glen St., Grayslake 4101, 4105, 4109, 4113 Beech St., Island Lake</v>
          </cell>
          <cell r="E667" t="str">
            <v>Grayslake</v>
          </cell>
          <cell r="F667" t="str">
            <v>Lake</v>
          </cell>
          <cell r="G667">
            <v>60030</v>
          </cell>
        </row>
        <row r="668">
          <cell r="B668" t="str">
            <v>Lamplight Manor</v>
          </cell>
          <cell r="C668">
            <v>10429</v>
          </cell>
          <cell r="D668" t="str">
            <v>706 South Hancock Street</v>
          </cell>
          <cell r="E668" t="str">
            <v>McLeansboro</v>
          </cell>
          <cell r="F668" t="str">
            <v>Hamilton</v>
          </cell>
          <cell r="G668">
            <v>62859</v>
          </cell>
        </row>
        <row r="669">
          <cell r="B669" t="str">
            <v>Lancaster Heights Apartments</v>
          </cell>
          <cell r="C669">
            <v>350</v>
          </cell>
          <cell r="D669" t="str">
            <v>1462 East College Avenue</v>
          </cell>
          <cell r="E669" t="str">
            <v>Normal</v>
          </cell>
          <cell r="F669" t="str">
            <v>McLean</v>
          </cell>
          <cell r="G669">
            <v>61761</v>
          </cell>
        </row>
        <row r="670">
          <cell r="B670" t="str">
            <v>Landmeier Station</v>
          </cell>
          <cell r="C670" t="str">
            <v>30-667</v>
          </cell>
          <cell r="D670" t="str">
            <v>900 Landmeier Road</v>
          </cell>
          <cell r="E670" t="str">
            <v>ELK GROVE VILLAGE</v>
          </cell>
          <cell r="F670" t="str">
            <v>Cook</v>
          </cell>
          <cell r="G670">
            <v>60007</v>
          </cell>
        </row>
        <row r="671">
          <cell r="B671" t="str">
            <v>Larkin Village Apartments</v>
          </cell>
          <cell r="C671" t="str">
            <v>10-226</v>
          </cell>
          <cell r="D671" t="str">
            <v>929 Lois Place</v>
          </cell>
          <cell r="E671" t="str">
            <v>Joliet</v>
          </cell>
          <cell r="F671" t="str">
            <v>Will</v>
          </cell>
          <cell r="G671">
            <v>60435</v>
          </cell>
        </row>
        <row r="672">
          <cell r="B672" t="str">
            <v>Las Moradas Apartments</v>
          </cell>
          <cell r="C672">
            <v>11752</v>
          </cell>
          <cell r="D672" t="str">
            <v>1307 N. California Ave.</v>
          </cell>
          <cell r="E672" t="str">
            <v>Chicago</v>
          </cell>
          <cell r="F672" t="str">
            <v>Cook</v>
          </cell>
          <cell r="G672">
            <v>60622</v>
          </cell>
        </row>
        <row r="673">
          <cell r="B673" t="str">
            <v>Las Rosas</v>
          </cell>
          <cell r="C673">
            <v>12455</v>
          </cell>
          <cell r="D673" t="str">
            <v>550 Second Avenue</v>
          </cell>
          <cell r="E673" t="str">
            <v>Aurora</v>
          </cell>
          <cell r="F673" t="str">
            <v>Kane</v>
          </cell>
          <cell r="G673">
            <v>60505</v>
          </cell>
        </row>
        <row r="674">
          <cell r="B674" t="str">
            <v>LATH Permanent Housing AKA LaGrange Area Transitional Housing Corp</v>
          </cell>
          <cell r="C674" t="str">
            <v>30-1812</v>
          </cell>
          <cell r="D674" t="str">
            <v>scattered sites LaGrange Park 60525 and Lyons 60434</v>
          </cell>
          <cell r="E674" t="str">
            <v>Lyons</v>
          </cell>
          <cell r="F674" t="str">
            <v>Cook</v>
          </cell>
          <cell r="G674"/>
        </row>
        <row r="675">
          <cell r="B675" t="str">
            <v>Lathrop Homes IB</v>
          </cell>
          <cell r="C675">
            <v>11693</v>
          </cell>
          <cell r="D675" t="str">
            <v>2890-2904 N. Clybourn Ave.</v>
          </cell>
          <cell r="E675" t="str">
            <v>Chicago</v>
          </cell>
          <cell r="F675" t="str">
            <v>Cook</v>
          </cell>
          <cell r="G675">
            <v>60618</v>
          </cell>
        </row>
        <row r="676">
          <cell r="B676" t="str">
            <v>Lathrop Homes Phase IA</v>
          </cell>
          <cell r="C676">
            <v>11231</v>
          </cell>
          <cell r="D676" t="str">
            <v>2000 W. Diversey Ave</v>
          </cell>
          <cell r="E676" t="str">
            <v>Chicago</v>
          </cell>
          <cell r="F676" t="str">
            <v>Cook</v>
          </cell>
          <cell r="G676">
            <v>60647</v>
          </cell>
        </row>
        <row r="677">
          <cell r="B677" t="str">
            <v>Lawndale Plaza</v>
          </cell>
          <cell r="C677">
            <v>10006</v>
          </cell>
          <cell r="D677" t="str">
            <v>Scattered Sites</v>
          </cell>
          <cell r="E677" t="str">
            <v>Chicago</v>
          </cell>
          <cell r="F677" t="str">
            <v>Cook</v>
          </cell>
          <cell r="G677">
            <v>60623</v>
          </cell>
        </row>
        <row r="678">
          <cell r="B678" t="str">
            <v>Lawrence Lofts</v>
          </cell>
          <cell r="C678">
            <v>11134</v>
          </cell>
          <cell r="D678" t="str">
            <v>101 E. 3rd Street</v>
          </cell>
          <cell r="E678" t="str">
            <v>Sterling</v>
          </cell>
          <cell r="F678" t="str">
            <v>Whiteside</v>
          </cell>
          <cell r="G678">
            <v>61081</v>
          </cell>
        </row>
        <row r="679">
          <cell r="B679" t="str">
            <v>Lawrenceville Apartments</v>
          </cell>
          <cell r="C679" t="str">
            <v>30-1245</v>
          </cell>
          <cell r="D679" t="str">
            <v>1100 22nd. Street</v>
          </cell>
          <cell r="E679" t="str">
            <v>Lawrenceville</v>
          </cell>
          <cell r="F679" t="str">
            <v>Lawrence</v>
          </cell>
          <cell r="G679">
            <v>62439</v>
          </cell>
        </row>
        <row r="680">
          <cell r="B680" t="str">
            <v>Lawson House</v>
          </cell>
          <cell r="C680">
            <v>11261</v>
          </cell>
          <cell r="D680" t="str">
            <v>30 W Chicago Ave</v>
          </cell>
          <cell r="E680" t="str">
            <v>Chicago</v>
          </cell>
          <cell r="F680" t="str">
            <v>Cook</v>
          </cell>
          <cell r="G680">
            <v>60610</v>
          </cell>
        </row>
        <row r="681">
          <cell r="B681" t="str">
            <v>Lazarus Apartments</v>
          </cell>
          <cell r="C681">
            <v>11789</v>
          </cell>
          <cell r="D681" t="str">
            <v>1900 S. Harding Ave.</v>
          </cell>
          <cell r="E681" t="str">
            <v>Chicago</v>
          </cell>
          <cell r="F681" t="str">
            <v>Cook</v>
          </cell>
          <cell r="G681">
            <v>60623</v>
          </cell>
        </row>
        <row r="682">
          <cell r="B682" t="str">
            <v>LCLC K-Town Workforce Housing</v>
          </cell>
          <cell r="C682">
            <v>52242</v>
          </cell>
          <cell r="D682" t="str">
            <v>1441-49 S Keeler Ave</v>
          </cell>
          <cell r="E682" t="str">
            <v>Chicago</v>
          </cell>
          <cell r="F682" t="str">
            <v>Cook</v>
          </cell>
          <cell r="G682">
            <v>60623</v>
          </cell>
        </row>
        <row r="683">
          <cell r="B683" t="str">
            <v>Legends South C-3</v>
          </cell>
          <cell r="C683">
            <v>10747</v>
          </cell>
          <cell r="D683" t="str">
            <v>Scattered Site</v>
          </cell>
          <cell r="E683" t="str">
            <v>Chicago</v>
          </cell>
          <cell r="F683" t="str">
            <v>Cook</v>
          </cell>
          <cell r="G683">
            <v>60653</v>
          </cell>
        </row>
        <row r="684">
          <cell r="B684" t="str">
            <v>Legends South Phase A-2/Savoy Square</v>
          </cell>
          <cell r="C684">
            <v>10072</v>
          </cell>
          <cell r="D684" t="str">
            <v>4448 S. State 4302-4506 S State, 4301-4507 S</v>
          </cell>
          <cell r="E684" t="str">
            <v>Chicago</v>
          </cell>
          <cell r="F684" t="str">
            <v>Cook</v>
          </cell>
          <cell r="G684">
            <v>60608</v>
          </cell>
        </row>
        <row r="685">
          <cell r="B685" t="str">
            <v>Leisure Acres Phase I</v>
          </cell>
          <cell r="C685">
            <v>10791</v>
          </cell>
          <cell r="D685" t="str">
            <v>200 Carlson Ave</v>
          </cell>
          <cell r="E685" t="str">
            <v>Washington</v>
          </cell>
          <cell r="F685" t="str">
            <v>Tazewell</v>
          </cell>
          <cell r="G685">
            <v>61571</v>
          </cell>
        </row>
        <row r="686">
          <cell r="B686" t="str">
            <v>Leland Apartments</v>
          </cell>
          <cell r="C686" t="str">
            <v>30-1539</v>
          </cell>
          <cell r="D686" t="str">
            <v>1201-13 West Leland</v>
          </cell>
          <cell r="E686" t="str">
            <v>Chicago</v>
          </cell>
          <cell r="F686" t="str">
            <v>Cook</v>
          </cell>
          <cell r="G686">
            <v>60640</v>
          </cell>
        </row>
        <row r="687">
          <cell r="B687" t="str">
            <v>Lemont Senior Housing</v>
          </cell>
          <cell r="C687" t="str">
            <v>30-967</v>
          </cell>
          <cell r="D687" t="str">
            <v>825 Talcott Avenue</v>
          </cell>
          <cell r="E687" t="str">
            <v>Lemont</v>
          </cell>
          <cell r="F687" t="str">
            <v>Cook</v>
          </cell>
          <cell r="G687">
            <v>60439</v>
          </cell>
        </row>
        <row r="688">
          <cell r="B688" t="str">
            <v>Lena Retreat</v>
          </cell>
          <cell r="C688">
            <v>953</v>
          </cell>
          <cell r="D688" t="str">
            <v>602 N. Schuyler Street 654 E. 43rd St. (Mgmt. Office) Chicago, IL</v>
          </cell>
          <cell r="E688" t="str">
            <v>Lena</v>
          </cell>
          <cell r="F688" t="str">
            <v>Stephenson</v>
          </cell>
          <cell r="G688">
            <v>61048</v>
          </cell>
        </row>
        <row r="689">
          <cell r="B689" t="str">
            <v>Lexington Farms Subdivision</v>
          </cell>
          <cell r="C689">
            <v>10027</v>
          </cell>
          <cell r="D689" t="str">
            <v>1190 Lexington Drive</v>
          </cell>
          <cell r="E689" t="str">
            <v>Jerseyville</v>
          </cell>
          <cell r="F689" t="str">
            <v>Jersey</v>
          </cell>
          <cell r="G689">
            <v>62052</v>
          </cell>
        </row>
        <row r="690">
          <cell r="B690" t="str">
            <v>Leyden Apartments</v>
          </cell>
          <cell r="C690">
            <v>12339</v>
          </cell>
          <cell r="D690" t="str">
            <v>2506 N Mannheim Road</v>
          </cell>
          <cell r="E690" t="str">
            <v>Franklin Park</v>
          </cell>
          <cell r="F690" t="str">
            <v>Cook</v>
          </cell>
          <cell r="G690">
            <v>60131</v>
          </cell>
        </row>
        <row r="691">
          <cell r="B691" t="str">
            <v>Liberty Arms Senior Apartments</v>
          </cell>
          <cell r="C691">
            <v>2063</v>
          </cell>
          <cell r="D691" t="str">
            <v>260 Larkdale Row</v>
          </cell>
          <cell r="E691" t="str">
            <v>Wauconda</v>
          </cell>
          <cell r="F691" t="str">
            <v>Lake</v>
          </cell>
          <cell r="G691">
            <v>60084</v>
          </cell>
        </row>
        <row r="692">
          <cell r="B692" t="str">
            <v>Liberty Lakes Apartments</v>
          </cell>
          <cell r="C692">
            <v>10362</v>
          </cell>
          <cell r="D692" t="str">
            <v>201 S. Buesching Rd.</v>
          </cell>
          <cell r="E692" t="str">
            <v>Lake Zurich</v>
          </cell>
          <cell r="F692" t="str">
            <v>Lake</v>
          </cell>
          <cell r="G692">
            <v>60047</v>
          </cell>
        </row>
        <row r="693">
          <cell r="B693" t="str">
            <v>Liberty Meadow Estates Phase II</v>
          </cell>
          <cell r="C693">
            <v>10118</v>
          </cell>
          <cell r="D693" t="str">
            <v>1300 Milkweed Drive</v>
          </cell>
          <cell r="E693" t="str">
            <v>Joliet</v>
          </cell>
          <cell r="F693" t="str">
            <v>Will</v>
          </cell>
          <cell r="G693">
            <v>60432</v>
          </cell>
        </row>
        <row r="694">
          <cell r="B694" t="str">
            <v>Liberty Meadow Estates, Phase III</v>
          </cell>
          <cell r="C694">
            <v>11540</v>
          </cell>
          <cell r="D694" t="str">
            <v>1300 Milkweed Dr</v>
          </cell>
          <cell r="E694" t="str">
            <v>Joliet</v>
          </cell>
          <cell r="F694" t="str">
            <v>Will</v>
          </cell>
          <cell r="G694">
            <v>60432</v>
          </cell>
        </row>
        <row r="695">
          <cell r="B695" t="str">
            <v>Liberty Square Apartments</v>
          </cell>
          <cell r="C695">
            <v>1500</v>
          </cell>
          <cell r="D695" t="str">
            <v>Scattered Sites</v>
          </cell>
          <cell r="E695" t="str">
            <v>Chicago</v>
          </cell>
          <cell r="F695" t="str">
            <v>Cook</v>
          </cell>
          <cell r="G695">
            <v>60644</v>
          </cell>
        </row>
        <row r="696">
          <cell r="B696" t="str">
            <v>Liberty Square Retirement Community</v>
          </cell>
          <cell r="C696">
            <v>301114</v>
          </cell>
          <cell r="D696" t="str">
            <v>204 Liberty Square Drive</v>
          </cell>
          <cell r="E696" t="str">
            <v>Troy</v>
          </cell>
          <cell r="F696" t="str">
            <v>Madison</v>
          </cell>
          <cell r="G696">
            <v>62294</v>
          </cell>
        </row>
        <row r="697">
          <cell r="B697" t="str">
            <v>Liberty Towers</v>
          </cell>
          <cell r="C697">
            <v>11315</v>
          </cell>
          <cell r="D697" t="str">
            <v>130 East Cook Avenue</v>
          </cell>
          <cell r="E697" t="str">
            <v>Libertyville</v>
          </cell>
          <cell r="F697" t="str">
            <v>Lake</v>
          </cell>
          <cell r="G697">
            <v>60048</v>
          </cell>
        </row>
        <row r="698">
          <cell r="B698" t="str">
            <v>Liberty Village</v>
          </cell>
          <cell r="C698" t="str">
            <v>17-251</v>
          </cell>
          <cell r="D698" t="str">
            <v>403-419 York Road</v>
          </cell>
          <cell r="E698" t="str">
            <v>Elmhurst</v>
          </cell>
          <cell r="F698" t="str">
            <v>DuPage</v>
          </cell>
          <cell r="G698">
            <v>60126</v>
          </cell>
        </row>
        <row r="699">
          <cell r="B699" t="str">
            <v>Library Lane Senior Residence</v>
          </cell>
          <cell r="C699" t="str">
            <v>17-263</v>
          </cell>
          <cell r="D699" t="str">
            <v>50 Library Lane</v>
          </cell>
          <cell r="E699" t="str">
            <v>Grayslake</v>
          </cell>
          <cell r="F699" t="str">
            <v>Lake</v>
          </cell>
          <cell r="G699">
            <v>60030</v>
          </cell>
        </row>
        <row r="700">
          <cell r="B700" t="str">
            <v>Lilac Apartments</v>
          </cell>
          <cell r="C700">
            <v>10341</v>
          </cell>
          <cell r="D700" t="str">
            <v>3 Lilac Ave</v>
          </cell>
          <cell r="E700" t="str">
            <v>Fox Lake</v>
          </cell>
          <cell r="F700" t="str">
            <v>Lake</v>
          </cell>
          <cell r="G700">
            <v>60020</v>
          </cell>
        </row>
        <row r="701">
          <cell r="B701" t="str">
            <v>Lincoln Lofts</v>
          </cell>
          <cell r="C701">
            <v>11327</v>
          </cell>
          <cell r="D701" t="str">
            <v>1005 Four Seasons Rd</v>
          </cell>
          <cell r="E701" t="str">
            <v>Bloomington</v>
          </cell>
          <cell r="F701" t="str">
            <v>McLean</v>
          </cell>
          <cell r="G701">
            <v>61701</v>
          </cell>
        </row>
        <row r="702">
          <cell r="B702" t="str">
            <v>Lincoln Lofts Phase II</v>
          </cell>
          <cell r="C702">
            <v>11832</v>
          </cell>
          <cell r="D702" t="str">
            <v>1015 Four Seasons Rd.</v>
          </cell>
          <cell r="E702" t="str">
            <v>Bloomington</v>
          </cell>
          <cell r="F702" t="str">
            <v>McLean</v>
          </cell>
          <cell r="G702">
            <v>61701</v>
          </cell>
        </row>
        <row r="703">
          <cell r="B703" t="str">
            <v>LINCOLN NORTHSIDE APARTMENTS</v>
          </cell>
          <cell r="C703">
            <v>925</v>
          </cell>
          <cell r="D703" t="str">
            <v>2305-2325 Railsplitter</v>
          </cell>
          <cell r="E703" t="str">
            <v>LINCOLN</v>
          </cell>
          <cell r="F703" t="str">
            <v>Logan</v>
          </cell>
          <cell r="G703">
            <v>62656</v>
          </cell>
        </row>
        <row r="704">
          <cell r="B704" t="str">
            <v>Lincoln Park Community Services</v>
          </cell>
          <cell r="C704">
            <v>11435</v>
          </cell>
          <cell r="D704" t="str">
            <v>1527 N. Sedgwick St.</v>
          </cell>
          <cell r="E704" t="str">
            <v>Chicago</v>
          </cell>
          <cell r="F704" t="str">
            <v>Cook</v>
          </cell>
          <cell r="G704">
            <v>60610</v>
          </cell>
        </row>
        <row r="705">
          <cell r="B705" t="str">
            <v>Lincoln Park Villas</v>
          </cell>
          <cell r="C705">
            <v>11292</v>
          </cell>
          <cell r="D705" t="str">
            <v>172 Civic Plaza Drive</v>
          </cell>
          <cell r="E705" t="str">
            <v>O'Fallon</v>
          </cell>
          <cell r="F705" t="str">
            <v>St. Clair</v>
          </cell>
          <cell r="G705">
            <v>62269</v>
          </cell>
        </row>
        <row r="706">
          <cell r="B706" t="str">
            <v>Lincoln Residences</v>
          </cell>
          <cell r="C706">
            <v>11563</v>
          </cell>
          <cell r="D706" t="str">
            <v>9th St. and 5th Ave.</v>
          </cell>
          <cell r="E706" t="str">
            <v>Rock Island</v>
          </cell>
          <cell r="F706" t="str">
            <v>Rock Island</v>
          </cell>
          <cell r="G706">
            <v>61201</v>
          </cell>
        </row>
        <row r="707">
          <cell r="B707" t="str">
            <v>Lincoln Senior Flats</v>
          </cell>
          <cell r="C707">
            <v>12266</v>
          </cell>
          <cell r="D707" t="str">
            <v>1455 Castle Manor Dr</v>
          </cell>
          <cell r="E707" t="str">
            <v>Lincoln</v>
          </cell>
          <cell r="F707" t="str">
            <v>Logan</v>
          </cell>
          <cell r="G707">
            <v>62656</v>
          </cell>
        </row>
        <row r="708">
          <cell r="B708" t="str">
            <v>Lincoln Terrace Apartments</v>
          </cell>
          <cell r="C708">
            <v>2168</v>
          </cell>
          <cell r="D708" t="str">
            <v>2825 W Ann St</v>
          </cell>
          <cell r="E708" t="str">
            <v>Peoria</v>
          </cell>
          <cell r="F708" t="str">
            <v>Peoria</v>
          </cell>
          <cell r="G708">
            <v>61605</v>
          </cell>
        </row>
        <row r="709">
          <cell r="B709" t="str">
            <v>Lincoln Towers Bloomington &amp; Downtowner</v>
          </cell>
          <cell r="C709">
            <v>2253</v>
          </cell>
          <cell r="D709" t="str">
            <v>202 S Roosevelt Ave 109 W Market St</v>
          </cell>
          <cell r="E709" t="str">
            <v>Bloomington</v>
          </cell>
          <cell r="F709" t="str">
            <v>McLean</v>
          </cell>
          <cell r="G709">
            <v>61701</v>
          </cell>
        </row>
        <row r="710">
          <cell r="B710" t="str">
            <v>Lincoln Towers Freeport</v>
          </cell>
          <cell r="C710">
            <v>2252</v>
          </cell>
          <cell r="D710" t="str">
            <v>320 North Harlem Avenue</v>
          </cell>
          <cell r="E710" t="str">
            <v>Freeport</v>
          </cell>
          <cell r="F710" t="str">
            <v>Stephenson</v>
          </cell>
          <cell r="G710">
            <v>61032</v>
          </cell>
        </row>
        <row r="711">
          <cell r="B711" t="str">
            <v>Lincoln Village Apartments</v>
          </cell>
          <cell r="C711">
            <v>11150</v>
          </cell>
          <cell r="D711" t="str">
            <v>9764 Pentecost Road</v>
          </cell>
          <cell r="E711" t="str">
            <v>Marion</v>
          </cell>
          <cell r="F711" t="str">
            <v>Williamson</v>
          </cell>
          <cell r="G711">
            <v>62959</v>
          </cell>
        </row>
        <row r="712">
          <cell r="B712" t="str">
            <v>Lincolnshire Apartments</v>
          </cell>
          <cell r="C712">
            <v>10574</v>
          </cell>
          <cell r="D712" t="str">
            <v>101 E. Lincolnshire</v>
          </cell>
          <cell r="E712" t="str">
            <v>Chrisman</v>
          </cell>
          <cell r="F712" t="str">
            <v>Edgar</v>
          </cell>
          <cell r="G712">
            <v>61924</v>
          </cell>
        </row>
        <row r="713">
          <cell r="B713" t="str">
            <v>Lincolnwood Estates</v>
          </cell>
          <cell r="C713">
            <v>11484</v>
          </cell>
          <cell r="D713" t="str">
            <v>1203 St. Lukes Court</v>
          </cell>
          <cell r="E713" t="str">
            <v>Springfield</v>
          </cell>
          <cell r="F713" t="str">
            <v>Sangamon</v>
          </cell>
          <cell r="G713">
            <v>62702</v>
          </cell>
        </row>
        <row r="714">
          <cell r="B714" t="str">
            <v>Lincolnwood Estates Subdivision</v>
          </cell>
          <cell r="C714">
            <v>301480</v>
          </cell>
          <cell r="D714" t="str">
            <v>Scattered Sites</v>
          </cell>
          <cell r="E714" t="str">
            <v>Rockford</v>
          </cell>
          <cell r="F714" t="str">
            <v>Winnebago</v>
          </cell>
          <cell r="G714">
            <v>61102</v>
          </cell>
        </row>
        <row r="715">
          <cell r="B715" t="str">
            <v>Litchfield Homes aka Freedom Place I</v>
          </cell>
          <cell r="C715" t="str">
            <v>30-1751</v>
          </cell>
          <cell r="D715" t="str">
            <v>1020 Prairie Place</v>
          </cell>
          <cell r="E715" t="str">
            <v>Litchfield</v>
          </cell>
          <cell r="F715" t="str">
            <v>Montgomery</v>
          </cell>
          <cell r="G715">
            <v>62056</v>
          </cell>
        </row>
        <row r="716">
          <cell r="B716" t="str">
            <v>Little Egypt Estates</v>
          </cell>
          <cell r="C716" t="str">
            <v>40-2046</v>
          </cell>
          <cell r="D716" t="str">
            <v>1600 Yost Avenue</v>
          </cell>
          <cell r="E716" t="str">
            <v>Marion</v>
          </cell>
          <cell r="F716" t="str">
            <v>Williamson</v>
          </cell>
          <cell r="G716">
            <v>62959</v>
          </cell>
        </row>
        <row r="717">
          <cell r="B717" t="str">
            <v>Living Spring of McHenry SLF</v>
          </cell>
          <cell r="C717">
            <v>2758</v>
          </cell>
          <cell r="D717" t="str">
            <v>4609 W. Crystal Lake Rd.</v>
          </cell>
          <cell r="E717" t="str">
            <v>McHenry</v>
          </cell>
          <cell r="F717" t="str">
            <v>McHenry</v>
          </cell>
          <cell r="G717">
            <v>60050</v>
          </cell>
        </row>
        <row r="718">
          <cell r="B718" t="str">
            <v>Lofts on the Square</v>
          </cell>
          <cell r="C718">
            <v>11471</v>
          </cell>
          <cell r="D718" t="str">
            <v>16 S Illinois St</v>
          </cell>
          <cell r="E718" t="str">
            <v>Belleville</v>
          </cell>
          <cell r="F718" t="str">
            <v>St. Clair</v>
          </cell>
          <cell r="G718">
            <v>62220</v>
          </cell>
        </row>
        <row r="719">
          <cell r="B719" t="str">
            <v>Longwood Garden Apartments</v>
          </cell>
          <cell r="C719" t="str">
            <v>30-489</v>
          </cell>
          <cell r="D719" t="str">
            <v>1055 E State St</v>
          </cell>
          <cell r="E719" t="str">
            <v>Rockford</v>
          </cell>
          <cell r="F719" t="str">
            <v>Winnebago</v>
          </cell>
          <cell r="G719">
            <v>61104</v>
          </cell>
        </row>
        <row r="720">
          <cell r="B720" t="str">
            <v>Lorington Apartments Preservation</v>
          </cell>
          <cell r="C720">
            <v>2438</v>
          </cell>
          <cell r="D720" t="str">
            <v>3126-30 W Palmer/2219-23 N Kedzie/2630-44 N. Spaulding</v>
          </cell>
          <cell r="E720" t="str">
            <v>CHICAGO</v>
          </cell>
          <cell r="F720" t="str">
            <v>Cook</v>
          </cell>
          <cell r="G720">
            <v>60647</v>
          </cell>
        </row>
        <row r="721">
          <cell r="B721" t="str">
            <v>Louis Joliet Apartments</v>
          </cell>
          <cell r="C721">
            <v>301402</v>
          </cell>
          <cell r="D721" t="str">
            <v>22 East Clinton Street</v>
          </cell>
          <cell r="E721" t="str">
            <v>Joliet</v>
          </cell>
          <cell r="F721" t="str">
            <v>Will</v>
          </cell>
          <cell r="G721">
            <v>60432</v>
          </cell>
        </row>
        <row r="722">
          <cell r="B722" t="str">
            <v>LUCHA Apartments dba Madres Unidas</v>
          </cell>
          <cell r="C722" t="str">
            <v>30-1412</v>
          </cell>
          <cell r="D722" t="str">
            <v>3512 W. Wabansia Ave. Scattered sites</v>
          </cell>
          <cell r="E722" t="str">
            <v>Chicago</v>
          </cell>
          <cell r="F722" t="str">
            <v>Cook</v>
          </cell>
          <cell r="G722">
            <v>60647</v>
          </cell>
        </row>
        <row r="723">
          <cell r="B723" t="str">
            <v>Lukins' Landing</v>
          </cell>
          <cell r="C723">
            <v>11801</v>
          </cell>
          <cell r="D723" t="str">
            <v>7 Collins Rd</v>
          </cell>
          <cell r="E723" t="str">
            <v>Petersburg</v>
          </cell>
          <cell r="F723" t="str">
            <v>Menard</v>
          </cell>
          <cell r="G723">
            <v>62675</v>
          </cell>
        </row>
        <row r="724">
          <cell r="B724" t="str">
            <v>LYNDALE PLACE APARTMENTS</v>
          </cell>
          <cell r="C724" t="str">
            <v>30-514</v>
          </cell>
          <cell r="D724" t="str">
            <v>2207-21 N. Rockwell/2569-75 W. Lyndale 2575 W. Lyndale (mgt office)</v>
          </cell>
          <cell r="E724" t="str">
            <v>CHICAGO</v>
          </cell>
          <cell r="F724" t="str">
            <v>Cook</v>
          </cell>
          <cell r="G724">
            <v>60647</v>
          </cell>
        </row>
        <row r="725">
          <cell r="B725" t="str">
            <v>Lynden Lane (FKA Manor Homes)</v>
          </cell>
          <cell r="C725">
            <v>10680</v>
          </cell>
          <cell r="D725" t="str">
            <v>2601 7th St. 1014 15th St. - 1026 16th St.</v>
          </cell>
          <cell r="E725" t="str">
            <v>Rock Island</v>
          </cell>
          <cell r="F725" t="str">
            <v>Rock Island</v>
          </cell>
          <cell r="G725">
            <v>61201</v>
          </cell>
        </row>
        <row r="726">
          <cell r="B726" t="str">
            <v>Lynwood Senior Housing</v>
          </cell>
          <cell r="C726" t="str">
            <v>30-1193</v>
          </cell>
          <cell r="D726" t="str">
            <v>2552 Logan Lane</v>
          </cell>
          <cell r="E726" t="str">
            <v>Lynwood</v>
          </cell>
          <cell r="F726" t="str">
            <v>Cook</v>
          </cell>
          <cell r="G726">
            <v>60411</v>
          </cell>
        </row>
        <row r="727">
          <cell r="B727" t="str">
            <v>Lynwood Senior Housing Phase II</v>
          </cell>
          <cell r="C727">
            <v>10057</v>
          </cell>
          <cell r="D727" t="str">
            <v>2450 Lake Pointe Drive</v>
          </cell>
          <cell r="E727" t="str">
            <v>Lynwood</v>
          </cell>
          <cell r="F727" t="str">
            <v>Cook</v>
          </cell>
          <cell r="G727">
            <v>60411</v>
          </cell>
        </row>
        <row r="728">
          <cell r="B728" t="str">
            <v>Lyons Senior Apartments</v>
          </cell>
          <cell r="C728" t="str">
            <v>30-457</v>
          </cell>
          <cell r="D728" t="str">
            <v>8325 Carr Court</v>
          </cell>
          <cell r="E728" t="str">
            <v>Lyons</v>
          </cell>
          <cell r="F728" t="str">
            <v>Cook</v>
          </cell>
          <cell r="G728">
            <v>60534</v>
          </cell>
        </row>
        <row r="729">
          <cell r="B729" t="str">
            <v>MacArthur Park Apartments</v>
          </cell>
          <cell r="C729">
            <v>11219</v>
          </cell>
          <cell r="D729" t="str">
            <v>2715 S MacArthur Park Blvd</v>
          </cell>
          <cell r="E729" t="str">
            <v>Springfield</v>
          </cell>
          <cell r="F729" t="str">
            <v>Sangamon</v>
          </cell>
          <cell r="G729">
            <v>62704</v>
          </cell>
        </row>
        <row r="730">
          <cell r="B730" t="str">
            <v>Macoupin Homes</v>
          </cell>
          <cell r="C730">
            <v>11106</v>
          </cell>
          <cell r="D730" t="str">
            <v>1180 Wheatland Ln. Scattered Staunton, Bunker Hill, Gillespie</v>
          </cell>
          <cell r="E730" t="str">
            <v>Staunton</v>
          </cell>
          <cell r="F730" t="str">
            <v>Macoupin</v>
          </cell>
          <cell r="G730" t="str">
            <v>62088-2324</v>
          </cell>
        </row>
        <row r="731">
          <cell r="B731" t="str">
            <v>Madden Wells Phase 1B</v>
          </cell>
          <cell r="C731">
            <v>2062</v>
          </cell>
          <cell r="D731" t="str">
            <v>3859 S. Vincennes Ave.</v>
          </cell>
          <cell r="E731" t="str">
            <v>Chicago</v>
          </cell>
          <cell r="F731" t="str">
            <v>Cook</v>
          </cell>
          <cell r="G731">
            <v>60653</v>
          </cell>
        </row>
        <row r="732">
          <cell r="B732" t="str">
            <v>Madison Apartments II</v>
          </cell>
          <cell r="C732">
            <v>11639</v>
          </cell>
          <cell r="D732" t="str">
            <v>210 NE Madison Ave.</v>
          </cell>
          <cell r="E732" t="str">
            <v>Peoria</v>
          </cell>
          <cell r="F732" t="str">
            <v>Peoria</v>
          </cell>
          <cell r="G732">
            <v>61602</v>
          </cell>
        </row>
        <row r="733">
          <cell r="B733" t="str">
            <v>Madison Apartments III</v>
          </cell>
          <cell r="C733">
            <v>11909</v>
          </cell>
          <cell r="D733" t="str">
            <v>206 NE Madison Ave 202 NE Madison Ave,  Office</v>
          </cell>
          <cell r="E733" t="str">
            <v>Peoria</v>
          </cell>
          <cell r="F733" t="str">
            <v>Peoria</v>
          </cell>
          <cell r="G733">
            <v>61602</v>
          </cell>
        </row>
        <row r="734">
          <cell r="B734" t="str">
            <v>Madison Avenue Apartments</v>
          </cell>
          <cell r="C734">
            <v>11437</v>
          </cell>
          <cell r="D734" t="str">
            <v>202 NE Madison Ave.</v>
          </cell>
          <cell r="E734" t="str">
            <v>Peoria</v>
          </cell>
          <cell r="F734" t="str">
            <v>Peoria</v>
          </cell>
          <cell r="G734">
            <v>61602</v>
          </cell>
        </row>
        <row r="735">
          <cell r="B735" t="str">
            <v>Madison Avenue Apartments</v>
          </cell>
          <cell r="C735">
            <v>2718</v>
          </cell>
          <cell r="D735" t="str">
            <v>511 E Monroe St</v>
          </cell>
          <cell r="E735" t="str">
            <v>Du Quoin</v>
          </cell>
          <cell r="F735" t="str">
            <v>Perry</v>
          </cell>
          <cell r="G735">
            <v>62832</v>
          </cell>
        </row>
        <row r="736">
          <cell r="B736" t="str">
            <v>Madison Park Place</v>
          </cell>
          <cell r="C736" t="str">
            <v>30-1147</v>
          </cell>
          <cell r="D736" t="str">
            <v>426 N 13th St</v>
          </cell>
          <cell r="E736" t="str">
            <v>Springfield</v>
          </cell>
          <cell r="F736" t="str">
            <v>Sangamon</v>
          </cell>
          <cell r="G736">
            <v>62702</v>
          </cell>
        </row>
        <row r="737">
          <cell r="B737" t="str">
            <v>Madison Renaissance</v>
          </cell>
          <cell r="C737" t="str">
            <v>30-938</v>
          </cell>
          <cell r="D737" t="str">
            <v>5629-5647 W. Madison St.</v>
          </cell>
          <cell r="E737" t="str">
            <v>Chicago</v>
          </cell>
          <cell r="F737" t="str">
            <v>Cook</v>
          </cell>
          <cell r="G737">
            <v>60644</v>
          </cell>
        </row>
        <row r="738">
          <cell r="B738" t="str">
            <v>Madison Senior Apartments</v>
          </cell>
          <cell r="C738" t="str">
            <v>30-2056</v>
          </cell>
          <cell r="D738" t="str">
            <v>1601 Market Street</v>
          </cell>
          <cell r="E738" t="str">
            <v>Madison</v>
          </cell>
          <cell r="F738" t="str">
            <v>Madison</v>
          </cell>
          <cell r="G738">
            <v>62060</v>
          </cell>
        </row>
        <row r="739">
          <cell r="B739" t="str">
            <v>Mae Suites Apartments</v>
          </cell>
          <cell r="C739" t="str">
            <v>40-160</v>
          </cell>
          <cell r="D739" t="str">
            <v>148 N Mayfield Ave</v>
          </cell>
          <cell r="E739" t="str">
            <v>Chicago</v>
          </cell>
          <cell r="F739" t="str">
            <v>Cook</v>
          </cell>
          <cell r="G739">
            <v>60644</v>
          </cell>
        </row>
        <row r="740">
          <cell r="B740" t="str">
            <v>Magnolia Gardens</v>
          </cell>
          <cell r="C740" t="str">
            <v>30-2187</v>
          </cell>
          <cell r="D740" t="str">
            <v>4845-55 N. Magnolia</v>
          </cell>
          <cell r="E740" t="str">
            <v>Chicago</v>
          </cell>
          <cell r="F740" t="str">
            <v>Cook</v>
          </cell>
          <cell r="G740">
            <v>60640</v>
          </cell>
        </row>
        <row r="741">
          <cell r="B741" t="str">
            <v>Magnolia Properties - Scattered Site</v>
          </cell>
          <cell r="C741">
            <v>10024</v>
          </cell>
          <cell r="D741" t="str">
            <v>300 Southside Court</v>
          </cell>
          <cell r="E741" t="str">
            <v>Newton</v>
          </cell>
          <cell r="F741" t="str">
            <v>Jasper</v>
          </cell>
          <cell r="G741">
            <v>62448</v>
          </cell>
        </row>
        <row r="742">
          <cell r="B742" t="str">
            <v>Mahalia Place of Legends South</v>
          </cell>
          <cell r="C742">
            <v>1532</v>
          </cell>
          <cell r="D742" t="str">
            <v>Scattered Sites</v>
          </cell>
          <cell r="E742" t="str">
            <v>Chicago</v>
          </cell>
          <cell r="F742" t="str">
            <v>Cook</v>
          </cell>
          <cell r="G742"/>
        </row>
        <row r="743">
          <cell r="B743" t="str">
            <v>Main Street Lofts</v>
          </cell>
          <cell r="C743">
            <v>11780</v>
          </cell>
          <cell r="D743" t="str">
            <v>487 Main St.</v>
          </cell>
          <cell r="E743" t="str">
            <v>West Chicago</v>
          </cell>
          <cell r="F743" t="str">
            <v>DuPage</v>
          </cell>
          <cell r="G743">
            <v>60185</v>
          </cell>
        </row>
        <row r="744">
          <cell r="B744" t="str">
            <v>Mainstay Center</v>
          </cell>
          <cell r="C744">
            <v>1366</v>
          </cell>
          <cell r="D744" t="str">
            <v>1218 19th Street</v>
          </cell>
          <cell r="E744" t="str">
            <v>Granite City</v>
          </cell>
          <cell r="F744" t="str">
            <v>Madison</v>
          </cell>
          <cell r="G744">
            <v>62040</v>
          </cell>
        </row>
        <row r="745">
          <cell r="B745" t="str">
            <v>Maitri Path to Wellness Project 1</v>
          </cell>
          <cell r="C745">
            <v>52287</v>
          </cell>
          <cell r="D745" t="str">
            <v>710 Peoria St</v>
          </cell>
          <cell r="E745" t="str">
            <v>Peru</v>
          </cell>
          <cell r="F745" t="str">
            <v>La Salle</v>
          </cell>
          <cell r="G745">
            <v>61354</v>
          </cell>
        </row>
        <row r="746">
          <cell r="B746" t="str">
            <v>Maitri Path to Wellness Project 2</v>
          </cell>
          <cell r="C746">
            <v>52312</v>
          </cell>
          <cell r="D746" t="str">
            <v>708 Peoria St</v>
          </cell>
          <cell r="E746" t="str">
            <v>Peru</v>
          </cell>
          <cell r="F746" t="str">
            <v>La Salle</v>
          </cell>
          <cell r="G746">
            <v>61354</v>
          </cell>
        </row>
        <row r="747">
          <cell r="B747" t="str">
            <v>Major Jenkins</v>
          </cell>
          <cell r="C747" t="str">
            <v>30-337</v>
          </cell>
          <cell r="D747" t="str">
            <v>5012-16 N. Winthrop Ave.</v>
          </cell>
          <cell r="E747" t="str">
            <v>Chicago</v>
          </cell>
          <cell r="F747" t="str">
            <v>Cook</v>
          </cell>
          <cell r="G747">
            <v>60640</v>
          </cell>
        </row>
        <row r="748">
          <cell r="B748" t="str">
            <v>Malden Arms</v>
          </cell>
          <cell r="C748">
            <v>2721</v>
          </cell>
          <cell r="D748" t="str">
            <v>4727 North Malden Street</v>
          </cell>
          <cell r="E748" t="str">
            <v>Chicago</v>
          </cell>
          <cell r="F748" t="str">
            <v>Cook</v>
          </cell>
          <cell r="G748">
            <v>60640</v>
          </cell>
        </row>
        <row r="749">
          <cell r="B749" t="str">
            <v>Manor at the Woodlands</v>
          </cell>
          <cell r="C749">
            <v>2365</v>
          </cell>
          <cell r="D749" t="str">
            <v>1 Manor Circle</v>
          </cell>
          <cell r="E749" t="str">
            <v>Fairfield</v>
          </cell>
          <cell r="F749" t="str">
            <v>Wayne</v>
          </cell>
          <cell r="G749">
            <v>62837</v>
          </cell>
        </row>
        <row r="750">
          <cell r="B750" t="str">
            <v>Maple Ridge Apartments - Paris</v>
          </cell>
          <cell r="C750">
            <v>2627</v>
          </cell>
          <cell r="D750" t="str">
            <v>720 E. Court</v>
          </cell>
          <cell r="E750" t="str">
            <v>Paris</v>
          </cell>
          <cell r="F750" t="str">
            <v>Edgar</v>
          </cell>
          <cell r="G750">
            <v>61944</v>
          </cell>
        </row>
        <row r="751">
          <cell r="B751" t="str">
            <v>MAPLE RIDGE APARTMENTS - Rock Island</v>
          </cell>
          <cell r="C751">
            <v>1462</v>
          </cell>
          <cell r="D751" t="str">
            <v>3700 5th Street</v>
          </cell>
          <cell r="E751" t="str">
            <v>ROCK ISLAND</v>
          </cell>
          <cell r="F751" t="str">
            <v>Rock Island</v>
          </cell>
          <cell r="G751">
            <v>61201</v>
          </cell>
        </row>
        <row r="752">
          <cell r="B752" t="str">
            <v>Maple Ridge II Apartments</v>
          </cell>
          <cell r="C752">
            <v>10874</v>
          </cell>
          <cell r="D752" t="str">
            <v>644 E Court Street</v>
          </cell>
          <cell r="E752" t="str">
            <v>Paris</v>
          </cell>
          <cell r="F752" t="str">
            <v>Edgar</v>
          </cell>
          <cell r="G752">
            <v>61944</v>
          </cell>
        </row>
        <row r="753">
          <cell r="B753" t="str">
            <v>Maplewood Estates</v>
          </cell>
          <cell r="C753">
            <v>10428</v>
          </cell>
          <cell r="D753" t="str">
            <v>104 Fairway Drive</v>
          </cell>
          <cell r="E753" t="str">
            <v>Centralia</v>
          </cell>
          <cell r="F753" t="str">
            <v>Marion</v>
          </cell>
          <cell r="G753">
            <v>62801</v>
          </cell>
        </row>
        <row r="754">
          <cell r="B754" t="str">
            <v>Marian Heights Apartments</v>
          </cell>
          <cell r="C754">
            <v>340</v>
          </cell>
          <cell r="D754" t="str">
            <v>20 Marian Heights</v>
          </cell>
          <cell r="E754" t="str">
            <v>Alton</v>
          </cell>
          <cell r="F754" t="str">
            <v>Madison</v>
          </cell>
          <cell r="G754">
            <v>62002</v>
          </cell>
        </row>
        <row r="755">
          <cell r="B755" t="str">
            <v>Marison Mill Suites</v>
          </cell>
          <cell r="C755">
            <v>11291</v>
          </cell>
          <cell r="D755" t="str">
            <v>126 N Center St.</v>
          </cell>
          <cell r="E755" t="str">
            <v>South Elgin</v>
          </cell>
          <cell r="F755" t="str">
            <v>Kane</v>
          </cell>
          <cell r="G755">
            <v>60177</v>
          </cell>
        </row>
        <row r="756">
          <cell r="B756" t="str">
            <v>Mark Twain Apartments</v>
          </cell>
          <cell r="C756">
            <v>11493</v>
          </cell>
          <cell r="D756" t="str">
            <v>111 W. Division St.</v>
          </cell>
          <cell r="E756" t="str">
            <v>Chicago</v>
          </cell>
          <cell r="F756" t="str">
            <v>Cook</v>
          </cell>
          <cell r="G756">
            <v>60610</v>
          </cell>
        </row>
        <row r="757">
          <cell r="B757" t="str">
            <v>Marquis Apartments</v>
          </cell>
          <cell r="C757" t="str">
            <v>30-832</v>
          </cell>
          <cell r="D757" t="str">
            <v>6133 North Kenmore</v>
          </cell>
          <cell r="E757" t="str">
            <v>Chicago</v>
          </cell>
          <cell r="F757" t="str">
            <v>Cook</v>
          </cell>
          <cell r="G757">
            <v>60660</v>
          </cell>
        </row>
        <row r="758">
          <cell r="B758" t="str">
            <v>Marshall Field Garden Apartments</v>
          </cell>
          <cell r="C758">
            <v>11177</v>
          </cell>
          <cell r="D758" t="str">
            <v>1448 North Sedgwick Street</v>
          </cell>
          <cell r="E758" t="str">
            <v>Chicago</v>
          </cell>
          <cell r="F758" t="str">
            <v>Cook</v>
          </cell>
          <cell r="G758">
            <v>60610</v>
          </cell>
        </row>
        <row r="759">
          <cell r="B759" t="str">
            <v>Marshall Springs Apartments</v>
          </cell>
          <cell r="C759">
            <v>10031</v>
          </cell>
          <cell r="D759" t="str">
            <v>114 Maple Street 205, 207 and 209 North 14th Street</v>
          </cell>
          <cell r="E759" t="str">
            <v>Marshall</v>
          </cell>
          <cell r="F759" t="str">
            <v>Clark</v>
          </cell>
          <cell r="G759">
            <v>62441</v>
          </cell>
        </row>
        <row r="760">
          <cell r="B760" t="str">
            <v>Martin Farrell House</v>
          </cell>
          <cell r="C760">
            <v>11870</v>
          </cell>
          <cell r="D760" t="str">
            <v>1415 E. 65th St.</v>
          </cell>
          <cell r="E760" t="str">
            <v>Chicago</v>
          </cell>
          <cell r="F760" t="str">
            <v>Cook</v>
          </cell>
          <cell r="G760">
            <v>60637</v>
          </cell>
        </row>
        <row r="761">
          <cell r="B761" t="str">
            <v>Martin Luther King Jr. Apartments</v>
          </cell>
          <cell r="C761">
            <v>10843</v>
          </cell>
          <cell r="D761" t="str">
            <v>3220-3347 W. Madison Office: 3320 W. Madison #102</v>
          </cell>
          <cell r="E761" t="str">
            <v>Chicago</v>
          </cell>
          <cell r="F761" t="str">
            <v>Cook</v>
          </cell>
          <cell r="G761">
            <v>60624</v>
          </cell>
        </row>
        <row r="762">
          <cell r="B762" t="str">
            <v>Mary Allen West Tower</v>
          </cell>
          <cell r="C762">
            <v>10207</v>
          </cell>
          <cell r="D762" t="str">
            <v>121 West Simmons Street</v>
          </cell>
          <cell r="E762" t="str">
            <v>Galesburg</v>
          </cell>
          <cell r="F762" t="str">
            <v>Knox</v>
          </cell>
          <cell r="G762">
            <v>61401</v>
          </cell>
        </row>
        <row r="763">
          <cell r="B763" t="str">
            <v>Marycrest Village</v>
          </cell>
          <cell r="C763">
            <v>11393</v>
          </cell>
          <cell r="D763" t="str">
            <v>2115 Marmion Ave.</v>
          </cell>
          <cell r="E763" t="str">
            <v>Joliet</v>
          </cell>
          <cell r="F763" t="str">
            <v>Will</v>
          </cell>
          <cell r="G763">
            <v>60436</v>
          </cell>
        </row>
        <row r="764">
          <cell r="B764" t="str">
            <v>Mason Street Apartments</v>
          </cell>
          <cell r="C764">
            <v>12384</v>
          </cell>
          <cell r="D764" t="str">
            <v>229 W Mason St</v>
          </cell>
          <cell r="E764" t="str">
            <v>Springfield</v>
          </cell>
          <cell r="F764" t="str">
            <v>Sangamon</v>
          </cell>
          <cell r="G764">
            <v>62702</v>
          </cell>
        </row>
        <row r="765">
          <cell r="B765" t="str">
            <v>Matteson Supportive Housing</v>
          </cell>
          <cell r="C765">
            <v>2331</v>
          </cell>
          <cell r="D765" t="str">
            <v>5212 Southwick Drive</v>
          </cell>
          <cell r="E765" t="str">
            <v>Matteson</v>
          </cell>
          <cell r="F765" t="str">
            <v>Cook</v>
          </cell>
          <cell r="G765">
            <v>60443</v>
          </cell>
        </row>
        <row r="766">
          <cell r="B766" t="str">
            <v>Mattoon Towers</v>
          </cell>
          <cell r="C766">
            <v>343</v>
          </cell>
          <cell r="D766" t="str">
            <v>90 E. Prairie Ave.</v>
          </cell>
          <cell r="E766" t="str">
            <v>Mattoon</v>
          </cell>
          <cell r="F766" t="str">
            <v>Coles</v>
          </cell>
          <cell r="G766">
            <v>61938</v>
          </cell>
        </row>
        <row r="767">
          <cell r="B767" t="str">
            <v>May Apartments</v>
          </cell>
          <cell r="C767">
            <v>11051</v>
          </cell>
          <cell r="D767" t="str">
            <v>1701 Bryant Avenue</v>
          </cell>
          <cell r="E767" t="str">
            <v>Edwardsville</v>
          </cell>
          <cell r="F767" t="str">
            <v>Madison</v>
          </cell>
          <cell r="G767">
            <v>62025</v>
          </cell>
        </row>
        <row r="768">
          <cell r="B768" t="str">
            <v>Mayors Manor</v>
          </cell>
          <cell r="C768" t="str">
            <v>40-410</v>
          </cell>
          <cell r="D768" t="str">
            <v>500-504 W. Washington St.</v>
          </cell>
          <cell r="E768" t="str">
            <v>Bloomington</v>
          </cell>
          <cell r="F768" t="str">
            <v>McLean</v>
          </cell>
          <cell r="G768">
            <v>61701</v>
          </cell>
        </row>
        <row r="769">
          <cell r="B769" t="str">
            <v>Maywood Apartments</v>
          </cell>
          <cell r="C769" t="str">
            <v>30-1150</v>
          </cell>
          <cell r="D769" t="str">
            <v>1705-1711 St. Charles Road</v>
          </cell>
          <cell r="E769" t="str">
            <v>Maywood</v>
          </cell>
          <cell r="F769" t="str">
            <v>Cook</v>
          </cell>
          <cell r="G769">
            <v>60153</v>
          </cell>
        </row>
        <row r="770">
          <cell r="B770" t="str">
            <v>Maywood Supportive Living Facility</v>
          </cell>
          <cell r="C770">
            <v>10545</v>
          </cell>
          <cell r="D770" t="str">
            <v>316 Randolph St.</v>
          </cell>
          <cell r="E770" t="str">
            <v>Maywood</v>
          </cell>
          <cell r="F770" t="str">
            <v>Cook</v>
          </cell>
          <cell r="G770">
            <v>60153</v>
          </cell>
        </row>
        <row r="771">
          <cell r="B771" t="str">
            <v>Mazon Park Place</v>
          </cell>
          <cell r="C771">
            <v>2241</v>
          </cell>
          <cell r="D771" t="str">
            <v>608 Seneca Street 1802 N. Division, Morris, IL (Office)</v>
          </cell>
          <cell r="E771" t="str">
            <v>Mazon</v>
          </cell>
          <cell r="F771" t="str">
            <v>Grundy</v>
          </cell>
          <cell r="G771">
            <v>60444</v>
          </cell>
        </row>
        <row r="772">
          <cell r="B772" t="str">
            <v>McCrory Senior Apartments</v>
          </cell>
          <cell r="C772">
            <v>11197</v>
          </cell>
          <cell r="D772" t="str">
            <v>1637-59 W. Washington Blvd Office - 1639 W. Washington Blvd.</v>
          </cell>
          <cell r="E772" t="str">
            <v>Chicago</v>
          </cell>
          <cell r="F772" t="str">
            <v>Cook</v>
          </cell>
          <cell r="G772">
            <v>60612</v>
          </cell>
        </row>
        <row r="773">
          <cell r="B773" t="str">
            <v>McHenry Senior Commons</v>
          </cell>
          <cell r="C773">
            <v>12131</v>
          </cell>
          <cell r="D773" t="str">
            <v>3717 Municipal Drive</v>
          </cell>
          <cell r="E773" t="str">
            <v>McHenry</v>
          </cell>
          <cell r="F773" t="str">
            <v>McHenry</v>
          </cell>
          <cell r="G773">
            <v>60050</v>
          </cell>
        </row>
        <row r="774">
          <cell r="B774" t="str">
            <v>McKay Manor</v>
          </cell>
          <cell r="C774">
            <v>11849</v>
          </cell>
          <cell r="D774" t="str">
            <v>1 McKay Manor Dr</v>
          </cell>
          <cell r="E774" t="str">
            <v>Breese</v>
          </cell>
          <cell r="F774" t="str">
            <v>Clinton</v>
          </cell>
          <cell r="G774">
            <v>62230</v>
          </cell>
        </row>
        <row r="775">
          <cell r="B775" t="str">
            <v>MCKENDREE APARTMENTS</v>
          </cell>
          <cell r="C775" t="str">
            <v>30-1113</v>
          </cell>
          <cell r="D775" t="str">
            <v>4600 McKendree Drive</v>
          </cell>
          <cell r="E775" t="str">
            <v>GODFREY</v>
          </cell>
          <cell r="F775" t="str">
            <v>Madison</v>
          </cell>
          <cell r="G775">
            <v>62035</v>
          </cell>
        </row>
        <row r="776">
          <cell r="B776" t="str">
            <v>McKenzie Falls</v>
          </cell>
          <cell r="C776">
            <v>10170</v>
          </cell>
          <cell r="D776" t="str">
            <v>265 Lake Shore Drive</v>
          </cell>
          <cell r="E776" t="str">
            <v>Bolingbrook</v>
          </cell>
          <cell r="F776" t="str">
            <v>DuPage</v>
          </cell>
          <cell r="G776">
            <v>60440</v>
          </cell>
        </row>
        <row r="777">
          <cell r="B777" t="str">
            <v>Meachum Crossing Apartments</v>
          </cell>
          <cell r="C777">
            <v>2700</v>
          </cell>
          <cell r="D777" t="str">
            <v>928 Bob Collins</v>
          </cell>
          <cell r="E777" t="str">
            <v>Venice</v>
          </cell>
          <cell r="F777" t="str">
            <v>Madison</v>
          </cell>
          <cell r="G777">
            <v>62090</v>
          </cell>
        </row>
        <row r="778">
          <cell r="B778" t="str">
            <v>Meadow Green Apartments</v>
          </cell>
          <cell r="C778" t="str">
            <v>40-215</v>
          </cell>
          <cell r="D778" t="str">
            <v>206 Nicholas Drive Site office 206 A-B Nicholas Dr.</v>
          </cell>
          <cell r="E778" t="str">
            <v>Tuscola</v>
          </cell>
          <cell r="F778" t="str">
            <v>Douglas</v>
          </cell>
          <cell r="G778">
            <v>61953</v>
          </cell>
        </row>
        <row r="779">
          <cell r="B779" t="str">
            <v>Meadows Apartments</v>
          </cell>
          <cell r="C779">
            <v>10573</v>
          </cell>
          <cell r="D779" t="str">
            <v>702 West Highsmith Street</v>
          </cell>
          <cell r="E779" t="str">
            <v>Robinson</v>
          </cell>
          <cell r="F779" t="str">
            <v>Crawford</v>
          </cell>
          <cell r="G779">
            <v>62454</v>
          </cell>
        </row>
        <row r="780">
          <cell r="B780" t="str">
            <v>Meadows Apartments</v>
          </cell>
          <cell r="C780">
            <v>935</v>
          </cell>
          <cell r="D780" t="str">
            <v>308 N. Dempsey</v>
          </cell>
          <cell r="E780" t="str">
            <v>Elburn</v>
          </cell>
          <cell r="F780" t="str">
            <v>Kane</v>
          </cell>
          <cell r="G780">
            <v>60119</v>
          </cell>
        </row>
        <row r="781">
          <cell r="B781" t="str">
            <v>Meadows of Luke Ridge Townhomes</v>
          </cell>
          <cell r="C781" t="str">
            <v>30-1481</v>
          </cell>
          <cell r="D781" t="str">
            <v>1302 Luke Lane</v>
          </cell>
          <cell r="E781" t="str">
            <v>Rock Falls</v>
          </cell>
          <cell r="F781" t="str">
            <v>Whiteside</v>
          </cell>
          <cell r="G781">
            <v>61071</v>
          </cell>
        </row>
        <row r="782">
          <cell r="B782" t="str">
            <v>Meadowview Apartments</v>
          </cell>
          <cell r="C782" t="str">
            <v>30-1526</v>
          </cell>
          <cell r="D782" t="str">
            <v>2004-2006 Middletown Drive</v>
          </cell>
          <cell r="E782" t="str">
            <v>Mahomet</v>
          </cell>
          <cell r="F782" t="str">
            <v>Champaign</v>
          </cell>
          <cell r="G782">
            <v>61853</v>
          </cell>
        </row>
        <row r="783">
          <cell r="B783" t="str">
            <v>Meadowview Apartments (Fairview)</v>
          </cell>
          <cell r="C783">
            <v>11026</v>
          </cell>
          <cell r="D783" t="str">
            <v>12500-12530 South Fairview Avenue</v>
          </cell>
          <cell r="E783" t="str">
            <v>Blue Island</v>
          </cell>
          <cell r="F783" t="str">
            <v>Cook</v>
          </cell>
          <cell r="G783">
            <v>60606</v>
          </cell>
        </row>
        <row r="784">
          <cell r="B784" t="str">
            <v>Meld Manor</v>
          </cell>
          <cell r="C784" t="str">
            <v>30-350</v>
          </cell>
          <cell r="D784" t="str">
            <v>414 North Court St.</v>
          </cell>
          <cell r="E784" t="str">
            <v>Rockford</v>
          </cell>
          <cell r="F784" t="str">
            <v>Winnebago</v>
          </cell>
          <cell r="G784" t="str">
            <v>61103-6824</v>
          </cell>
        </row>
        <row r="785">
          <cell r="B785" t="str">
            <v>Melmar Apartments</v>
          </cell>
          <cell r="C785">
            <v>10222</v>
          </cell>
          <cell r="D785" t="str">
            <v>101 Melmar Drive</v>
          </cell>
          <cell r="E785" t="str">
            <v>Sparta</v>
          </cell>
          <cell r="F785" t="str">
            <v>Randolph</v>
          </cell>
          <cell r="G785">
            <v>62286</v>
          </cell>
        </row>
        <row r="786">
          <cell r="B786" t="str">
            <v>Melrose Commons Apartments</v>
          </cell>
          <cell r="C786">
            <v>11501</v>
          </cell>
          <cell r="D786" t="str">
            <v>8303 W. North Avenue</v>
          </cell>
          <cell r="E786" t="str">
            <v>Melrose Park</v>
          </cell>
          <cell r="F786" t="str">
            <v>Cook</v>
          </cell>
          <cell r="G786">
            <v>60160</v>
          </cell>
        </row>
        <row r="787">
          <cell r="B787" t="str">
            <v>Melrose Park Veterans' Village</v>
          </cell>
          <cell r="C787">
            <v>11132</v>
          </cell>
          <cell r="D787" t="str">
            <v>101-105 N. 15th Ave</v>
          </cell>
          <cell r="E787" t="str">
            <v>Melrose Park</v>
          </cell>
          <cell r="F787" t="str">
            <v>Cook</v>
          </cell>
          <cell r="G787" t="str">
            <v>60160-4003</v>
          </cell>
        </row>
        <row r="788">
          <cell r="B788" t="str">
            <v>Mendota Senior Housing Phase I</v>
          </cell>
          <cell r="C788">
            <v>10258</v>
          </cell>
          <cell r="D788" t="str">
            <v>1635 William Way</v>
          </cell>
          <cell r="E788" t="str">
            <v>Mendota</v>
          </cell>
          <cell r="F788" t="str">
            <v>La Salle</v>
          </cell>
          <cell r="G788">
            <v>61342</v>
          </cell>
        </row>
        <row r="789">
          <cell r="B789" t="str">
            <v>Mensendike Apartments</v>
          </cell>
          <cell r="C789" t="str">
            <v>30-1545</v>
          </cell>
          <cell r="D789" t="str">
            <v>287 Douglas Street See Notes</v>
          </cell>
          <cell r="E789" t="str">
            <v>Warren</v>
          </cell>
          <cell r="F789" t="str">
            <v>Jo Daviess</v>
          </cell>
          <cell r="G789">
            <v>61087</v>
          </cell>
        </row>
        <row r="790">
          <cell r="B790" t="str">
            <v>Merrill Court Apartments</v>
          </cell>
          <cell r="C790">
            <v>10373</v>
          </cell>
          <cell r="D790" t="str">
            <v>7201-15 S. Merrill Avenue 2141-45 E. 72nd Street</v>
          </cell>
          <cell r="E790" t="str">
            <v>Chicago</v>
          </cell>
          <cell r="F790" t="str">
            <v>Cook</v>
          </cell>
          <cell r="G790">
            <v>60649</v>
          </cell>
        </row>
        <row r="791">
          <cell r="B791" t="str">
            <v>Metro Landing of Swansea</v>
          </cell>
          <cell r="C791">
            <v>11268</v>
          </cell>
          <cell r="D791" t="str">
            <v>228 Metro Way</v>
          </cell>
          <cell r="E791" t="str">
            <v>Swansea</v>
          </cell>
          <cell r="F791" t="str">
            <v>St. Clair</v>
          </cell>
          <cell r="G791" t="str">
            <v>62226-2906</v>
          </cell>
        </row>
        <row r="792">
          <cell r="B792" t="str">
            <v>Midtown Crossing Apts. fka Graceland Apts.</v>
          </cell>
          <cell r="C792">
            <v>11205</v>
          </cell>
          <cell r="D792" t="str">
            <v>751 Graceland Avenue</v>
          </cell>
          <cell r="E792" t="str">
            <v>Des Plaines</v>
          </cell>
          <cell r="F792" t="str">
            <v>Cook</v>
          </cell>
          <cell r="G792">
            <v>60016</v>
          </cell>
        </row>
        <row r="793">
          <cell r="B793" t="str">
            <v>Midwest Athletic Club</v>
          </cell>
          <cell r="C793" t="str">
            <v>30-410</v>
          </cell>
          <cell r="D793" t="str">
            <v>6 North Hamlin Blvd.</v>
          </cell>
          <cell r="E793" t="str">
            <v>Chicago</v>
          </cell>
          <cell r="F793" t="str">
            <v>Cook</v>
          </cell>
          <cell r="G793">
            <v>60624</v>
          </cell>
        </row>
        <row r="794">
          <cell r="B794" t="str">
            <v>Mill Creek Village</v>
          </cell>
          <cell r="C794" t="str">
            <v>30-1225</v>
          </cell>
          <cell r="D794" t="str">
            <v>102 E State St</v>
          </cell>
          <cell r="E794" t="str">
            <v>Mount Carroll</v>
          </cell>
          <cell r="F794" t="str">
            <v>Carroll</v>
          </cell>
          <cell r="G794">
            <v>61053</v>
          </cell>
        </row>
        <row r="795">
          <cell r="B795" t="str">
            <v>Mill Street Station</v>
          </cell>
          <cell r="C795">
            <v>10785</v>
          </cell>
          <cell r="D795" t="str">
            <v>380 Wolverine Drive</v>
          </cell>
          <cell r="E795" t="str">
            <v>Oswego</v>
          </cell>
          <cell r="F795" t="str">
            <v>Kendall</v>
          </cell>
          <cell r="G795">
            <v>60543</v>
          </cell>
        </row>
        <row r="796">
          <cell r="B796" t="str">
            <v>Millbrook Townhomes</v>
          </cell>
          <cell r="C796">
            <v>11971</v>
          </cell>
          <cell r="D796" t="str">
            <v>1754 Millbrook Lane</v>
          </cell>
          <cell r="E796" t="str">
            <v>Cherry Valley</v>
          </cell>
          <cell r="F796" t="str">
            <v>Winnebago</v>
          </cell>
          <cell r="G796">
            <v>61016</v>
          </cell>
        </row>
        <row r="797">
          <cell r="B797" t="str">
            <v>Mills Crossing Apartments</v>
          </cell>
          <cell r="C797" t="str">
            <v>30-1515</v>
          </cell>
          <cell r="D797" t="str">
            <v>600 Mills Cart Road</v>
          </cell>
          <cell r="E797" t="str">
            <v>Salem</v>
          </cell>
          <cell r="F797" t="str">
            <v>Marion</v>
          </cell>
          <cell r="G797">
            <v>62881</v>
          </cell>
        </row>
        <row r="798">
          <cell r="B798" t="str">
            <v>Milwaukee Avenue Apartments</v>
          </cell>
          <cell r="C798">
            <v>11063</v>
          </cell>
          <cell r="D798" t="str">
            <v>3064 N. Milwaukee</v>
          </cell>
          <cell r="E798" t="str">
            <v>Chicago</v>
          </cell>
          <cell r="F798" t="str">
            <v>Cook</v>
          </cell>
          <cell r="G798">
            <v>60618</v>
          </cell>
        </row>
        <row r="799">
          <cell r="B799" t="str">
            <v>Miriam Apartments</v>
          </cell>
          <cell r="C799" t="str">
            <v>30-046</v>
          </cell>
          <cell r="D799" t="str">
            <v>4707 N. Malden</v>
          </cell>
          <cell r="E799" t="str">
            <v>Chicago</v>
          </cell>
          <cell r="F799" t="str">
            <v>Cook</v>
          </cell>
          <cell r="G799">
            <v>60640</v>
          </cell>
        </row>
        <row r="800">
          <cell r="B800" t="str">
            <v>MLK APARTMENTS</v>
          </cell>
          <cell r="C800" t="str">
            <v>09-005</v>
          </cell>
          <cell r="D800" t="str">
            <v>3800-3824 W. 16th Street</v>
          </cell>
          <cell r="E800" t="str">
            <v>CHICAGO</v>
          </cell>
          <cell r="F800" t="str">
            <v>Cook</v>
          </cell>
          <cell r="G800">
            <v>60623</v>
          </cell>
        </row>
        <row r="801">
          <cell r="B801" t="str">
            <v>Moline Enterprise Live-Work Lofts</v>
          </cell>
          <cell r="C801">
            <v>10338</v>
          </cell>
          <cell r="D801" t="str">
            <v>1871 River Drive</v>
          </cell>
          <cell r="E801" t="str">
            <v>Moline</v>
          </cell>
          <cell r="F801" t="str">
            <v>Rock Island</v>
          </cell>
          <cell r="G801">
            <v>61265</v>
          </cell>
        </row>
        <row r="802">
          <cell r="B802" t="str">
            <v>Moline High School Loft Apts.</v>
          </cell>
          <cell r="C802">
            <v>2051</v>
          </cell>
          <cell r="D802" t="str">
            <v>1001 16th Street</v>
          </cell>
          <cell r="E802" t="str">
            <v>Moline</v>
          </cell>
          <cell r="F802" t="str">
            <v>Rock Island</v>
          </cell>
          <cell r="G802">
            <v>61265</v>
          </cell>
        </row>
        <row r="803">
          <cell r="B803" t="str">
            <v>Monmouth Farms</v>
          </cell>
          <cell r="C803">
            <v>10063</v>
          </cell>
          <cell r="D803" t="str">
            <v>101 &amp; 102 Hastings Way 130 Hastings Way (Management Office)</v>
          </cell>
          <cell r="E803" t="str">
            <v>Monmouth</v>
          </cell>
          <cell r="F803" t="str">
            <v>Warren</v>
          </cell>
          <cell r="G803">
            <v>61462</v>
          </cell>
        </row>
        <row r="804">
          <cell r="B804" t="str">
            <v>MONMOUTH MANOR</v>
          </cell>
          <cell r="C804" t="str">
            <v>30-1168</v>
          </cell>
          <cell r="D804" t="str">
            <v>1018 North 6th Street</v>
          </cell>
          <cell r="E804" t="str">
            <v>MONMOUTH</v>
          </cell>
          <cell r="F804" t="str">
            <v>Warren</v>
          </cell>
          <cell r="G804">
            <v>61462</v>
          </cell>
        </row>
        <row r="805">
          <cell r="B805" t="str">
            <v>Monmouth Townhomes</v>
          </cell>
          <cell r="C805">
            <v>11821</v>
          </cell>
          <cell r="D805" t="str">
            <v>117 E. Jackson Ave.</v>
          </cell>
          <cell r="E805" t="str">
            <v>Monmouth</v>
          </cell>
          <cell r="F805" t="str">
            <v>Warren</v>
          </cell>
          <cell r="G805">
            <v>61462</v>
          </cell>
        </row>
        <row r="806">
          <cell r="B806" t="str">
            <v>Monroe County Apartments</v>
          </cell>
          <cell r="C806" t="str">
            <v>30-497</v>
          </cell>
          <cell r="D806" t="str">
            <v>230 Bradford Lane 228 N. Main Street</v>
          </cell>
          <cell r="E806" t="str">
            <v>Waterloo</v>
          </cell>
          <cell r="F806" t="str">
            <v>Monroe</v>
          </cell>
          <cell r="G806">
            <v>62298</v>
          </cell>
        </row>
        <row r="807">
          <cell r="B807" t="str">
            <v>Montclare Senior Residence of Avalon Park Phase I</v>
          </cell>
          <cell r="C807">
            <v>2909</v>
          </cell>
          <cell r="D807" t="str">
            <v>1200 E. 78th Street</v>
          </cell>
          <cell r="E807" t="str">
            <v>Chicago</v>
          </cell>
          <cell r="F807" t="str">
            <v>Cook</v>
          </cell>
          <cell r="G807">
            <v>60619</v>
          </cell>
        </row>
        <row r="808">
          <cell r="B808" t="str">
            <v>Montclare Senior Residences I</v>
          </cell>
          <cell r="C808" t="str">
            <v>30-1235</v>
          </cell>
          <cell r="D808" t="str">
            <v>6650 West Belden Avenue</v>
          </cell>
          <cell r="E808" t="str">
            <v>Chicago</v>
          </cell>
          <cell r="F808" t="str">
            <v>Cook</v>
          </cell>
          <cell r="G808">
            <v>60707</v>
          </cell>
        </row>
        <row r="809">
          <cell r="B809" t="str">
            <v>Montclare Senior Residences of Avalon Park Phase II</v>
          </cell>
          <cell r="C809">
            <v>10842</v>
          </cell>
          <cell r="D809" t="str">
            <v>1210 E. 78th Street</v>
          </cell>
          <cell r="E809" t="str">
            <v>Chicago</v>
          </cell>
          <cell r="F809" t="str">
            <v>Cook</v>
          </cell>
          <cell r="G809" t="str">
            <v>60619-3375</v>
          </cell>
        </row>
        <row r="810">
          <cell r="B810" t="str">
            <v>Montclare Senior Residences of Calumet Heights</v>
          </cell>
          <cell r="C810">
            <v>11279</v>
          </cell>
          <cell r="D810" t="str">
            <v>9401 S. Stony Island Ave.</v>
          </cell>
          <cell r="E810" t="str">
            <v>Chicago</v>
          </cell>
          <cell r="F810" t="str">
            <v>Cook</v>
          </cell>
          <cell r="G810">
            <v>60617</v>
          </cell>
        </row>
        <row r="811">
          <cell r="B811" t="str">
            <v>Montclare Senior Residences of Englewood</v>
          </cell>
          <cell r="C811">
            <v>10478</v>
          </cell>
          <cell r="D811" t="str">
            <v>6332 S. Green Street</v>
          </cell>
          <cell r="E811" t="str">
            <v>Chicago</v>
          </cell>
          <cell r="F811" t="str">
            <v>Cook</v>
          </cell>
          <cell r="G811">
            <v>60621</v>
          </cell>
        </row>
        <row r="812">
          <cell r="B812" t="str">
            <v>Montclare Senior Residences Phase II</v>
          </cell>
          <cell r="C812">
            <v>1420</v>
          </cell>
          <cell r="D812" t="str">
            <v>6640 W. Belden Ave.-Bldg 2</v>
          </cell>
          <cell r="E812" t="str">
            <v>Chicago</v>
          </cell>
          <cell r="F812" t="str">
            <v>Cook</v>
          </cell>
          <cell r="G812">
            <v>60707</v>
          </cell>
        </row>
        <row r="813">
          <cell r="B813" t="str">
            <v>Montgomery County Senior Homes</v>
          </cell>
          <cell r="C813">
            <v>11206</v>
          </cell>
          <cell r="D813" t="str">
            <v>303-321 Bluff Street</v>
          </cell>
          <cell r="E813" t="str">
            <v>Hillsboro</v>
          </cell>
          <cell r="F813" t="str">
            <v>Montgomery</v>
          </cell>
          <cell r="G813">
            <v>62049</v>
          </cell>
        </row>
        <row r="814">
          <cell r="B814" t="str">
            <v>Montgomery Farms Senior Apartments</v>
          </cell>
          <cell r="C814" t="str">
            <v>30-779</v>
          </cell>
          <cell r="D814" t="str">
            <v>1500 Briarcliff Road</v>
          </cell>
          <cell r="E814" t="str">
            <v>Montgomery</v>
          </cell>
          <cell r="F814" t="str">
            <v>Kane</v>
          </cell>
          <cell r="G814">
            <v>60538</v>
          </cell>
        </row>
        <row r="815">
          <cell r="B815" t="str">
            <v>Morgan County Senior Homes</v>
          </cell>
          <cell r="C815">
            <v>11499</v>
          </cell>
          <cell r="D815" t="str">
            <v>1320 Tendick St.</v>
          </cell>
          <cell r="E815" t="str">
            <v>Jacksonville</v>
          </cell>
          <cell r="F815" t="str">
            <v>Morgan</v>
          </cell>
          <cell r="G815">
            <v>62650</v>
          </cell>
        </row>
        <row r="816">
          <cell r="B816" t="str">
            <v>Morningside Court Apartments</v>
          </cell>
          <cell r="C816">
            <v>11988</v>
          </cell>
          <cell r="D816" t="str">
            <v>1250 W. Morse Ave.</v>
          </cell>
          <cell r="E816" t="str">
            <v>Chicago</v>
          </cell>
          <cell r="F816" t="str">
            <v>Cook</v>
          </cell>
          <cell r="G816">
            <v>60626</v>
          </cell>
        </row>
        <row r="817">
          <cell r="B817" t="str">
            <v>Morningside North Apartments</v>
          </cell>
          <cell r="C817">
            <v>11631</v>
          </cell>
          <cell r="D817" t="str">
            <v>170 West Oak Street</v>
          </cell>
          <cell r="E817" t="str">
            <v>Chicago</v>
          </cell>
          <cell r="F817" t="str">
            <v>Cook</v>
          </cell>
          <cell r="G817">
            <v>60610</v>
          </cell>
        </row>
        <row r="818">
          <cell r="B818" t="str">
            <v>Morris Family Apartments</v>
          </cell>
          <cell r="C818">
            <v>1311</v>
          </cell>
          <cell r="D818" t="str">
            <v>2310 Ashland Drive 1001 Quail Drive</v>
          </cell>
          <cell r="E818" t="str">
            <v>Morris</v>
          </cell>
          <cell r="F818" t="str">
            <v>Grundy</v>
          </cell>
          <cell r="G818">
            <v>60450</v>
          </cell>
        </row>
        <row r="819">
          <cell r="B819" t="str">
            <v>Morrison Manor</v>
          </cell>
          <cell r="C819">
            <v>11769</v>
          </cell>
          <cell r="D819" t="str">
            <v>215 S Morrison Ave</v>
          </cell>
          <cell r="E819" t="str">
            <v>Collinsville</v>
          </cell>
          <cell r="F819" t="str">
            <v>Madison</v>
          </cell>
          <cell r="G819">
            <v>62234</v>
          </cell>
        </row>
        <row r="820">
          <cell r="B820" t="str">
            <v>Morse Senior Building</v>
          </cell>
          <cell r="C820" t="str">
            <v>30-988</v>
          </cell>
          <cell r="D820" t="str">
            <v>1528 W. Morse Avenue</v>
          </cell>
          <cell r="E820" t="str">
            <v>Chicago</v>
          </cell>
          <cell r="F820" t="str">
            <v>Cook</v>
          </cell>
          <cell r="G820">
            <v>60626</v>
          </cell>
        </row>
        <row r="821">
          <cell r="B821" t="str">
            <v>Morton Grove Senior Apartments</v>
          </cell>
          <cell r="C821">
            <v>344</v>
          </cell>
          <cell r="D821" t="str">
            <v>9016 Waukegan Road</v>
          </cell>
          <cell r="E821" t="str">
            <v>Morton Grove</v>
          </cell>
          <cell r="F821" t="str">
            <v>Cook</v>
          </cell>
          <cell r="G821">
            <v>60053</v>
          </cell>
        </row>
        <row r="822">
          <cell r="B822" t="str">
            <v>Morton Senior Residence</v>
          </cell>
          <cell r="C822">
            <v>11097</v>
          </cell>
          <cell r="D822" t="str">
            <v>935 East Jefferson Street</v>
          </cell>
          <cell r="E822" t="str">
            <v>Morton</v>
          </cell>
          <cell r="F822" t="str">
            <v>Tazewell</v>
          </cell>
          <cell r="G822">
            <v>61550</v>
          </cell>
        </row>
        <row r="823">
          <cell r="B823" t="str">
            <v>Mosaic at Bushnell Housing</v>
          </cell>
          <cell r="C823">
            <v>2159</v>
          </cell>
          <cell r="D823" t="str">
            <v>8th &amp; Dean - Hurst &amp; Sperry St 407 East Hurst St.</v>
          </cell>
          <cell r="E823" t="str">
            <v>Bushnell</v>
          </cell>
          <cell r="F823" t="str">
            <v>McDonough</v>
          </cell>
          <cell r="G823">
            <v>61455</v>
          </cell>
        </row>
        <row r="824">
          <cell r="B824" t="str">
            <v>Mosaic Housing Corp. XIV</v>
          </cell>
          <cell r="C824">
            <v>2740</v>
          </cell>
          <cell r="D824" t="str">
            <v>4908 Hampshire Close - Rockford 1150 Minns Dr. - Machesney Park</v>
          </cell>
          <cell r="E824" t="str">
            <v>Scattered Site</v>
          </cell>
          <cell r="F824" t="str">
            <v>Winnebago</v>
          </cell>
          <cell r="G824"/>
        </row>
        <row r="825">
          <cell r="B825" t="str">
            <v>Mosaic Illinois Housing (Bethphage) at Rockford I</v>
          </cell>
          <cell r="C825">
            <v>10370</v>
          </cell>
          <cell r="D825" t="str">
            <v>1831 Apple Tree Lane, 2022 2nd Avenue, 3006 Norway 5757 Harlem Road</v>
          </cell>
          <cell r="E825" t="str">
            <v>Rockford, Loves Park</v>
          </cell>
          <cell r="F825" t="str">
            <v>Winnebago</v>
          </cell>
          <cell r="G825">
            <v>61105</v>
          </cell>
        </row>
        <row r="826">
          <cell r="B826" t="str">
            <v>Mosaic Illinois II</v>
          </cell>
          <cell r="C826">
            <v>2509</v>
          </cell>
          <cell r="D826" t="str">
            <v>520 N. Barber St.</v>
          </cell>
          <cell r="E826" t="str">
            <v>Pontiac</v>
          </cell>
          <cell r="F826" t="str">
            <v>Livingston</v>
          </cell>
          <cell r="G826">
            <v>61764</v>
          </cell>
        </row>
        <row r="827">
          <cell r="B827" t="str">
            <v>Mound Road Apts.</v>
          </cell>
          <cell r="C827">
            <v>10404</v>
          </cell>
          <cell r="D827" t="str">
            <v>4201 Mound Road</v>
          </cell>
          <cell r="E827" t="str">
            <v>Joliet</v>
          </cell>
          <cell r="F827" t="str">
            <v>Will</v>
          </cell>
          <cell r="G827">
            <v>60436</v>
          </cell>
        </row>
        <row r="828">
          <cell r="B828" t="str">
            <v>Mount Carroll Apartments</v>
          </cell>
          <cell r="C828" t="str">
            <v>30-524</v>
          </cell>
          <cell r="D828" t="str">
            <v>375 Foster Court</v>
          </cell>
          <cell r="E828" t="str">
            <v>Mount Carroll</v>
          </cell>
          <cell r="F828" t="str">
            <v>Carroll</v>
          </cell>
          <cell r="G828">
            <v>61053</v>
          </cell>
        </row>
        <row r="829">
          <cell r="B829" t="str">
            <v>Mount Prospect Horizon Senior Living Community</v>
          </cell>
          <cell r="C829">
            <v>10742</v>
          </cell>
          <cell r="D829" t="str">
            <v>1703 E. Kensington Road</v>
          </cell>
          <cell r="E829" t="str">
            <v>Mount Prospect</v>
          </cell>
          <cell r="F829" t="str">
            <v>Cook</v>
          </cell>
          <cell r="G829">
            <v>60056</v>
          </cell>
        </row>
        <row r="830">
          <cell r="B830" t="str">
            <v>Mt. Vernon Senior Building</v>
          </cell>
          <cell r="C830">
            <v>2449</v>
          </cell>
          <cell r="D830" t="str">
            <v>4260 Heritage Ave</v>
          </cell>
          <cell r="E830" t="str">
            <v>Mt. Vernon</v>
          </cell>
          <cell r="F830" t="str">
            <v>Jefferson</v>
          </cell>
          <cell r="G830" t="str">
            <v>62864-6575</v>
          </cell>
        </row>
        <row r="831">
          <cell r="B831" t="str">
            <v>Mundelein Senior Apartments</v>
          </cell>
          <cell r="C831">
            <v>11805</v>
          </cell>
          <cell r="D831" t="str">
            <v>513 E Hawley St</v>
          </cell>
          <cell r="E831" t="str">
            <v>Mundelein</v>
          </cell>
          <cell r="F831" t="str">
            <v>Lake</v>
          </cell>
          <cell r="G831">
            <v>60060</v>
          </cell>
        </row>
        <row r="832">
          <cell r="B832" t="str">
            <v>Mustacchi Manor</v>
          </cell>
          <cell r="C832">
            <v>11782</v>
          </cell>
          <cell r="D832" t="str">
            <v>5050 Southwick Dr.</v>
          </cell>
          <cell r="E832" t="str">
            <v>Matteson</v>
          </cell>
          <cell r="F832" t="str">
            <v>Cook</v>
          </cell>
          <cell r="G832">
            <v>60443</v>
          </cell>
        </row>
        <row r="833">
          <cell r="B833" t="str">
            <v>Myers Commons Senior Housing</v>
          </cell>
          <cell r="C833">
            <v>2059</v>
          </cell>
          <cell r="D833" t="str">
            <v>2658 83rd Street</v>
          </cell>
          <cell r="E833" t="str">
            <v>Darien</v>
          </cell>
          <cell r="F833" t="str">
            <v>DuPage</v>
          </cell>
          <cell r="G833">
            <v>60516</v>
          </cell>
        </row>
        <row r="834">
          <cell r="B834" t="str">
            <v>Myers Place</v>
          </cell>
          <cell r="C834">
            <v>10418</v>
          </cell>
          <cell r="D834" t="str">
            <v>1585 W. Dempster Street</v>
          </cell>
          <cell r="E834" t="str">
            <v>Mt. Prospect</v>
          </cell>
          <cell r="F834" t="str">
            <v>Cook</v>
          </cell>
          <cell r="G834">
            <v>60056</v>
          </cell>
        </row>
        <row r="835">
          <cell r="B835" t="str">
            <v>Nachusa Apartments</v>
          </cell>
          <cell r="C835">
            <v>2404</v>
          </cell>
          <cell r="D835" t="str">
            <v>215 S. Galena Ave.</v>
          </cell>
          <cell r="E835" t="str">
            <v>Dixon</v>
          </cell>
          <cell r="F835" t="str">
            <v>Lee</v>
          </cell>
          <cell r="G835">
            <v>61021</v>
          </cell>
        </row>
        <row r="836">
          <cell r="B836" t="str">
            <v>Nancy Franco-Maldonado Paseo Boricua Arts Building</v>
          </cell>
          <cell r="C836">
            <v>11339</v>
          </cell>
          <cell r="D836" t="str">
            <v>2709-2715 W. Division St.</v>
          </cell>
          <cell r="E836" t="str">
            <v>Chicago</v>
          </cell>
          <cell r="F836" t="str">
            <v>Cook</v>
          </cell>
          <cell r="G836">
            <v>60622</v>
          </cell>
        </row>
        <row r="837">
          <cell r="B837" t="str">
            <v>Naperville Elderly Homes I</v>
          </cell>
          <cell r="C837">
            <v>11553</v>
          </cell>
          <cell r="D837" t="str">
            <v>310 Martin Ave.</v>
          </cell>
          <cell r="E837" t="str">
            <v>Naperville</v>
          </cell>
          <cell r="F837" t="str">
            <v>DuPage</v>
          </cell>
          <cell r="G837">
            <v>60540</v>
          </cell>
        </row>
        <row r="838">
          <cell r="B838" t="str">
            <v>Naperville Elderly Homes II</v>
          </cell>
          <cell r="C838">
            <v>11451</v>
          </cell>
          <cell r="D838" t="str">
            <v>310 Martin Ave.</v>
          </cell>
          <cell r="E838" t="str">
            <v>Naperville</v>
          </cell>
          <cell r="F838" t="str">
            <v>DuPage</v>
          </cell>
          <cell r="G838">
            <v>60540</v>
          </cell>
        </row>
        <row r="839">
          <cell r="B839" t="str">
            <v>Near North SRO</v>
          </cell>
          <cell r="C839">
            <v>2209</v>
          </cell>
          <cell r="D839" t="str">
            <v>1244 North Clybourn</v>
          </cell>
          <cell r="E839" t="str">
            <v>Chicago</v>
          </cell>
          <cell r="F839" t="str">
            <v>Cook</v>
          </cell>
          <cell r="G839" t="str">
            <v>60610-1708</v>
          </cell>
        </row>
        <row r="840">
          <cell r="B840" t="str">
            <v>NEHEMIAH HOMES</v>
          </cell>
          <cell r="C840">
            <v>2638</v>
          </cell>
          <cell r="D840" t="str">
            <v>various sites 2208 East Kansas</v>
          </cell>
          <cell r="E840" t="str">
            <v>SPRINGFIELD</v>
          </cell>
          <cell r="F840" t="str">
            <v>Sangamon</v>
          </cell>
          <cell r="G840">
            <v>62703</v>
          </cell>
        </row>
        <row r="841">
          <cell r="B841" t="str">
            <v>Nehemiah Homes II</v>
          </cell>
          <cell r="C841">
            <v>10052</v>
          </cell>
          <cell r="D841" t="str">
            <v>Scattered Site 2208 East Kansas</v>
          </cell>
          <cell r="E841" t="str">
            <v>SPRINGFIELD</v>
          </cell>
          <cell r="F841" t="str">
            <v>Sangamon</v>
          </cell>
          <cell r="G841">
            <v>62703</v>
          </cell>
        </row>
        <row r="842">
          <cell r="B842" t="str">
            <v>NEHEMIAH HOMES III</v>
          </cell>
          <cell r="C842">
            <v>11068</v>
          </cell>
          <cell r="D842" t="str">
            <v>2208 East Kansas Street</v>
          </cell>
          <cell r="E842" t="str">
            <v>Springfield</v>
          </cell>
          <cell r="F842" t="str">
            <v>Sangamon</v>
          </cell>
          <cell r="G842" t="str">
            <v>62703-1914</v>
          </cell>
        </row>
        <row r="843">
          <cell r="B843" t="str">
            <v>Nehemiah Homes RMJ</v>
          </cell>
          <cell r="C843">
            <v>11943</v>
          </cell>
          <cell r="D843" t="str">
            <v>2208 E Kansas St</v>
          </cell>
          <cell r="E843" t="str">
            <v>Springfield</v>
          </cell>
          <cell r="F843" t="str">
            <v>Sangamon</v>
          </cell>
          <cell r="G843">
            <v>62703</v>
          </cell>
        </row>
        <row r="844">
          <cell r="B844" t="str">
            <v>New Boston Apartments</v>
          </cell>
          <cell r="C844" t="str">
            <v>40-388</v>
          </cell>
          <cell r="D844" t="str">
            <v>208 Walnut Street</v>
          </cell>
          <cell r="E844" t="str">
            <v>New Boston</v>
          </cell>
          <cell r="F844" t="str">
            <v>Mercer</v>
          </cell>
          <cell r="G844">
            <v>61272</v>
          </cell>
        </row>
        <row r="845">
          <cell r="B845" t="str">
            <v>New Evergreen Sedgwick</v>
          </cell>
          <cell r="C845">
            <v>11242</v>
          </cell>
          <cell r="D845" t="str">
            <v>414 &amp; 424 W. Goethe, 424 W. Sullivan,1300 &amp; 1310 N. Sedgwick</v>
          </cell>
          <cell r="E845" t="str">
            <v>Chicago</v>
          </cell>
          <cell r="F845" t="str">
            <v>Cook</v>
          </cell>
          <cell r="G845">
            <v>60610</v>
          </cell>
        </row>
        <row r="846">
          <cell r="B846" t="str">
            <v>New Holland Apartments</v>
          </cell>
          <cell r="C846" t="str">
            <v>40-2060</v>
          </cell>
          <cell r="D846" t="str">
            <v>324 N Vermilion St</v>
          </cell>
          <cell r="E846" t="str">
            <v>Danville</v>
          </cell>
          <cell r="F846" t="str">
            <v>Vermilion</v>
          </cell>
          <cell r="G846" t="str">
            <v>61832-7802</v>
          </cell>
        </row>
        <row r="847">
          <cell r="B847" t="str">
            <v>New Hope Apartments</v>
          </cell>
          <cell r="C847">
            <v>11318</v>
          </cell>
          <cell r="D847" t="str">
            <v>1032-1038 Leavitt Avenue</v>
          </cell>
          <cell r="E847" t="str">
            <v>Flossmoor</v>
          </cell>
          <cell r="F847" t="str">
            <v>Cook</v>
          </cell>
          <cell r="G847">
            <v>60244</v>
          </cell>
        </row>
        <row r="848">
          <cell r="B848" t="str">
            <v>New Hope Apartments</v>
          </cell>
          <cell r="C848">
            <v>2470</v>
          </cell>
          <cell r="D848" t="str">
            <v>301 N. E. Jefferson Street</v>
          </cell>
          <cell r="E848" t="str">
            <v>Peoria</v>
          </cell>
          <cell r="F848" t="str">
            <v>Peoria</v>
          </cell>
          <cell r="G848">
            <v>61602</v>
          </cell>
        </row>
        <row r="849">
          <cell r="B849" t="str">
            <v>New Lenox Horizon Senior Living Community</v>
          </cell>
          <cell r="C849">
            <v>11152</v>
          </cell>
          <cell r="D849" t="str">
            <v>1101 S. Cedar Road</v>
          </cell>
          <cell r="E849" t="str">
            <v>New Lenox</v>
          </cell>
          <cell r="F849" t="str">
            <v>Will</v>
          </cell>
          <cell r="G849">
            <v>60451</v>
          </cell>
        </row>
        <row r="850">
          <cell r="B850" t="str">
            <v>New Moms Oak Park</v>
          </cell>
          <cell r="C850">
            <v>11405</v>
          </cell>
          <cell r="D850" t="str">
            <v>206-212 Chicago Avenue</v>
          </cell>
          <cell r="E850" t="str">
            <v>Oak Park</v>
          </cell>
          <cell r="F850" t="str">
            <v>Cook</v>
          </cell>
          <cell r="G850">
            <v>60302</v>
          </cell>
        </row>
        <row r="851">
          <cell r="B851" t="str">
            <v>New Moms Transformation Center</v>
          </cell>
          <cell r="C851">
            <v>75004</v>
          </cell>
          <cell r="D851" t="str">
            <v>5317 W. Chicago Avenue</v>
          </cell>
          <cell r="E851" t="str">
            <v>Chicago</v>
          </cell>
          <cell r="F851" t="str">
            <v>Cook</v>
          </cell>
          <cell r="G851">
            <v>60651</v>
          </cell>
        </row>
        <row r="852">
          <cell r="B852" t="str">
            <v>New Vistas II</v>
          </cell>
          <cell r="C852">
            <v>68</v>
          </cell>
          <cell r="D852" t="str">
            <v>6850 S. Crandon Ave.</v>
          </cell>
          <cell r="E852" t="str">
            <v>Chicago</v>
          </cell>
          <cell r="F852" t="str">
            <v>Cook</v>
          </cell>
          <cell r="G852">
            <v>60649</v>
          </cell>
        </row>
        <row r="853">
          <cell r="B853" t="str">
            <v>Newberry Park Apartments</v>
          </cell>
          <cell r="C853">
            <v>11125</v>
          </cell>
          <cell r="D853" t="str">
            <v>1355 S. Blue Island Avenue</v>
          </cell>
          <cell r="E853" t="str">
            <v>Chicago</v>
          </cell>
          <cell r="F853" t="str">
            <v>Cook</v>
          </cell>
          <cell r="G853" t="str">
            <v>60608-1568</v>
          </cell>
        </row>
        <row r="854">
          <cell r="B854" t="str">
            <v>Newton Senior Housing</v>
          </cell>
          <cell r="C854">
            <v>11713</v>
          </cell>
          <cell r="D854" t="str">
            <v>201 Eaton St</v>
          </cell>
          <cell r="E854" t="str">
            <v>Newton</v>
          </cell>
          <cell r="F854" t="str">
            <v>Jasper</v>
          </cell>
          <cell r="G854">
            <v>62448</v>
          </cell>
        </row>
        <row r="855">
          <cell r="B855" t="str">
            <v>Next Generation Predevelopment Loan Fund</v>
          </cell>
          <cell r="C855">
            <v>52415</v>
          </cell>
          <cell r="D855" t="str">
            <v>28 Liberty St 34th Fl</v>
          </cell>
          <cell r="E855" t="str">
            <v>New York</v>
          </cell>
          <cell r="F855"/>
          <cell r="G855">
            <v>10005</v>
          </cell>
        </row>
        <row r="856">
          <cell r="B856" t="str">
            <v>NORMAL PARKWAY HOMES</v>
          </cell>
          <cell r="C856" t="str">
            <v>30-1295</v>
          </cell>
          <cell r="D856" t="str">
            <v>433-435 W. Marquette Road</v>
          </cell>
          <cell r="E856" t="str">
            <v>CHICAGO</v>
          </cell>
          <cell r="F856" t="str">
            <v>Cook</v>
          </cell>
          <cell r="G856">
            <v>60621</v>
          </cell>
        </row>
        <row r="857">
          <cell r="B857" t="str">
            <v>North and Talman Redevelopment III</v>
          </cell>
          <cell r="C857">
            <v>10306</v>
          </cell>
          <cell r="D857" t="str">
            <v>2656-58 W. North Ave, 1619 N. Washtenaw Ave, 1618 and 1620 N. Talman Avenue</v>
          </cell>
          <cell r="E857" t="str">
            <v>Chicago</v>
          </cell>
          <cell r="F857" t="str">
            <v>Cook</v>
          </cell>
          <cell r="G857">
            <v>60647</v>
          </cell>
        </row>
        <row r="858">
          <cell r="B858" t="str">
            <v>North Avenue Apartments</v>
          </cell>
          <cell r="C858" t="str">
            <v>40-589</v>
          </cell>
          <cell r="D858" t="str">
            <v>4250 W North Ave</v>
          </cell>
          <cell r="E858" t="str">
            <v>Chicago</v>
          </cell>
          <cell r="F858" t="str">
            <v>Cook</v>
          </cell>
          <cell r="G858">
            <v>60639</v>
          </cell>
        </row>
        <row r="859">
          <cell r="B859" t="str">
            <v>North Avenue Redevelopment Elderly</v>
          </cell>
          <cell r="C859" t="str">
            <v>234406B</v>
          </cell>
          <cell r="D859" t="str">
            <v>2634-44 W. North Avenue</v>
          </cell>
          <cell r="E859" t="str">
            <v>Chicago</v>
          </cell>
          <cell r="F859" t="str">
            <v>Cook</v>
          </cell>
          <cell r="G859">
            <v>60647</v>
          </cell>
        </row>
        <row r="860">
          <cell r="B860" t="str">
            <v>North Avenue Redevelopment Family</v>
          </cell>
          <cell r="C860" t="str">
            <v>234406A</v>
          </cell>
          <cell r="D860" t="str">
            <v>2646-54 W. North Avenue</v>
          </cell>
          <cell r="E860" t="str">
            <v>Chicago</v>
          </cell>
          <cell r="F860" t="str">
            <v>Cook</v>
          </cell>
          <cell r="G860">
            <v>60647</v>
          </cell>
        </row>
        <row r="861">
          <cell r="B861" t="str">
            <v>North Bend Senior Residences</v>
          </cell>
          <cell r="C861">
            <v>12140</v>
          </cell>
          <cell r="D861" t="str">
            <v>301 N Monticello Place</v>
          </cell>
          <cell r="E861" t="str">
            <v>Fairview Heights</v>
          </cell>
          <cell r="F861" t="str">
            <v>St. Clair</v>
          </cell>
          <cell r="G861" t="str">
            <v>62208-2612</v>
          </cell>
        </row>
        <row r="862">
          <cell r="B862" t="str">
            <v>North Chicago Revitalization</v>
          </cell>
          <cell r="C862">
            <v>11367</v>
          </cell>
          <cell r="D862" t="str">
            <v>1235 Victoria</v>
          </cell>
          <cell r="E862" t="str">
            <v>North Chicago</v>
          </cell>
          <cell r="F862" t="str">
            <v>Lake</v>
          </cell>
          <cell r="G862">
            <v>60094</v>
          </cell>
        </row>
        <row r="863">
          <cell r="B863" t="str">
            <v>North Island Apartments</v>
          </cell>
          <cell r="C863" t="str">
            <v>30-648</v>
          </cell>
          <cell r="D863" t="str">
            <v>2 N. Stolp Avenue</v>
          </cell>
          <cell r="E863" t="str">
            <v>Aurora</v>
          </cell>
          <cell r="F863" t="str">
            <v>Kane</v>
          </cell>
          <cell r="G863">
            <v>60505</v>
          </cell>
        </row>
        <row r="864">
          <cell r="B864" t="str">
            <v>North Park Village Apartments</v>
          </cell>
          <cell r="C864">
            <v>11543</v>
          </cell>
          <cell r="D864" t="str">
            <v>5801 N. Pulaski Rd. Building H</v>
          </cell>
          <cell r="E864" t="str">
            <v>Chicago</v>
          </cell>
          <cell r="F864" t="str">
            <v>Cook</v>
          </cell>
          <cell r="G864">
            <v>60646</v>
          </cell>
        </row>
        <row r="865">
          <cell r="B865" t="str">
            <v>North Point Homes of Sullivan</v>
          </cell>
          <cell r="C865">
            <v>11823</v>
          </cell>
          <cell r="D865" t="str">
            <v>403 N. Graham St</v>
          </cell>
          <cell r="E865" t="str">
            <v>Sullivan</v>
          </cell>
          <cell r="F865" t="str">
            <v>Moultrie</v>
          </cell>
          <cell r="G865">
            <v>61951</v>
          </cell>
        </row>
        <row r="866">
          <cell r="B866" t="str">
            <v>North Prairie Apartments</v>
          </cell>
          <cell r="C866">
            <v>2614</v>
          </cell>
          <cell r="D866" t="str">
            <v>920 Briden Drive 4 scattered sites</v>
          </cell>
          <cell r="E866" t="str">
            <v>Marengo</v>
          </cell>
          <cell r="F866" t="str">
            <v>McHenry</v>
          </cell>
          <cell r="G866">
            <v>60152</v>
          </cell>
        </row>
        <row r="867">
          <cell r="B867" t="str">
            <v>North Sheffield - Family</v>
          </cell>
          <cell r="C867">
            <v>11658</v>
          </cell>
          <cell r="D867" t="str">
            <v>2700 N Sheffield Ave</v>
          </cell>
          <cell r="E867" t="str">
            <v>Chicago</v>
          </cell>
          <cell r="F867" t="str">
            <v>Cook</v>
          </cell>
          <cell r="G867">
            <v>60614</v>
          </cell>
        </row>
        <row r="868">
          <cell r="B868" t="str">
            <v>North Sheffield Seniors</v>
          </cell>
          <cell r="C868">
            <v>11657</v>
          </cell>
          <cell r="D868" t="str">
            <v>2640 and 2720 N Sheffield Ave</v>
          </cell>
          <cell r="E868" t="str">
            <v>Chicago</v>
          </cell>
          <cell r="F868" t="str">
            <v>Cook</v>
          </cell>
          <cell r="G868">
            <v>60614</v>
          </cell>
        </row>
        <row r="869">
          <cell r="B869" t="str">
            <v>North Street Commons</v>
          </cell>
          <cell r="C869">
            <v>75015</v>
          </cell>
          <cell r="D869" t="str">
            <v>929 W. North Street</v>
          </cell>
          <cell r="E869" t="str">
            <v>Decatur</v>
          </cell>
          <cell r="F869" t="str">
            <v>Macon</v>
          </cell>
          <cell r="G869">
            <v>62522</v>
          </cell>
        </row>
        <row r="870">
          <cell r="B870" t="str">
            <v>North Suburban Supportive Housing</v>
          </cell>
          <cell r="C870">
            <v>10589</v>
          </cell>
          <cell r="D870" t="str">
            <v>8519 Niles Center Rd.,  8256 Keating, 8218 Kilpatrick &amp; 7850 Niles Ave.</v>
          </cell>
          <cell r="E870" t="str">
            <v>Skokie</v>
          </cell>
          <cell r="F870" t="str">
            <v>Cook</v>
          </cell>
          <cell r="G870">
            <v>60077</v>
          </cell>
        </row>
        <row r="871">
          <cell r="B871" t="str">
            <v>North Town Village</v>
          </cell>
          <cell r="C871">
            <v>-238</v>
          </cell>
          <cell r="D871" t="str">
            <v>1311 N. Halsted</v>
          </cell>
          <cell r="E871" t="str">
            <v>Chicago</v>
          </cell>
          <cell r="F871" t="str">
            <v>Cook</v>
          </cell>
          <cell r="G871">
            <v>60642</v>
          </cell>
        </row>
        <row r="872">
          <cell r="B872" t="str">
            <v>Northlake Villa Apartments</v>
          </cell>
          <cell r="C872">
            <v>2757</v>
          </cell>
          <cell r="D872" t="str">
            <v>539 W. Dewey</v>
          </cell>
          <cell r="E872" t="str">
            <v>St. Anne</v>
          </cell>
          <cell r="F872" t="str">
            <v>Kankakee</v>
          </cell>
          <cell r="G872">
            <v>60964</v>
          </cell>
        </row>
        <row r="873">
          <cell r="B873" t="str">
            <v>NORTHLINE TERRACE</v>
          </cell>
          <cell r="C873" t="str">
            <v>30-1223</v>
          </cell>
          <cell r="D873" t="str">
            <v>105 20th Street</v>
          </cell>
          <cell r="E873" t="str">
            <v>MENDOTA</v>
          </cell>
          <cell r="F873" t="str">
            <v>La Salle</v>
          </cell>
          <cell r="G873">
            <v>61342</v>
          </cell>
        </row>
        <row r="874">
          <cell r="B874" t="str">
            <v>Northpoint Apartments</v>
          </cell>
          <cell r="C874" t="str">
            <v>10-163</v>
          </cell>
          <cell r="D874" t="str">
            <v>7719 N. Paulina St.</v>
          </cell>
          <cell r="E874" t="str">
            <v>Chicago</v>
          </cell>
          <cell r="F874" t="str">
            <v>Cook</v>
          </cell>
          <cell r="G874">
            <v>60626</v>
          </cell>
        </row>
        <row r="875">
          <cell r="B875" t="str">
            <v>Northtown Apartments</v>
          </cell>
          <cell r="C875">
            <v>11488</v>
          </cell>
          <cell r="D875" t="str">
            <v>2410 W. Pratt Blvd.</v>
          </cell>
          <cell r="E875" t="str">
            <v>Chicago</v>
          </cell>
          <cell r="F875" t="str">
            <v>Cook</v>
          </cell>
          <cell r="G875">
            <v>60645</v>
          </cell>
        </row>
        <row r="876">
          <cell r="B876" t="str">
            <v>Northtown Apartments</v>
          </cell>
          <cell r="C876">
            <v>10712</v>
          </cell>
          <cell r="D876" t="str">
            <v>1524 Melmar Drive</v>
          </cell>
          <cell r="E876" t="str">
            <v>Sparta</v>
          </cell>
          <cell r="F876" t="str">
            <v>Randolph</v>
          </cell>
          <cell r="G876">
            <v>62286</v>
          </cell>
        </row>
        <row r="877">
          <cell r="B877" t="str">
            <v>Northwest Compass, Inc.</v>
          </cell>
          <cell r="C877" t="str">
            <v>30-1152</v>
          </cell>
          <cell r="D877" t="str">
            <v>1380 Jefferson St.</v>
          </cell>
          <cell r="E877" t="str">
            <v>Des Plaines</v>
          </cell>
          <cell r="F877" t="str">
            <v>Cook</v>
          </cell>
          <cell r="G877">
            <v>60016</v>
          </cell>
        </row>
        <row r="878">
          <cell r="B878" t="str">
            <v>Nuestro Hogar Cooperative</v>
          </cell>
          <cell r="C878" t="str">
            <v>30-1250</v>
          </cell>
          <cell r="D878" t="str">
            <v>4101-03 W Kamerling Ave/1314-18 N Karlove Ave 3653-57 W Wabansia Ave</v>
          </cell>
          <cell r="E878" t="str">
            <v>Chicago</v>
          </cell>
          <cell r="F878" t="str">
            <v>Cook</v>
          </cell>
          <cell r="G878">
            <v>60651</v>
          </cell>
        </row>
        <row r="879">
          <cell r="B879" t="str">
            <v>Nuestro Pueblo Apartments</v>
          </cell>
          <cell r="C879" t="str">
            <v>30-404</v>
          </cell>
          <cell r="D879" t="str">
            <v>901-909 North Sacramento Blvd.</v>
          </cell>
          <cell r="E879" t="str">
            <v>Chicago</v>
          </cell>
          <cell r="F879" t="str">
            <v>Cook</v>
          </cell>
          <cell r="G879">
            <v>60622</v>
          </cell>
        </row>
        <row r="880">
          <cell r="B880" t="str">
            <v>Oak Field Place</v>
          </cell>
          <cell r="C880">
            <v>11585</v>
          </cell>
          <cell r="D880" t="str">
            <v>1515 Bryan St.</v>
          </cell>
          <cell r="E880" t="str">
            <v>Henry</v>
          </cell>
          <cell r="F880" t="str">
            <v>Marshall</v>
          </cell>
          <cell r="G880">
            <v>61537</v>
          </cell>
        </row>
        <row r="881">
          <cell r="B881" t="str">
            <v>Oak Forest Horizon Senior Living</v>
          </cell>
          <cell r="C881" t="str">
            <v>30-1621</v>
          </cell>
          <cell r="D881" t="str">
            <v>14904 S. Cicero Ave.</v>
          </cell>
          <cell r="E881" t="str">
            <v>Oak Forest</v>
          </cell>
          <cell r="F881" t="str">
            <v>Cook</v>
          </cell>
          <cell r="G881">
            <v>60452</v>
          </cell>
        </row>
        <row r="882">
          <cell r="B882" t="str">
            <v>Oak Hill Supportive Living Facility</v>
          </cell>
          <cell r="C882">
            <v>10181</v>
          </cell>
          <cell r="D882" t="str">
            <v>76 E. Rollins Road</v>
          </cell>
          <cell r="E882" t="str">
            <v>Round Lake Beach</v>
          </cell>
          <cell r="F882" t="str">
            <v>Lake</v>
          </cell>
          <cell r="G882">
            <v>60073</v>
          </cell>
        </row>
        <row r="883">
          <cell r="B883" t="str">
            <v>Oak Tree Towers</v>
          </cell>
          <cell r="C883">
            <v>11370</v>
          </cell>
          <cell r="D883" t="str">
            <v>1110, 1116, 1120, 1130 Warren Ave.</v>
          </cell>
          <cell r="E883" t="str">
            <v>Downers Grove</v>
          </cell>
          <cell r="F883" t="str">
            <v>DuPage</v>
          </cell>
          <cell r="G883">
            <v>60515</v>
          </cell>
        </row>
        <row r="884">
          <cell r="B884" t="str">
            <v>Oak Woods Apartments</v>
          </cell>
          <cell r="C884">
            <v>352</v>
          </cell>
          <cell r="D884" t="str">
            <v>740  Joan Court</v>
          </cell>
          <cell r="E884" t="str">
            <v>Peoria</v>
          </cell>
          <cell r="F884" t="str">
            <v>Peoria</v>
          </cell>
          <cell r="G884">
            <v>61814</v>
          </cell>
        </row>
        <row r="885">
          <cell r="B885" t="str">
            <v>Oakridge Village Apartments</v>
          </cell>
          <cell r="C885">
            <v>2007</v>
          </cell>
          <cell r="D885" t="str">
            <v>299 Oakridge Court</v>
          </cell>
          <cell r="E885" t="str">
            <v>Antioch</v>
          </cell>
          <cell r="F885" t="str">
            <v>Lake</v>
          </cell>
          <cell r="G885">
            <v>60002</v>
          </cell>
        </row>
        <row r="886">
          <cell r="B886" t="str">
            <v>Oakwood Estates of Decatur</v>
          </cell>
          <cell r="C886">
            <v>705</v>
          </cell>
          <cell r="D886" t="str">
            <v>1454 W. Mound Rd</v>
          </cell>
          <cell r="E886" t="str">
            <v>Decatur</v>
          </cell>
          <cell r="F886" t="str">
            <v>Macon</v>
          </cell>
          <cell r="G886">
            <v>62526</v>
          </cell>
        </row>
        <row r="887">
          <cell r="B887" t="str">
            <v>Oakwood Shores - Phase 1A</v>
          </cell>
          <cell r="C887">
            <v>1426</v>
          </cell>
          <cell r="D887" t="str">
            <v>38th Place-Pershing Langely to Ellis</v>
          </cell>
          <cell r="E887" t="str">
            <v>Chicago</v>
          </cell>
          <cell r="F887" t="str">
            <v>Cook</v>
          </cell>
          <cell r="G887">
            <v>60653</v>
          </cell>
        </row>
        <row r="888">
          <cell r="B888" t="str">
            <v>Oakwood Shores 2B-1</v>
          </cell>
          <cell r="C888">
            <v>2957</v>
          </cell>
          <cell r="D888" t="str">
            <v>E. 37th Pl., S. Vincennes Ave E. 39th St., S. Rhodes Ave</v>
          </cell>
          <cell r="E888" t="str">
            <v>Chicago</v>
          </cell>
          <cell r="F888" t="str">
            <v>Cook</v>
          </cell>
          <cell r="G888">
            <v>60653</v>
          </cell>
        </row>
        <row r="889">
          <cell r="B889" t="str">
            <v>Oakwood Shores 3-1</v>
          </cell>
          <cell r="C889">
            <v>11828</v>
          </cell>
          <cell r="D889" t="str">
            <v>624 E Pershing Rd 534 E 38th St</v>
          </cell>
          <cell r="E889" t="str">
            <v>Chicago</v>
          </cell>
          <cell r="F889" t="str">
            <v>Cook</v>
          </cell>
          <cell r="G889">
            <v>60653</v>
          </cell>
        </row>
        <row r="890">
          <cell r="B890" t="str">
            <v>Oakwood Shores Phase 2A</v>
          </cell>
          <cell r="C890">
            <v>2629</v>
          </cell>
          <cell r="D890" t="str">
            <v>4th Ward</v>
          </cell>
          <cell r="E890" t="str">
            <v>Chicago</v>
          </cell>
          <cell r="F890" t="str">
            <v>Cook</v>
          </cell>
          <cell r="G890">
            <v>60653</v>
          </cell>
        </row>
        <row r="891">
          <cell r="B891" t="str">
            <v>Oakwood Shores Phase 2D</v>
          </cell>
          <cell r="C891">
            <v>10485</v>
          </cell>
          <cell r="D891" t="str">
            <v>615-627 East 38th St. (Scattered Sites)</v>
          </cell>
          <cell r="E891" t="str">
            <v>Chicago</v>
          </cell>
          <cell r="F891" t="str">
            <v>Cook</v>
          </cell>
          <cell r="G891">
            <v>60653</v>
          </cell>
        </row>
        <row r="892">
          <cell r="B892" t="str">
            <v>OAKWOOD TRACE TOWNHOMES</v>
          </cell>
          <cell r="C892">
            <v>1263</v>
          </cell>
          <cell r="D892" t="str">
            <v>304 E. Beardsley Ave.</v>
          </cell>
          <cell r="E892" t="str">
            <v>CHAMPAIGN</v>
          </cell>
          <cell r="F892" t="str">
            <v>Champaign</v>
          </cell>
          <cell r="G892">
            <v>61820</v>
          </cell>
        </row>
        <row r="893">
          <cell r="B893" t="str">
            <v>Oasis Senior Living</v>
          </cell>
          <cell r="C893">
            <v>2305</v>
          </cell>
          <cell r="D893" t="str">
            <v>3811 W Washington Blvd</v>
          </cell>
          <cell r="E893" t="str">
            <v>Chicago</v>
          </cell>
          <cell r="F893" t="str">
            <v>Cook</v>
          </cell>
          <cell r="G893">
            <v>60624</v>
          </cell>
        </row>
        <row r="894">
          <cell r="B894" t="str">
            <v>Ogden Commons A-1 Residential</v>
          </cell>
          <cell r="C894">
            <v>11625</v>
          </cell>
          <cell r="D894" t="str">
            <v>1325 S Washtenaw Ave</v>
          </cell>
          <cell r="E894" t="str">
            <v>Chicago</v>
          </cell>
          <cell r="F894" t="str">
            <v>Cook</v>
          </cell>
          <cell r="G894">
            <v>60608</v>
          </cell>
        </row>
        <row r="895">
          <cell r="B895" t="str">
            <v>Ogden Commons A-2 Residential</v>
          </cell>
          <cell r="C895">
            <v>11862</v>
          </cell>
          <cell r="D895" t="str">
            <v>1312 S Talman Ave</v>
          </cell>
          <cell r="E895" t="str">
            <v>Chicago</v>
          </cell>
          <cell r="F895" t="str">
            <v>Cook</v>
          </cell>
          <cell r="G895">
            <v>60608</v>
          </cell>
        </row>
        <row r="896">
          <cell r="B896" t="str">
            <v>Ogden Manor Apartments</v>
          </cell>
          <cell r="C896">
            <v>2368</v>
          </cell>
          <cell r="D896" t="str">
            <v>321-395 W. Ogden Ave.</v>
          </cell>
          <cell r="E896" t="str">
            <v>Naperville</v>
          </cell>
          <cell r="F896" t="str">
            <v>DuPage</v>
          </cell>
          <cell r="G896">
            <v>60563</v>
          </cell>
        </row>
        <row r="897">
          <cell r="B897" t="str">
            <v>Ogden Park Apartments</v>
          </cell>
          <cell r="C897">
            <v>11776</v>
          </cell>
          <cell r="D897" t="str">
            <v>6705 S. Elizabeth St.</v>
          </cell>
          <cell r="E897" t="str">
            <v>Chicago</v>
          </cell>
          <cell r="F897" t="str">
            <v>Cook</v>
          </cell>
          <cell r="G897">
            <v>60636</v>
          </cell>
        </row>
        <row r="898">
          <cell r="B898" t="str">
            <v>Oglesby Senior Housing Phase I</v>
          </cell>
          <cell r="C898">
            <v>10272</v>
          </cell>
          <cell r="D898" t="str">
            <v>355 Cerulla Circle</v>
          </cell>
          <cell r="E898" t="str">
            <v>Oglesby</v>
          </cell>
          <cell r="F898" t="str">
            <v>La Salle</v>
          </cell>
          <cell r="G898">
            <v>61348</v>
          </cell>
        </row>
        <row r="899">
          <cell r="B899" t="str">
            <v>O'Keeffe Apartments</v>
          </cell>
          <cell r="C899">
            <v>10342</v>
          </cell>
          <cell r="D899" t="str">
            <v>7150 South Euclid (Scattered Sites)</v>
          </cell>
          <cell r="E899" t="str">
            <v>Chicago</v>
          </cell>
          <cell r="F899" t="str">
            <v>Cook</v>
          </cell>
          <cell r="G899">
            <v>60649</v>
          </cell>
        </row>
        <row r="900">
          <cell r="B900" t="str">
            <v>OKPARA HOMES</v>
          </cell>
          <cell r="C900">
            <v>1048</v>
          </cell>
          <cell r="D900" t="str">
            <v>Various Sites</v>
          </cell>
          <cell r="E900" t="str">
            <v>PEORIA</v>
          </cell>
          <cell r="F900" t="str">
            <v>Peoria</v>
          </cell>
          <cell r="G900">
            <v>61602</v>
          </cell>
        </row>
        <row r="901">
          <cell r="B901" t="str">
            <v>Old Chicago Family Housing</v>
          </cell>
          <cell r="C901" t="str">
            <v>40-240</v>
          </cell>
          <cell r="D901" t="str">
            <v>1216-1228 Fourth Avenue</v>
          </cell>
          <cell r="E901" t="str">
            <v>Rock Island</v>
          </cell>
          <cell r="F901" t="str">
            <v>Rock Island</v>
          </cell>
          <cell r="G901">
            <v>61204</v>
          </cell>
        </row>
        <row r="902">
          <cell r="B902" t="str">
            <v>Old City Hall Apartments</v>
          </cell>
          <cell r="C902" t="str">
            <v>30-336</v>
          </cell>
          <cell r="D902" t="str">
            <v>126 South First</v>
          </cell>
          <cell r="E902" t="str">
            <v>Rockford</v>
          </cell>
          <cell r="F902" t="str">
            <v>Winnebago</v>
          </cell>
          <cell r="G902">
            <v>61104</v>
          </cell>
        </row>
        <row r="903">
          <cell r="B903" t="str">
            <v>Olympic Village</v>
          </cell>
          <cell r="C903" t="str">
            <v>ML-047</v>
          </cell>
          <cell r="D903" t="str">
            <v>1-31 Olympic Dr</v>
          </cell>
          <cell r="E903" t="str">
            <v>Chicago Heights</v>
          </cell>
          <cell r="F903" t="str">
            <v>Cook</v>
          </cell>
          <cell r="G903">
            <v>60411</v>
          </cell>
        </row>
        <row r="904">
          <cell r="B904" t="str">
            <v>Olympus Permanent Supportive Housing</v>
          </cell>
          <cell r="C904">
            <v>2309</v>
          </cell>
          <cell r="D904" t="str">
            <v>5 Olympus Drive</v>
          </cell>
          <cell r="E904" t="str">
            <v>Naperville</v>
          </cell>
          <cell r="F904" t="str">
            <v>DuPage</v>
          </cell>
          <cell r="G904">
            <v>60540</v>
          </cell>
        </row>
        <row r="905">
          <cell r="B905" t="str">
            <v>Orton Keyes</v>
          </cell>
          <cell r="C905">
            <v>11218</v>
          </cell>
          <cell r="D905" t="str">
            <v>633 Ranger Street</v>
          </cell>
          <cell r="E905" t="str">
            <v>Rockford</v>
          </cell>
          <cell r="F905" t="str">
            <v>Winnebago</v>
          </cell>
          <cell r="G905">
            <v>61109</v>
          </cell>
        </row>
        <row r="906">
          <cell r="B906" t="str">
            <v>Oso Apartments</v>
          </cell>
          <cell r="C906">
            <v>11486</v>
          </cell>
          <cell r="D906" t="str">
            <v>3435 W. Montrose Ave.</v>
          </cell>
          <cell r="E906" t="str">
            <v>Chicago</v>
          </cell>
          <cell r="F906" t="str">
            <v>Cook</v>
          </cell>
          <cell r="G906">
            <v>60618</v>
          </cell>
        </row>
        <row r="907">
          <cell r="B907" t="str">
            <v>Oswego Senior Apartments</v>
          </cell>
          <cell r="C907">
            <v>10277</v>
          </cell>
          <cell r="D907" t="str">
            <v>3350 White Oak Drive</v>
          </cell>
          <cell r="E907" t="str">
            <v>Oswego</v>
          </cell>
          <cell r="F907" t="str">
            <v>Kendall</v>
          </cell>
          <cell r="G907">
            <v>60543</v>
          </cell>
        </row>
        <row r="908">
          <cell r="B908" t="str">
            <v>Ottawa Place Senior Apartments</v>
          </cell>
          <cell r="C908" t="str">
            <v>40-491</v>
          </cell>
          <cell r="D908" t="str">
            <v>401-442 Jim Thomas Circle</v>
          </cell>
          <cell r="E908" t="str">
            <v>Ottawa</v>
          </cell>
          <cell r="F908" t="str">
            <v>La Salle</v>
          </cell>
          <cell r="G908">
            <v>61350</v>
          </cell>
        </row>
        <row r="909">
          <cell r="B909" t="str">
            <v>Ottawa Senior Housing</v>
          </cell>
          <cell r="C909">
            <v>10530</v>
          </cell>
          <cell r="D909" t="str">
            <v>2605 Champlain St</v>
          </cell>
          <cell r="E909" t="str">
            <v>Ottawa</v>
          </cell>
          <cell r="F909" t="str">
            <v>La Salle</v>
          </cell>
          <cell r="G909">
            <v>61350</v>
          </cell>
        </row>
        <row r="910">
          <cell r="B910" t="str">
            <v>Otto Veterans Square</v>
          </cell>
          <cell r="C910">
            <v>11772</v>
          </cell>
          <cell r="D910" t="str">
            <v>1440 Otto Blvd</v>
          </cell>
          <cell r="E910" t="str">
            <v>Chicago Heights</v>
          </cell>
          <cell r="F910" t="str">
            <v>Cook</v>
          </cell>
          <cell r="G910">
            <v>60411</v>
          </cell>
        </row>
        <row r="911">
          <cell r="B911" t="str">
            <v>Over the Rainbow Unit 1</v>
          </cell>
          <cell r="C911">
            <v>52300</v>
          </cell>
          <cell r="D911" t="str">
            <v>754 W Belden Ave</v>
          </cell>
          <cell r="E911" t="str">
            <v>Chicago</v>
          </cell>
          <cell r="F911" t="str">
            <v>Cook</v>
          </cell>
          <cell r="G911">
            <v>60614</v>
          </cell>
        </row>
        <row r="912">
          <cell r="B912" t="str">
            <v>Oxford House</v>
          </cell>
          <cell r="C912">
            <v>10577</v>
          </cell>
          <cell r="D912" t="str">
            <v>2700 N. Monroe Street</v>
          </cell>
          <cell r="E912" t="str">
            <v>Decatur</v>
          </cell>
          <cell r="F912" t="str">
            <v>Macon</v>
          </cell>
          <cell r="G912">
            <v>62526</v>
          </cell>
        </row>
        <row r="913">
          <cell r="B913" t="str">
            <v>Ozanam Village</v>
          </cell>
          <cell r="C913" t="str">
            <v>20-021</v>
          </cell>
          <cell r="D913" t="str">
            <v>251 N. Albany</v>
          </cell>
          <cell r="E913" t="str">
            <v>Chicago</v>
          </cell>
          <cell r="F913" t="str">
            <v>Cook</v>
          </cell>
          <cell r="G913">
            <v>60612</v>
          </cell>
        </row>
        <row r="914">
          <cell r="B914" t="str">
            <v>Pacesetter Phase I</v>
          </cell>
          <cell r="C914">
            <v>2472</v>
          </cell>
          <cell r="D914" t="str">
            <v>13750 South Lowe Ave.</v>
          </cell>
          <cell r="E914" t="str">
            <v>Riverdale</v>
          </cell>
          <cell r="F914" t="str">
            <v>Cook</v>
          </cell>
          <cell r="G914">
            <v>60827</v>
          </cell>
        </row>
        <row r="915">
          <cell r="B915" t="str">
            <v>Paige Court</v>
          </cell>
          <cell r="C915">
            <v>568</v>
          </cell>
          <cell r="D915" t="str">
            <v>420 Liston Avenue</v>
          </cell>
          <cell r="E915" t="str">
            <v>South Beloit</v>
          </cell>
          <cell r="F915" t="str">
            <v>Winnebago</v>
          </cell>
          <cell r="G915">
            <v>61080</v>
          </cell>
        </row>
        <row r="916">
          <cell r="B916" t="str">
            <v>Palisades Park</v>
          </cell>
          <cell r="C916" t="str">
            <v>30-1224</v>
          </cell>
          <cell r="D916" t="str">
            <v>1621 6th &amp; 1620 8th Streets</v>
          </cell>
          <cell r="E916" t="str">
            <v>FULTON</v>
          </cell>
          <cell r="F916" t="str">
            <v>Whiteside</v>
          </cell>
          <cell r="G916">
            <v>61252</v>
          </cell>
        </row>
        <row r="917">
          <cell r="B917" t="str">
            <v>Palmer Place Apts.</v>
          </cell>
          <cell r="C917">
            <v>2419</v>
          </cell>
          <cell r="D917" t="str">
            <v>3301-07 West Palmer Street  2142-56 N. Spaulding</v>
          </cell>
          <cell r="E917" t="str">
            <v>Chicago</v>
          </cell>
          <cell r="F917" t="str">
            <v>Cook</v>
          </cell>
          <cell r="G917">
            <v>60647</v>
          </cell>
        </row>
        <row r="918">
          <cell r="B918" t="str">
            <v>Palmer Square Apartments</v>
          </cell>
          <cell r="C918" t="str">
            <v>CDT-2254</v>
          </cell>
          <cell r="D918" t="str">
            <v>2118 1/2 North Kedzie Blvd.</v>
          </cell>
          <cell r="E918" t="str">
            <v>Chicago</v>
          </cell>
          <cell r="F918" t="str">
            <v>Cook</v>
          </cell>
          <cell r="G918">
            <v>60647</v>
          </cell>
        </row>
        <row r="919">
          <cell r="B919" t="str">
            <v>Pana Towers</v>
          </cell>
          <cell r="C919">
            <v>10440</v>
          </cell>
          <cell r="D919" t="str">
            <v>202 S. Poplar Street</v>
          </cell>
          <cell r="E919" t="str">
            <v>Pana</v>
          </cell>
          <cell r="F919" t="str">
            <v>Christian</v>
          </cell>
          <cell r="G919" t="str">
            <v>62557-1681</v>
          </cell>
        </row>
        <row r="920">
          <cell r="B920" t="str">
            <v>Park Apartments</v>
          </cell>
          <cell r="C920">
            <v>10343</v>
          </cell>
          <cell r="D920" t="str">
            <v>220 E. Garfield Blvd.</v>
          </cell>
          <cell r="E920" t="str">
            <v>Chicago</v>
          </cell>
          <cell r="F920" t="str">
            <v>Cook</v>
          </cell>
          <cell r="G920">
            <v>60615</v>
          </cell>
        </row>
        <row r="921">
          <cell r="B921" t="str">
            <v>Park Manor</v>
          </cell>
          <cell r="C921">
            <v>10698</v>
          </cell>
          <cell r="D921" t="str">
            <v>501 Bell Street</v>
          </cell>
          <cell r="E921" t="str">
            <v>Collinsville</v>
          </cell>
          <cell r="F921" t="str">
            <v>Madison</v>
          </cell>
          <cell r="G921">
            <v>62234</v>
          </cell>
        </row>
        <row r="922">
          <cell r="B922" t="str">
            <v>Park Street Apartments</v>
          </cell>
          <cell r="C922">
            <v>12056</v>
          </cell>
          <cell r="D922" t="str">
            <v>3528-3532 S Park Ave</v>
          </cell>
          <cell r="E922" t="str">
            <v>Springfield</v>
          </cell>
          <cell r="F922" t="str">
            <v>Sangamon</v>
          </cell>
          <cell r="G922">
            <v>62701</v>
          </cell>
        </row>
        <row r="923">
          <cell r="B923" t="str">
            <v>Parker Glen</v>
          </cell>
          <cell r="C923">
            <v>11847</v>
          </cell>
          <cell r="D923" t="str">
            <v>2605 &amp; 2607 JT Coffman Dr.</v>
          </cell>
          <cell r="E923" t="str">
            <v>Champaign</v>
          </cell>
          <cell r="F923" t="str">
            <v>Champaign</v>
          </cell>
          <cell r="G923">
            <v>61822</v>
          </cell>
        </row>
        <row r="924">
          <cell r="B924" t="str">
            <v>Parker Glen II</v>
          </cell>
          <cell r="C924">
            <v>11959</v>
          </cell>
          <cell r="D924" t="str">
            <v>2617 JT Coffman Drive</v>
          </cell>
          <cell r="E924" t="str">
            <v>Champaign</v>
          </cell>
          <cell r="F924" t="str">
            <v>Champaign</v>
          </cell>
          <cell r="G924">
            <v>61822</v>
          </cell>
        </row>
        <row r="925">
          <cell r="B925" t="str">
            <v>Parkside 5</v>
          </cell>
          <cell r="C925">
            <v>12178</v>
          </cell>
          <cell r="D925" t="str">
            <v>500-520 W Hobbie St</v>
          </cell>
          <cell r="E925" t="str">
            <v>Chicago</v>
          </cell>
          <cell r="F925" t="str">
            <v>Cook</v>
          </cell>
          <cell r="G925">
            <v>60613</v>
          </cell>
        </row>
        <row r="926">
          <cell r="B926" t="str">
            <v>Parkside Apartments</v>
          </cell>
          <cell r="C926">
            <v>2239</v>
          </cell>
          <cell r="D926" t="str">
            <v>125 N. Chestnut Street</v>
          </cell>
          <cell r="E926" t="str">
            <v>Kewanee</v>
          </cell>
          <cell r="F926" t="str">
            <v>Henry</v>
          </cell>
          <cell r="G926">
            <v>61443</v>
          </cell>
        </row>
        <row r="927">
          <cell r="B927" t="str">
            <v>Parkside Four Phase II</v>
          </cell>
          <cell r="C927">
            <v>11621</v>
          </cell>
          <cell r="D927" t="str">
            <v>Multiple Addresses</v>
          </cell>
          <cell r="E927" t="str">
            <v>Chicago</v>
          </cell>
          <cell r="F927" t="str">
            <v>Cook</v>
          </cell>
          <cell r="G927">
            <v>60610</v>
          </cell>
        </row>
        <row r="928">
          <cell r="B928" t="str">
            <v>Parkside Homes</v>
          </cell>
          <cell r="C928">
            <v>10965</v>
          </cell>
          <cell r="D928" t="str">
            <v>101 Circle Drive</v>
          </cell>
          <cell r="E928" t="str">
            <v>Athens</v>
          </cell>
          <cell r="F928" t="str">
            <v>Menard</v>
          </cell>
          <cell r="G928" t="str">
            <v>62613-7656</v>
          </cell>
        </row>
        <row r="929">
          <cell r="B929" t="str">
            <v>Parkside Nine Phase 2B</v>
          </cell>
          <cell r="C929">
            <v>10814</v>
          </cell>
          <cell r="D929" t="str">
            <v>459 W. Division St 1151 N. Cleveland</v>
          </cell>
          <cell r="E929" t="str">
            <v>Chicago</v>
          </cell>
          <cell r="F929" t="str">
            <v>Cook</v>
          </cell>
          <cell r="G929">
            <v>60610</v>
          </cell>
        </row>
        <row r="930">
          <cell r="B930" t="str">
            <v>Parkside Place</v>
          </cell>
          <cell r="C930" t="str">
            <v>30-1213</v>
          </cell>
          <cell r="D930" t="str">
            <v>891 Central Avenue</v>
          </cell>
          <cell r="E930" t="str">
            <v>Highland Park</v>
          </cell>
          <cell r="F930" t="str">
            <v>Lake</v>
          </cell>
          <cell r="G930">
            <v>60035</v>
          </cell>
        </row>
        <row r="931">
          <cell r="B931" t="str">
            <v>Parkview</v>
          </cell>
          <cell r="C931">
            <v>11195</v>
          </cell>
          <cell r="D931" t="str">
            <v>212 N. Dunton Avenue</v>
          </cell>
          <cell r="E931" t="str">
            <v>Arlington Heights</v>
          </cell>
          <cell r="F931" t="str">
            <v>Cook</v>
          </cell>
          <cell r="G931">
            <v>60004</v>
          </cell>
        </row>
        <row r="932">
          <cell r="B932" t="str">
            <v>Parkview Apartments</v>
          </cell>
          <cell r="C932">
            <v>1188</v>
          </cell>
          <cell r="D932" t="str">
            <v>100 Parkview Lane</v>
          </cell>
          <cell r="E932" t="str">
            <v>Savoy</v>
          </cell>
          <cell r="F932" t="str">
            <v>Champaign</v>
          </cell>
          <cell r="G932">
            <v>61874</v>
          </cell>
        </row>
        <row r="933">
          <cell r="B933" t="str">
            <v>Parkview Apartments of Metropolis</v>
          </cell>
          <cell r="C933" t="str">
            <v>40-2242</v>
          </cell>
          <cell r="D933" t="str">
            <v>820 Parkview Lane</v>
          </cell>
          <cell r="E933" t="str">
            <v>Metropolis</v>
          </cell>
          <cell r="F933" t="str">
            <v>Massac</v>
          </cell>
          <cell r="G933">
            <v>62960</v>
          </cell>
        </row>
        <row r="934">
          <cell r="B934" t="str">
            <v>Parkview Towers</v>
          </cell>
          <cell r="C934">
            <v>10412</v>
          </cell>
          <cell r="D934" t="str">
            <v>5110 S. King Dr.</v>
          </cell>
          <cell r="E934" t="str">
            <v>Chicago</v>
          </cell>
          <cell r="F934" t="str">
            <v>Cook</v>
          </cell>
          <cell r="G934" t="str">
            <v>60615-3507</v>
          </cell>
        </row>
        <row r="935">
          <cell r="B935" t="str">
            <v>Parkway Apartments</v>
          </cell>
          <cell r="C935" t="str">
            <v>30-508</v>
          </cell>
          <cell r="D935" t="str">
            <v>712 W Diversey Pkwy</v>
          </cell>
          <cell r="E935" t="str">
            <v>Chicago</v>
          </cell>
          <cell r="F935" t="str">
            <v>Cook</v>
          </cell>
          <cell r="G935">
            <v>60614</v>
          </cell>
        </row>
        <row r="936">
          <cell r="B936" t="str">
            <v>PARKWAY APARTMENTS - Princeton</v>
          </cell>
          <cell r="C936">
            <v>1258</v>
          </cell>
          <cell r="D936" t="str">
            <v>419 S. Anderson St.</v>
          </cell>
          <cell r="E936" t="str">
            <v>PRINCETON</v>
          </cell>
          <cell r="F936" t="str">
            <v>Bureau</v>
          </cell>
          <cell r="G936">
            <v>61356</v>
          </cell>
        </row>
        <row r="937">
          <cell r="B937" t="str">
            <v>Parkway Estates aka Parkway Estates of Galesburg</v>
          </cell>
          <cell r="C937" t="str">
            <v>30-1556</v>
          </cell>
          <cell r="D937" t="str">
            <v>1711 West Carl Sandburg Drive</v>
          </cell>
          <cell r="E937" t="str">
            <v>Galesburg</v>
          </cell>
          <cell r="F937" t="str">
            <v>Knox</v>
          </cell>
          <cell r="G937">
            <v>61401</v>
          </cell>
        </row>
        <row r="938">
          <cell r="B938" t="str">
            <v>Parkway Gardens Apartments</v>
          </cell>
          <cell r="C938">
            <v>10554</v>
          </cell>
          <cell r="D938" t="str">
            <v>6330-6546 S. Martin Luther King Drive</v>
          </cell>
          <cell r="E938" t="str">
            <v>Chicago</v>
          </cell>
          <cell r="F938" t="str">
            <v>Cook</v>
          </cell>
          <cell r="G938" t="str">
            <v>60637-3115</v>
          </cell>
        </row>
        <row r="939">
          <cell r="B939" t="str">
            <v>Parkwood Commons</v>
          </cell>
          <cell r="C939">
            <v>11171</v>
          </cell>
          <cell r="D939" t="str">
            <v>1617 N Great Oak Rd</v>
          </cell>
          <cell r="E939" t="str">
            <v>Peoria</v>
          </cell>
          <cell r="F939" t="str">
            <v>Peoria</v>
          </cell>
          <cell r="G939">
            <v>61604</v>
          </cell>
        </row>
        <row r="940">
          <cell r="B940" t="str">
            <v>Parsons Place</v>
          </cell>
          <cell r="C940" t="str">
            <v>30-1164</v>
          </cell>
          <cell r="D940" t="str">
            <v>1060 North 18th Street - Management Office</v>
          </cell>
          <cell r="E940" t="str">
            <v>East St. Louis</v>
          </cell>
          <cell r="F940" t="str">
            <v>St. Clair</v>
          </cell>
          <cell r="G940">
            <v>62205</v>
          </cell>
        </row>
        <row r="941">
          <cell r="B941" t="str">
            <v>Parsons Place Phase II</v>
          </cell>
          <cell r="C941" t="str">
            <v>10-293</v>
          </cell>
          <cell r="D941" t="str">
            <v>1060 North 18th Street</v>
          </cell>
          <cell r="E941" t="str">
            <v>East St. Louis</v>
          </cell>
          <cell r="F941" t="str">
            <v>St. Clair</v>
          </cell>
          <cell r="G941">
            <v>62202</v>
          </cell>
        </row>
        <row r="942">
          <cell r="B942" t="str">
            <v>Paseo Boricua Apartments</v>
          </cell>
          <cell r="C942" t="str">
            <v>30-1677</v>
          </cell>
          <cell r="D942" t="str">
            <v>1154 N. Campbell Avenue</v>
          </cell>
          <cell r="E942" t="str">
            <v>Chicago</v>
          </cell>
          <cell r="F942" t="str">
            <v>Cook</v>
          </cell>
          <cell r="G942">
            <v>60622</v>
          </cell>
        </row>
        <row r="943">
          <cell r="B943" t="str">
            <v>Pat Crowley House</v>
          </cell>
          <cell r="C943">
            <v>52320</v>
          </cell>
          <cell r="D943" t="str">
            <v>1537 West Rosemont Avenue</v>
          </cell>
          <cell r="E943" t="str">
            <v>Chicago</v>
          </cell>
          <cell r="F943" t="str">
            <v>Cook</v>
          </cell>
          <cell r="G943">
            <v>60660</v>
          </cell>
        </row>
        <row r="944">
          <cell r="B944" t="str">
            <v>Pathway of River Oaks</v>
          </cell>
          <cell r="C944" t="str">
            <v>17-262</v>
          </cell>
          <cell r="D944" t="str">
            <v>1370 Ring Road</v>
          </cell>
          <cell r="E944" t="str">
            <v>Calumet City</v>
          </cell>
          <cell r="F944" t="str">
            <v>Cook</v>
          </cell>
          <cell r="G944">
            <v>60409</v>
          </cell>
        </row>
        <row r="945">
          <cell r="B945" t="str">
            <v>Pathway to Living: Alexian Village</v>
          </cell>
          <cell r="C945">
            <v>1433</v>
          </cell>
          <cell r="D945" t="str">
            <v>975 Martha Street</v>
          </cell>
          <cell r="E945" t="str">
            <v>Elk Grove Village</v>
          </cell>
          <cell r="F945" t="str">
            <v>Cook</v>
          </cell>
          <cell r="G945">
            <v>60007</v>
          </cell>
        </row>
        <row r="946">
          <cell r="B946" t="str">
            <v>Patrick Sullivan Senior Apartments</v>
          </cell>
          <cell r="C946">
            <v>11629</v>
          </cell>
          <cell r="D946" t="str">
            <v>1633 W. Madison St.</v>
          </cell>
          <cell r="E946" t="str">
            <v>Chicago</v>
          </cell>
          <cell r="F946" t="str">
            <v>Cook</v>
          </cell>
          <cell r="G946">
            <v>60612</v>
          </cell>
        </row>
        <row r="947">
          <cell r="B947" t="str">
            <v>Paul G. Stewart Phase IV aka Bronzeville Family</v>
          </cell>
          <cell r="C947">
            <v>10152</v>
          </cell>
          <cell r="D947" t="str">
            <v>430 East 41st Street</v>
          </cell>
          <cell r="E947" t="str">
            <v>Chicago</v>
          </cell>
          <cell r="F947" t="str">
            <v>Cook</v>
          </cell>
          <cell r="G947">
            <v>60653</v>
          </cell>
        </row>
        <row r="948">
          <cell r="B948" t="str">
            <v>Paul G. Stewart V</v>
          </cell>
          <cell r="C948" t="str">
            <v>40-074</v>
          </cell>
          <cell r="D948" t="str">
            <v>410 East Bowen</v>
          </cell>
          <cell r="E948" t="str">
            <v>Chicago</v>
          </cell>
          <cell r="F948" t="str">
            <v>Cook</v>
          </cell>
          <cell r="G948">
            <v>60653</v>
          </cell>
        </row>
        <row r="949">
          <cell r="B949" t="str">
            <v>Pawnee Senior Homes</v>
          </cell>
          <cell r="C949">
            <v>11721</v>
          </cell>
          <cell r="D949" t="str">
            <v>900 13th St.</v>
          </cell>
          <cell r="E949" t="str">
            <v>Pawnee</v>
          </cell>
          <cell r="F949" t="str">
            <v>Sangamon</v>
          </cell>
          <cell r="G949">
            <v>62558</v>
          </cell>
        </row>
        <row r="950">
          <cell r="B950" t="str">
            <v>Pearl Place Senior Residences</v>
          </cell>
          <cell r="C950" t="str">
            <v>40-211</v>
          </cell>
          <cell r="D950" t="str">
            <v>520 Pearl Street</v>
          </cell>
          <cell r="E950" t="str">
            <v>Belvidere</v>
          </cell>
          <cell r="F950" t="str">
            <v>Boone</v>
          </cell>
          <cell r="G950">
            <v>61008</v>
          </cell>
        </row>
        <row r="951">
          <cell r="B951" t="str">
            <v>Pearl Street Commons</v>
          </cell>
          <cell r="C951">
            <v>11286</v>
          </cell>
          <cell r="D951" t="str">
            <v>3512 Pearl Street</v>
          </cell>
          <cell r="E951" t="str">
            <v>McHenry</v>
          </cell>
          <cell r="F951" t="str">
            <v>McHenry</v>
          </cell>
          <cell r="G951">
            <v>60050</v>
          </cell>
        </row>
        <row r="952">
          <cell r="B952" t="str">
            <v>PEORIA AFFORDABLE HOUSING II</v>
          </cell>
          <cell r="C952">
            <v>1330</v>
          </cell>
          <cell r="D952" t="str">
            <v>Various</v>
          </cell>
          <cell r="E952" t="str">
            <v>PEORIA</v>
          </cell>
          <cell r="F952" t="str">
            <v>Peoria</v>
          </cell>
          <cell r="G952">
            <v>61602</v>
          </cell>
        </row>
        <row r="953">
          <cell r="B953" t="str">
            <v>PEORIA PORTFOLIO I-IV</v>
          </cell>
          <cell r="C953">
            <v>10977</v>
          </cell>
          <cell r="D953" t="str">
            <v>Scattered</v>
          </cell>
          <cell r="E953" t="str">
            <v>Peoria</v>
          </cell>
          <cell r="F953" t="str">
            <v>Peoria</v>
          </cell>
          <cell r="G953" t="str">
            <v>61605-4102</v>
          </cell>
        </row>
        <row r="954">
          <cell r="B954" t="str">
            <v>Permanent Housing for Homeless Households</v>
          </cell>
          <cell r="C954">
            <v>2418</v>
          </cell>
          <cell r="D954" t="str">
            <v>784 Greenwood 1715 Harding</v>
          </cell>
          <cell r="E954" t="str">
            <v>Northbrook</v>
          </cell>
          <cell r="F954" t="str">
            <v>Cook</v>
          </cell>
          <cell r="G954" t="str">
            <v>60062-2629</v>
          </cell>
        </row>
        <row r="955">
          <cell r="B955" t="str">
            <v>Peru Senior Housing Phase I</v>
          </cell>
          <cell r="C955" t="str">
            <v>40-635</v>
          </cell>
          <cell r="D955" t="str">
            <v>1020 West Court</v>
          </cell>
          <cell r="E955" t="str">
            <v>Peru</v>
          </cell>
          <cell r="F955" t="str">
            <v>La Salle</v>
          </cell>
          <cell r="G955">
            <v>61354</v>
          </cell>
        </row>
        <row r="956">
          <cell r="B956" t="str">
            <v>Peru Senior Housing Phase II</v>
          </cell>
          <cell r="C956">
            <v>2355</v>
          </cell>
          <cell r="D956" t="str">
            <v>2200 Prospect Street</v>
          </cell>
          <cell r="E956" t="str">
            <v>Peru</v>
          </cell>
          <cell r="F956" t="str">
            <v>La Salle</v>
          </cell>
          <cell r="G956">
            <v>61354</v>
          </cell>
        </row>
        <row r="957">
          <cell r="B957" t="str">
            <v>Peterson Plaza Apartments</v>
          </cell>
          <cell r="C957">
            <v>11209</v>
          </cell>
          <cell r="D957" t="str">
            <v>5969 N Ravenswood</v>
          </cell>
          <cell r="E957" t="str">
            <v>Chicago</v>
          </cell>
          <cell r="F957" t="str">
            <v>Cook</v>
          </cell>
          <cell r="G957">
            <v>60660</v>
          </cell>
        </row>
        <row r="958">
          <cell r="B958" t="str">
            <v>Pheasant Ridge and Hunter Apartments</v>
          </cell>
          <cell r="C958" t="str">
            <v>30-1382</v>
          </cell>
          <cell r="D958" t="str">
            <v>9200-9332  Hunter Drive 9333-9335 Hunter Drive</v>
          </cell>
          <cell r="E958" t="str">
            <v>Orland Hills</v>
          </cell>
          <cell r="F958" t="str">
            <v>Cook</v>
          </cell>
          <cell r="G958">
            <v>60477</v>
          </cell>
        </row>
        <row r="959">
          <cell r="B959" t="str">
            <v>Pheasant Ridge Apartments</v>
          </cell>
          <cell r="C959">
            <v>2211</v>
          </cell>
          <cell r="D959" t="str">
            <v>3500 70th Street</v>
          </cell>
          <cell r="E959" t="str">
            <v>Moline</v>
          </cell>
          <cell r="F959" t="str">
            <v>Rock Island</v>
          </cell>
          <cell r="G959">
            <v>61265</v>
          </cell>
        </row>
        <row r="960">
          <cell r="B960" t="str">
            <v>PhilHaven</v>
          </cell>
          <cell r="C960">
            <v>11116</v>
          </cell>
          <cell r="D960" t="str">
            <v>2418 E. Hintz Road</v>
          </cell>
          <cell r="E960" t="str">
            <v>Wheeling</v>
          </cell>
          <cell r="F960" t="str">
            <v>Cook</v>
          </cell>
          <cell r="G960">
            <v>60090</v>
          </cell>
        </row>
        <row r="961">
          <cell r="B961" t="str">
            <v>Phoenix Project</v>
          </cell>
          <cell r="C961">
            <v>10588</v>
          </cell>
          <cell r="D961" t="str">
            <v>608 E. Foch Street</v>
          </cell>
          <cell r="E961" t="str">
            <v>Herrin</v>
          </cell>
          <cell r="F961" t="str">
            <v>Williamson</v>
          </cell>
          <cell r="G961">
            <v>62948</v>
          </cell>
        </row>
        <row r="962">
          <cell r="B962" t="str">
            <v>Phoenix Recovery Women</v>
          </cell>
          <cell r="C962">
            <v>52276</v>
          </cell>
          <cell r="D962" t="str">
            <v>851 N Leamington Ave</v>
          </cell>
          <cell r="E962" t="str">
            <v>Chicago</v>
          </cell>
          <cell r="F962" t="str">
            <v>Cook</v>
          </cell>
          <cell r="G962">
            <v>60653</v>
          </cell>
        </row>
        <row r="963">
          <cell r="B963" t="str">
            <v>Phoenix Towers Apartments</v>
          </cell>
          <cell r="C963">
            <v>2486</v>
          </cell>
          <cell r="D963" t="str">
            <v>202 West Locust Street</v>
          </cell>
          <cell r="E963" t="str">
            <v>Bloomington</v>
          </cell>
          <cell r="F963" t="str">
            <v>McLean</v>
          </cell>
          <cell r="G963">
            <v>61701</v>
          </cell>
        </row>
        <row r="964">
          <cell r="B964" t="str">
            <v>Pierce House</v>
          </cell>
          <cell r="C964">
            <v>11483</v>
          </cell>
          <cell r="D964" t="str">
            <v>3527 West North Avenue</v>
          </cell>
          <cell r="E964" t="str">
            <v>Chicago</v>
          </cell>
          <cell r="F964" t="str">
            <v>Cook</v>
          </cell>
          <cell r="G964">
            <v>60647</v>
          </cell>
        </row>
        <row r="965">
          <cell r="B965" t="str">
            <v>PINE CENTRAL</v>
          </cell>
          <cell r="C965">
            <v>801</v>
          </cell>
          <cell r="D965" t="str">
            <v>557-65 N Pine Bldg1 743-55 N Central Bldg 2</v>
          </cell>
          <cell r="E965" t="str">
            <v>CHICAGO</v>
          </cell>
          <cell r="F965" t="str">
            <v>Cook</v>
          </cell>
          <cell r="G965">
            <v>60644</v>
          </cell>
        </row>
        <row r="966">
          <cell r="B966" t="str">
            <v>Pine View Apartments</v>
          </cell>
          <cell r="C966" t="str">
            <v>40-727</v>
          </cell>
          <cell r="D966" t="str">
            <v>200 Commerce St.</v>
          </cell>
          <cell r="E966" t="str">
            <v>Carmi</v>
          </cell>
          <cell r="F966" t="str">
            <v>White</v>
          </cell>
          <cell r="G966">
            <v>62821</v>
          </cell>
        </row>
        <row r="967">
          <cell r="B967" t="str">
            <v>Pine Woods Apartments</v>
          </cell>
          <cell r="C967">
            <v>11993</v>
          </cell>
          <cell r="D967" t="str">
            <v>1665 Seven Pines Rd.</v>
          </cell>
          <cell r="E967" t="str">
            <v>Springfield</v>
          </cell>
          <cell r="F967" t="str">
            <v>Sangamon</v>
          </cell>
          <cell r="G967">
            <v>62704</v>
          </cell>
        </row>
        <row r="968">
          <cell r="B968" t="str">
            <v>Pinewood Place</v>
          </cell>
          <cell r="C968">
            <v>11645</v>
          </cell>
          <cell r="D968" t="str">
            <v>1606 E. Colorado Ave.</v>
          </cell>
          <cell r="E968" t="str">
            <v>Urbana</v>
          </cell>
          <cell r="F968" t="str">
            <v>Champaign</v>
          </cell>
          <cell r="G968">
            <v>61802</v>
          </cell>
        </row>
        <row r="969">
          <cell r="B969" t="str">
            <v>Pinnacle Place</v>
          </cell>
          <cell r="C969">
            <v>977</v>
          </cell>
          <cell r="D969" t="str">
            <v>1125 North 5th Street</v>
          </cell>
          <cell r="E969" t="str">
            <v>Savanna</v>
          </cell>
          <cell r="F969" t="str">
            <v>Carroll</v>
          </cell>
          <cell r="G969">
            <v>61074</v>
          </cell>
        </row>
        <row r="970">
          <cell r="B970" t="str">
            <v>Pioneer Village Apartments</v>
          </cell>
          <cell r="C970">
            <v>2649</v>
          </cell>
          <cell r="D970" t="str">
            <v>340 E 38th St</v>
          </cell>
          <cell r="E970" t="str">
            <v>Chicago</v>
          </cell>
          <cell r="F970" t="str">
            <v>Cook</v>
          </cell>
          <cell r="G970">
            <v>60653</v>
          </cell>
        </row>
        <row r="971">
          <cell r="B971" t="str">
            <v>Plowfield Square</v>
          </cell>
          <cell r="C971">
            <v>10798</v>
          </cell>
          <cell r="D971" t="str">
            <v>700 Malerich Drive</v>
          </cell>
          <cell r="E971" t="str">
            <v>Lincoln</v>
          </cell>
          <cell r="F971" t="str">
            <v>Logan</v>
          </cell>
          <cell r="G971">
            <v>62656</v>
          </cell>
        </row>
        <row r="972">
          <cell r="B972" t="str">
            <v>Plum Creek SLF</v>
          </cell>
          <cell r="C972">
            <v>2437</v>
          </cell>
          <cell r="D972" t="str">
            <v>2801 Algonquin Road</v>
          </cell>
          <cell r="E972" t="str">
            <v>Rolling Meadows</v>
          </cell>
          <cell r="F972" t="str">
            <v>Cook</v>
          </cell>
          <cell r="G972">
            <v>60008</v>
          </cell>
        </row>
        <row r="973">
          <cell r="B973" t="str">
            <v>Pontiac A Northpointe Apartments</v>
          </cell>
          <cell r="C973" t="str">
            <v>30-1142</v>
          </cell>
          <cell r="D973" t="str">
            <v>1300 Trainor Road</v>
          </cell>
          <cell r="E973" t="str">
            <v>PONTIAC</v>
          </cell>
          <cell r="F973" t="str">
            <v>Livingston</v>
          </cell>
          <cell r="G973">
            <v>61764</v>
          </cell>
        </row>
        <row r="974">
          <cell r="B974" t="str">
            <v>Pontiac I-Edgefield Apts.</v>
          </cell>
          <cell r="C974">
            <v>1103</v>
          </cell>
          <cell r="D974" t="str">
            <v>707-709 Illini Drive</v>
          </cell>
          <cell r="E974" t="str">
            <v>PONTIAC</v>
          </cell>
          <cell r="F974" t="str">
            <v>Livingston</v>
          </cell>
          <cell r="G974">
            <v>61764</v>
          </cell>
        </row>
        <row r="975">
          <cell r="B975" t="str">
            <v>Pontiac Towers</v>
          </cell>
          <cell r="C975">
            <v>2216</v>
          </cell>
          <cell r="D975" t="str">
            <v>1011 West Washington Street</v>
          </cell>
          <cell r="E975" t="str">
            <v>Pontiac</v>
          </cell>
          <cell r="F975" t="str">
            <v>Livingston</v>
          </cell>
          <cell r="G975">
            <v>61764</v>
          </cell>
        </row>
        <row r="976">
          <cell r="B976" t="str">
            <v>Poplar Creek Village</v>
          </cell>
          <cell r="C976">
            <v>2049</v>
          </cell>
          <cell r="D976" t="str">
            <v>2250 West Golf Road</v>
          </cell>
          <cell r="E976" t="str">
            <v>Hoffman Estates</v>
          </cell>
          <cell r="F976" t="str">
            <v>Cook</v>
          </cell>
          <cell r="G976">
            <v>60169</v>
          </cell>
        </row>
        <row r="977">
          <cell r="B977" t="str">
            <v>Poplar Place Townhomes</v>
          </cell>
          <cell r="C977" t="str">
            <v>30-983</v>
          </cell>
          <cell r="D977" t="str">
            <v>902 South 25th Street</v>
          </cell>
          <cell r="E977" t="str">
            <v>Springfield</v>
          </cell>
          <cell r="F977" t="str">
            <v>Sangamon</v>
          </cell>
          <cell r="G977">
            <v>62703</v>
          </cell>
        </row>
        <row r="978">
          <cell r="B978" t="str">
            <v>Poupard Place</v>
          </cell>
          <cell r="C978">
            <v>12234</v>
          </cell>
          <cell r="D978" t="str">
            <v>1593 Shermer Rd</v>
          </cell>
          <cell r="E978" t="str">
            <v>Northbrook</v>
          </cell>
          <cell r="F978" t="str">
            <v>Cook</v>
          </cell>
          <cell r="G978">
            <v>60062</v>
          </cell>
        </row>
        <row r="979">
          <cell r="B979" t="str">
            <v>Prairie Green Apartments Phase III</v>
          </cell>
          <cell r="C979">
            <v>730</v>
          </cell>
          <cell r="D979" t="str">
            <v>2502 Prarie Green Dr.</v>
          </cell>
          <cell r="E979" t="str">
            <v>Urbana</v>
          </cell>
          <cell r="F979" t="str">
            <v>Champaign</v>
          </cell>
          <cell r="G979">
            <v>61801</v>
          </cell>
        </row>
        <row r="980">
          <cell r="B980" t="str">
            <v>Prairie Haven Homes</v>
          </cell>
          <cell r="C980">
            <v>20032</v>
          </cell>
          <cell r="D980" t="str">
            <v>301 West Marquette Road</v>
          </cell>
          <cell r="E980" t="str">
            <v>Chicago</v>
          </cell>
          <cell r="F980" t="str">
            <v>Cook</v>
          </cell>
          <cell r="G980">
            <v>60621</v>
          </cell>
        </row>
        <row r="981">
          <cell r="B981" t="str">
            <v>Prairie Living at Chautauqua</v>
          </cell>
          <cell r="C981" t="str">
            <v>17-284</v>
          </cell>
          <cell r="D981" t="str">
            <v>955 Villa Court</v>
          </cell>
          <cell r="E981" t="str">
            <v>Carbondale</v>
          </cell>
          <cell r="F981" t="str">
            <v>Jackson</v>
          </cell>
          <cell r="G981">
            <v>62901</v>
          </cell>
        </row>
        <row r="982">
          <cell r="B982" t="str">
            <v>Prairie Meadows Homes</v>
          </cell>
          <cell r="C982">
            <v>10122</v>
          </cell>
          <cell r="D982" t="str">
            <v>1115 Savannah Court scattered site</v>
          </cell>
          <cell r="E982" t="str">
            <v>Hoopeston</v>
          </cell>
          <cell r="F982" t="str">
            <v>Vermilion</v>
          </cell>
          <cell r="G982">
            <v>60942</v>
          </cell>
        </row>
        <row r="983">
          <cell r="B983" t="str">
            <v>Prairie Meadows Phase II</v>
          </cell>
          <cell r="C983">
            <v>11241</v>
          </cell>
          <cell r="D983" t="str">
            <v>1115 Savannah Court</v>
          </cell>
          <cell r="E983" t="str">
            <v>Hoopeston</v>
          </cell>
          <cell r="F983" t="str">
            <v>Vermilion</v>
          </cell>
          <cell r="G983">
            <v>60942</v>
          </cell>
        </row>
        <row r="984">
          <cell r="B984" t="str">
            <v>Prairie Park Apartments</v>
          </cell>
          <cell r="C984">
            <v>301134</v>
          </cell>
          <cell r="D984" t="str">
            <v>220 E. Garfield Blvd.</v>
          </cell>
          <cell r="E984" t="str">
            <v>Chicago</v>
          </cell>
          <cell r="F984" t="str">
            <v>Cook</v>
          </cell>
          <cell r="G984">
            <v>60637</v>
          </cell>
        </row>
        <row r="985">
          <cell r="B985" t="str">
            <v>Prairie Place</v>
          </cell>
          <cell r="C985" t="str">
            <v>30-1536</v>
          </cell>
          <cell r="D985" t="str">
            <v>Scattered Site</v>
          </cell>
          <cell r="E985" t="str">
            <v>Athens</v>
          </cell>
          <cell r="F985" t="str">
            <v>Menard</v>
          </cell>
          <cell r="G985">
            <v>62613</v>
          </cell>
        </row>
        <row r="986">
          <cell r="B986" t="str">
            <v>Prairie Trail</v>
          </cell>
          <cell r="C986">
            <v>11638</v>
          </cell>
          <cell r="D986" t="str">
            <v>418 Landings Drive</v>
          </cell>
          <cell r="E986" t="str">
            <v>New Lenox</v>
          </cell>
          <cell r="F986" t="str">
            <v>Will</v>
          </cell>
          <cell r="G986">
            <v>60451</v>
          </cell>
        </row>
        <row r="987">
          <cell r="B987" t="str">
            <v>Prairie View Apartments</v>
          </cell>
          <cell r="C987">
            <v>2285</v>
          </cell>
          <cell r="D987" t="str">
            <v>1 Prairie View Court</v>
          </cell>
          <cell r="E987" t="str">
            <v>North Chicago</v>
          </cell>
          <cell r="F987" t="str">
            <v>Lake</v>
          </cell>
          <cell r="G987">
            <v>60064</v>
          </cell>
        </row>
        <row r="988">
          <cell r="B988" t="str">
            <v>Prairie View Apartments - Bellwood</v>
          </cell>
          <cell r="C988" t="str">
            <v>11025A</v>
          </cell>
          <cell r="D988" t="str">
            <v>3500 Georgina Lane</v>
          </cell>
          <cell r="E988" t="str">
            <v>Bellwood</v>
          </cell>
          <cell r="F988" t="str">
            <v>Cook</v>
          </cell>
          <cell r="G988">
            <v>60104</v>
          </cell>
        </row>
        <row r="989">
          <cell r="B989" t="str">
            <v>Prairie View at Heyworth</v>
          </cell>
          <cell r="C989">
            <v>11816</v>
          </cell>
          <cell r="D989" t="str">
            <v>213 N - 108 S Williton Dr</v>
          </cell>
          <cell r="E989" t="str">
            <v>Heyworth</v>
          </cell>
          <cell r="F989" t="str">
            <v>McLean</v>
          </cell>
          <cell r="G989">
            <v>61745</v>
          </cell>
        </row>
        <row r="990">
          <cell r="B990" t="str">
            <v>Prairie View II</v>
          </cell>
          <cell r="C990" t="str">
            <v>11025B</v>
          </cell>
          <cell r="D990" t="str">
            <v>3936 Georgina Lane</v>
          </cell>
          <cell r="E990" t="str">
            <v>Bellwood</v>
          </cell>
          <cell r="F990" t="str">
            <v>Cook</v>
          </cell>
          <cell r="G990">
            <v>60104</v>
          </cell>
        </row>
        <row r="991">
          <cell r="B991" t="str">
            <v>Praise Apartments</v>
          </cell>
          <cell r="C991" t="str">
            <v>30-2068</v>
          </cell>
          <cell r="D991" t="str">
            <v>3622-24, 4123-25 W Cermak Rd, 2204-10 S Kedvale 1836 S Hamlin, 2163 S Millard Ave</v>
          </cell>
          <cell r="E991" t="str">
            <v>Chicago</v>
          </cell>
          <cell r="F991" t="str">
            <v>Cook</v>
          </cell>
          <cell r="G991">
            <v>60623</v>
          </cell>
        </row>
        <row r="992">
          <cell r="B992" t="str">
            <v>Pratt-Ashland Cooperative</v>
          </cell>
          <cell r="C992" t="str">
            <v>20-012</v>
          </cell>
          <cell r="D992" t="str">
            <v>6805 - 6811 N. Ashland Avenue</v>
          </cell>
          <cell r="E992" t="str">
            <v>Chicago</v>
          </cell>
          <cell r="F992" t="str">
            <v>Cook</v>
          </cell>
          <cell r="G992">
            <v>60626</v>
          </cell>
        </row>
        <row r="993">
          <cell r="B993" t="str">
            <v>Prentice Place Improvement Project</v>
          </cell>
          <cell r="C993">
            <v>52296</v>
          </cell>
          <cell r="D993" t="str">
            <v>Scattered Sites</v>
          </cell>
          <cell r="E993" t="str">
            <v>Chicago</v>
          </cell>
          <cell r="F993" t="str">
            <v>Cook</v>
          </cell>
          <cell r="G993">
            <v>60628</v>
          </cell>
        </row>
        <row r="994">
          <cell r="B994" t="str">
            <v>Prentice Place Improvement Project #2</v>
          </cell>
          <cell r="C994">
            <v>52537</v>
          </cell>
          <cell r="D994" t="str">
            <v>12257 S. Green Street 11200 S. Normal Avenue</v>
          </cell>
          <cell r="E994" t="str">
            <v>Chicago</v>
          </cell>
          <cell r="F994"/>
          <cell r="G994"/>
        </row>
        <row r="995">
          <cell r="B995" t="str">
            <v>Prestwick Senior Community</v>
          </cell>
          <cell r="C995" t="str">
            <v>40-639</v>
          </cell>
          <cell r="D995" t="str">
            <v>957 James Street and 961 James Street</v>
          </cell>
          <cell r="E995" t="str">
            <v>Galena</v>
          </cell>
          <cell r="F995" t="str">
            <v>Jo Daviess</v>
          </cell>
          <cell r="G995">
            <v>61506</v>
          </cell>
        </row>
        <row r="996">
          <cell r="B996" t="str">
            <v>Princeton Senior Housing I</v>
          </cell>
          <cell r="C996" t="str">
            <v>40-267</v>
          </cell>
          <cell r="D996" t="str">
            <v>315 Coleita Court</v>
          </cell>
          <cell r="E996" t="str">
            <v>Princeton</v>
          </cell>
          <cell r="F996" t="str">
            <v>Bureau</v>
          </cell>
          <cell r="G996">
            <v>61356</v>
          </cell>
        </row>
        <row r="997">
          <cell r="B997" t="str">
            <v>Princeton Senior Housing II</v>
          </cell>
          <cell r="C997" t="str">
            <v>40-482</v>
          </cell>
          <cell r="D997" t="str">
            <v>351 Coleita Court</v>
          </cell>
          <cell r="E997" t="str">
            <v>Princeton</v>
          </cell>
          <cell r="F997" t="str">
            <v>Bureau</v>
          </cell>
          <cell r="G997">
            <v>61356</v>
          </cell>
        </row>
        <row r="998">
          <cell r="B998" t="str">
            <v>Progressive Square</v>
          </cell>
          <cell r="C998">
            <v>52303</v>
          </cell>
          <cell r="D998" t="str">
            <v>4746-4752 S Wabash Ave</v>
          </cell>
          <cell r="E998" t="str">
            <v>Chicago</v>
          </cell>
          <cell r="F998" t="str">
            <v>Cook</v>
          </cell>
          <cell r="G998">
            <v>60615</v>
          </cell>
        </row>
        <row r="999">
          <cell r="B999" t="str">
            <v>Project Opportunity Phase IV</v>
          </cell>
          <cell r="C999" t="str">
            <v>2286A</v>
          </cell>
          <cell r="D999" t="str">
            <v>Scattered Sites</v>
          </cell>
          <cell r="E999" t="str">
            <v>Hoffman Estates</v>
          </cell>
          <cell r="F999" t="str">
            <v>Cook</v>
          </cell>
          <cell r="G999">
            <v>60169</v>
          </cell>
        </row>
        <row r="1000">
          <cell r="B1000" t="str">
            <v>Prospect Senior Lofts</v>
          </cell>
          <cell r="C1000">
            <v>12149</v>
          </cell>
          <cell r="D1000" t="str">
            <v>2040 W Algonquin Rd</v>
          </cell>
          <cell r="E1000" t="str">
            <v>Mount Prospect</v>
          </cell>
          <cell r="F1000" t="str">
            <v>Cook</v>
          </cell>
          <cell r="G1000">
            <v>60056</v>
          </cell>
        </row>
        <row r="1001">
          <cell r="B1001" t="str">
            <v>Providence at Sycamore Hills and Thornberry</v>
          </cell>
          <cell r="C1001">
            <v>10813</v>
          </cell>
          <cell r="D1001" t="str">
            <v>1201 Providence Circle</v>
          </cell>
          <cell r="E1001" t="str">
            <v>Champaign</v>
          </cell>
          <cell r="F1001" t="str">
            <v>Champaign</v>
          </cell>
          <cell r="G1001">
            <v>61822</v>
          </cell>
        </row>
        <row r="1002">
          <cell r="B1002" t="str">
            <v>Pullman Artspace Lofts</v>
          </cell>
          <cell r="C1002">
            <v>11333</v>
          </cell>
          <cell r="D1002" t="str">
            <v>11127-11129 S Langley Avenue</v>
          </cell>
          <cell r="E1002" t="str">
            <v>Chicago</v>
          </cell>
          <cell r="F1002" t="str">
            <v>Cook</v>
          </cell>
          <cell r="G1002">
            <v>60628</v>
          </cell>
        </row>
        <row r="1003">
          <cell r="B1003" t="str">
            <v>Pullman Wheelworks</v>
          </cell>
          <cell r="C1003">
            <v>10368</v>
          </cell>
          <cell r="D1003" t="str">
            <v>901 E. 104th Street</v>
          </cell>
          <cell r="E1003" t="str">
            <v>Chicago</v>
          </cell>
          <cell r="F1003" t="str">
            <v>Cook</v>
          </cell>
          <cell r="G1003">
            <v>60628</v>
          </cell>
        </row>
        <row r="1004">
          <cell r="B1004" t="str">
            <v>Quincy Senior Family Resource Center DBA Supportive Living of Quincy</v>
          </cell>
          <cell r="C1004">
            <v>1389</v>
          </cell>
          <cell r="D1004" t="str">
            <v>639 York Street</v>
          </cell>
          <cell r="E1004" t="str">
            <v>Quincy</v>
          </cell>
          <cell r="F1004" t="str">
            <v>Adams</v>
          </cell>
          <cell r="G1004">
            <v>62301</v>
          </cell>
        </row>
        <row r="1005">
          <cell r="B1005" t="str">
            <v>Rainbow Apartments</v>
          </cell>
          <cell r="C1005">
            <v>625</v>
          </cell>
          <cell r="D1005" t="str">
            <v>1004 S. Smith Road #2</v>
          </cell>
          <cell r="E1005" t="str">
            <v>Urbana</v>
          </cell>
          <cell r="F1005" t="str">
            <v>Champaign</v>
          </cell>
          <cell r="G1005">
            <v>61802</v>
          </cell>
        </row>
        <row r="1006">
          <cell r="B1006" t="str">
            <v>Rand Grove Village Apartments</v>
          </cell>
          <cell r="C1006">
            <v>11372</v>
          </cell>
          <cell r="D1006" t="str">
            <v>773 E. Rand Grove Lane</v>
          </cell>
          <cell r="E1006" t="str">
            <v>Palatine</v>
          </cell>
          <cell r="F1006" t="str">
            <v>Cook</v>
          </cell>
          <cell r="G1006">
            <v>60074</v>
          </cell>
        </row>
        <row r="1007">
          <cell r="B1007" t="str">
            <v>Randolph Tower City Apartments</v>
          </cell>
          <cell r="C1007">
            <v>10164</v>
          </cell>
          <cell r="D1007" t="str">
            <v>188 W. Randolph</v>
          </cell>
          <cell r="E1007" t="str">
            <v>Chicago</v>
          </cell>
          <cell r="F1007" t="str">
            <v>Cook</v>
          </cell>
          <cell r="G1007">
            <v>60601</v>
          </cell>
        </row>
        <row r="1008">
          <cell r="B1008" t="str">
            <v>Ravenswood Senior Living ILF</v>
          </cell>
          <cell r="C1008" t="str">
            <v>11293-01</v>
          </cell>
          <cell r="D1008" t="str">
            <v>4515 N. Winchester Ave.</v>
          </cell>
          <cell r="E1008" t="str">
            <v>Chicago</v>
          </cell>
          <cell r="F1008" t="str">
            <v>Cook</v>
          </cell>
          <cell r="G1008">
            <v>60640</v>
          </cell>
        </row>
        <row r="1009">
          <cell r="B1009" t="str">
            <v>Ravenswood Senior Living SLF</v>
          </cell>
          <cell r="C1009" t="str">
            <v>11293-02</v>
          </cell>
          <cell r="D1009" t="str">
            <v>1922 W. Sunnyside Ave.</v>
          </cell>
          <cell r="E1009" t="str">
            <v>Chicago</v>
          </cell>
          <cell r="F1009" t="str">
            <v>Cook</v>
          </cell>
          <cell r="G1009">
            <v>60640</v>
          </cell>
        </row>
        <row r="1010">
          <cell r="B1010" t="str">
            <v>Ravine Terrace</v>
          </cell>
          <cell r="C1010">
            <v>12332</v>
          </cell>
          <cell r="D1010" t="str">
            <v>200 S Martin Luther King Jr. Ave 1645 N McAree Rd</v>
          </cell>
          <cell r="E1010" t="str">
            <v>Waukegan</v>
          </cell>
          <cell r="F1010" t="str">
            <v>Lake</v>
          </cell>
          <cell r="G1010">
            <v>60085</v>
          </cell>
        </row>
        <row r="1011">
          <cell r="B1011" t="str">
            <v>Rebecca Johnson</v>
          </cell>
          <cell r="C1011" t="str">
            <v>40-243</v>
          </cell>
          <cell r="D1011" t="str">
            <v>2822 West Jackson Blvd.</v>
          </cell>
          <cell r="E1011" t="str">
            <v>Chicago</v>
          </cell>
          <cell r="F1011" t="str">
            <v>Cook</v>
          </cell>
          <cell r="G1011">
            <v>60612</v>
          </cell>
        </row>
        <row r="1012">
          <cell r="B1012" t="str">
            <v>Rebecca Walker</v>
          </cell>
          <cell r="C1012">
            <v>10847</v>
          </cell>
          <cell r="D1012" t="str">
            <v>126 S. Central Ave. 221 S. Central Ave.</v>
          </cell>
          <cell r="E1012" t="str">
            <v>Chicago</v>
          </cell>
          <cell r="F1012" t="str">
            <v>Cook</v>
          </cell>
          <cell r="G1012">
            <v>60644</v>
          </cell>
        </row>
        <row r="1013">
          <cell r="B1013" t="str">
            <v>Reclaiming Southwest Chicago</v>
          </cell>
          <cell r="C1013">
            <v>11163</v>
          </cell>
          <cell r="D1013" t="str">
            <v>6157-59 S. Washtenaw</v>
          </cell>
          <cell r="E1013" t="str">
            <v>Chicago</v>
          </cell>
          <cell r="F1013" t="str">
            <v>Cook</v>
          </cell>
          <cell r="G1013">
            <v>60629</v>
          </cell>
        </row>
        <row r="1014">
          <cell r="B1014" t="str">
            <v>Reclaiming Southwest Chicago aka Chicago Lawn</v>
          </cell>
          <cell r="C1014">
            <v>11109</v>
          </cell>
          <cell r="D1014" t="str">
            <v>6206 South Talman</v>
          </cell>
          <cell r="E1014" t="str">
            <v>Chicago</v>
          </cell>
          <cell r="F1014" t="str">
            <v>Cook</v>
          </cell>
          <cell r="G1014">
            <v>60629</v>
          </cell>
        </row>
        <row r="1015">
          <cell r="B1015" t="str">
            <v>Reclaiming Southwest Chicago II</v>
          </cell>
          <cell r="C1015">
            <v>11665</v>
          </cell>
          <cell r="D1015" t="str">
            <v>6001 S Campbell Ave</v>
          </cell>
          <cell r="E1015" t="str">
            <v>Chicago</v>
          </cell>
          <cell r="F1015" t="str">
            <v>Cook</v>
          </cell>
          <cell r="G1015">
            <v>60629</v>
          </cell>
        </row>
        <row r="1016">
          <cell r="B1016" t="str">
            <v>Regency at Coles Park</v>
          </cell>
          <cell r="C1016" t="str">
            <v>11313-2</v>
          </cell>
          <cell r="D1016" t="str">
            <v>1430 Renken Drive</v>
          </cell>
          <cell r="E1016" t="str">
            <v>North Chicago</v>
          </cell>
          <cell r="F1016" t="str">
            <v>Lake</v>
          </cell>
          <cell r="G1016">
            <v>60064</v>
          </cell>
        </row>
        <row r="1017">
          <cell r="B1017" t="str">
            <v>Rehab South Chicago Apartments</v>
          </cell>
          <cell r="C1017" t="str">
            <v>30-660</v>
          </cell>
          <cell r="D1017" t="str">
            <v>3251-53 E. 91st Street</v>
          </cell>
          <cell r="E1017" t="str">
            <v>Chicago</v>
          </cell>
          <cell r="F1017" t="str">
            <v>Cook</v>
          </cell>
          <cell r="G1017">
            <v>60617</v>
          </cell>
        </row>
        <row r="1018">
          <cell r="B1018" t="str">
            <v>Renaissance Apartments - Chicago</v>
          </cell>
          <cell r="C1018">
            <v>10563</v>
          </cell>
          <cell r="D1018" t="str">
            <v>Scattered Sites</v>
          </cell>
          <cell r="E1018" t="str">
            <v>Chicago</v>
          </cell>
          <cell r="F1018" t="str">
            <v>Cook</v>
          </cell>
          <cell r="G1018" t="str">
            <v>60637-2730</v>
          </cell>
        </row>
        <row r="1019">
          <cell r="B1019" t="str">
            <v>Renaissance Apartments - Woodstock</v>
          </cell>
          <cell r="C1019">
            <v>301540</v>
          </cell>
          <cell r="D1019" t="str">
            <v>201-209 Dean Street</v>
          </cell>
          <cell r="E1019" t="str">
            <v>Woodstock</v>
          </cell>
          <cell r="F1019" t="str">
            <v>McHenry</v>
          </cell>
          <cell r="G1019">
            <v>60098</v>
          </cell>
        </row>
        <row r="1020">
          <cell r="B1020" t="str">
            <v>Renaissance Center</v>
          </cell>
          <cell r="C1020" t="str">
            <v>20-029</v>
          </cell>
          <cell r="D1020" t="str">
            <v>2800 W. Fulton</v>
          </cell>
          <cell r="E1020" t="str">
            <v>Chicago</v>
          </cell>
          <cell r="F1020" t="str">
            <v>Cook</v>
          </cell>
          <cell r="G1020">
            <v>60612</v>
          </cell>
        </row>
        <row r="1021">
          <cell r="B1021" t="str">
            <v>Renaissance North</v>
          </cell>
          <cell r="C1021" t="str">
            <v>30-1340</v>
          </cell>
          <cell r="D1021" t="str">
            <v>551 West North Avenue</v>
          </cell>
          <cell r="E1021" t="str">
            <v>Chicago</v>
          </cell>
          <cell r="F1021" t="str">
            <v>Cook</v>
          </cell>
          <cell r="G1021">
            <v>60610</v>
          </cell>
        </row>
        <row r="1022">
          <cell r="B1022" t="str">
            <v>Renaissance St. Luke</v>
          </cell>
          <cell r="C1022" t="str">
            <v>30-1760</v>
          </cell>
          <cell r="D1022" t="str">
            <v>1501 West Belmont Avenue</v>
          </cell>
          <cell r="E1022" t="str">
            <v>Chicago</v>
          </cell>
          <cell r="F1022" t="str">
            <v>Cook</v>
          </cell>
          <cell r="G1022">
            <v>60657</v>
          </cell>
        </row>
        <row r="1023">
          <cell r="B1023" t="str">
            <v>Renaissance St. Luke SLF aka Greenview Place</v>
          </cell>
          <cell r="C1023">
            <v>2508</v>
          </cell>
          <cell r="D1023" t="str">
            <v>1501 West Melrose Street</v>
          </cell>
          <cell r="E1023" t="str">
            <v>Chicago</v>
          </cell>
          <cell r="F1023" t="str">
            <v>Cook</v>
          </cell>
          <cell r="G1023">
            <v>60657</v>
          </cell>
        </row>
        <row r="1024">
          <cell r="B1024" t="str">
            <v>Renaissance West</v>
          </cell>
          <cell r="C1024" t="str">
            <v>N/A30-223</v>
          </cell>
          <cell r="D1024" t="str">
            <v>2513-25 W Fullerton Ave</v>
          </cell>
          <cell r="E1024" t="str">
            <v>Chicago</v>
          </cell>
          <cell r="F1024" t="str">
            <v>Cook</v>
          </cell>
          <cell r="G1024">
            <v>60647</v>
          </cell>
        </row>
        <row r="1025">
          <cell r="B1025" t="str">
            <v>Renaissance/Goldman</v>
          </cell>
          <cell r="C1025">
            <v>1237</v>
          </cell>
          <cell r="D1025" t="str">
            <v>136 18th Street/1625 2nd Avenue</v>
          </cell>
          <cell r="E1025" t="str">
            <v>Rock Island</v>
          </cell>
          <cell r="F1025" t="str">
            <v>Rock Island</v>
          </cell>
          <cell r="G1025">
            <v>61201</v>
          </cell>
        </row>
        <row r="1026">
          <cell r="B1026" t="str">
            <v>Residences at Fountain Square</v>
          </cell>
          <cell r="C1026">
            <v>10041</v>
          </cell>
          <cell r="D1026" t="str">
            <v>3690 S. Casimir Pulaski Dr.</v>
          </cell>
          <cell r="E1026" t="str">
            <v>Waukegan</v>
          </cell>
          <cell r="F1026" t="str">
            <v>Lake</v>
          </cell>
          <cell r="G1026">
            <v>60085</v>
          </cell>
        </row>
        <row r="1027">
          <cell r="B1027" t="str">
            <v>Revive Center Cressey House</v>
          </cell>
          <cell r="C1027" t="str">
            <v>30-501</v>
          </cell>
          <cell r="D1027" t="str">
            <v>1668 Ogden Avenue</v>
          </cell>
          <cell r="E1027" t="str">
            <v>Chicago</v>
          </cell>
          <cell r="F1027" t="str">
            <v>Cook</v>
          </cell>
          <cell r="G1027">
            <v>60612</v>
          </cell>
        </row>
        <row r="1028">
          <cell r="B1028" t="str">
            <v>Richard Flowers Homes</v>
          </cell>
          <cell r="C1028">
            <v>11365</v>
          </cell>
          <cell r="D1028" t="str">
            <v>13900 S. Grace Ave.</v>
          </cell>
          <cell r="E1028" t="str">
            <v>Robbins</v>
          </cell>
          <cell r="F1028" t="str">
            <v>Cook</v>
          </cell>
          <cell r="G1028">
            <v>60472</v>
          </cell>
        </row>
        <row r="1029">
          <cell r="B1029" t="str">
            <v>Richton Park Senior Apartments</v>
          </cell>
          <cell r="C1029">
            <v>11695</v>
          </cell>
          <cell r="D1029" t="str">
            <v>4121 Sauk Trail</v>
          </cell>
          <cell r="E1029" t="str">
            <v>Richton Park</v>
          </cell>
          <cell r="F1029" t="str">
            <v>Cook</v>
          </cell>
          <cell r="G1029">
            <v>60471</v>
          </cell>
        </row>
        <row r="1030">
          <cell r="B1030" t="str">
            <v>Rider Place of Arcola</v>
          </cell>
          <cell r="C1030">
            <v>11236</v>
          </cell>
          <cell r="D1030" t="str">
            <v>9 Wills Place</v>
          </cell>
          <cell r="E1030" t="str">
            <v>Arcola</v>
          </cell>
          <cell r="F1030" t="str">
            <v>Douglas</v>
          </cell>
          <cell r="G1030">
            <v>61910</v>
          </cell>
        </row>
        <row r="1031">
          <cell r="B1031" t="str">
            <v>Ridgeland Ltd.</v>
          </cell>
          <cell r="C1031" t="str">
            <v>30-012</v>
          </cell>
          <cell r="D1031" t="str">
            <v>6820, 6822, 6828 &amp; 6830 S. Ridgeland Avenue</v>
          </cell>
          <cell r="E1031" t="str">
            <v>Chicago</v>
          </cell>
          <cell r="F1031" t="str">
            <v>Cook</v>
          </cell>
          <cell r="G1031">
            <v>60649</v>
          </cell>
        </row>
        <row r="1032">
          <cell r="B1032" t="str">
            <v>Ridgewood Towers</v>
          </cell>
          <cell r="C1032">
            <v>10569</v>
          </cell>
          <cell r="D1032" t="str">
            <v>545 42nd St</v>
          </cell>
          <cell r="E1032" t="str">
            <v>East Moline</v>
          </cell>
          <cell r="F1032" t="str">
            <v>Rock Island</v>
          </cell>
          <cell r="G1032">
            <v>61244</v>
          </cell>
        </row>
        <row r="1033">
          <cell r="B1033" t="str">
            <v>Rimini Place</v>
          </cell>
          <cell r="C1033">
            <v>11924</v>
          </cell>
          <cell r="D1033" t="str">
            <v>600 Rimini Dr</v>
          </cell>
          <cell r="E1033" t="str">
            <v>Virden</v>
          </cell>
          <cell r="F1033" t="str">
            <v>Macoupin</v>
          </cell>
          <cell r="G1033">
            <v>62690</v>
          </cell>
        </row>
        <row r="1034">
          <cell r="B1034" t="str">
            <v>River Haven Place</v>
          </cell>
          <cell r="C1034">
            <v>10683</v>
          </cell>
          <cell r="D1034" t="str">
            <v>321 River Haven Ct.</v>
          </cell>
          <cell r="E1034" t="str">
            <v>EAST DUNDEE</v>
          </cell>
          <cell r="F1034" t="str">
            <v>Kane</v>
          </cell>
          <cell r="G1034">
            <v>60118</v>
          </cell>
        </row>
        <row r="1035">
          <cell r="B1035" t="str">
            <v>River Hills aka Cypress Properties</v>
          </cell>
          <cell r="C1035">
            <v>1325</v>
          </cell>
          <cell r="D1035" t="str">
            <v>300-304 River Hills Drive scattered site</v>
          </cell>
          <cell r="E1035" t="str">
            <v>Clayton</v>
          </cell>
          <cell r="F1035" t="str">
            <v>Adams</v>
          </cell>
          <cell r="G1035">
            <v>62324</v>
          </cell>
        </row>
        <row r="1036">
          <cell r="B1036" t="str">
            <v>River Oaks Trails</v>
          </cell>
          <cell r="C1036" t="str">
            <v>10-264</v>
          </cell>
          <cell r="D1036" t="str">
            <v>279 Michigan Ave.</v>
          </cell>
          <cell r="E1036" t="str">
            <v>Galesburg</v>
          </cell>
          <cell r="F1036" t="str">
            <v>Knox</v>
          </cell>
          <cell r="G1036">
            <v>61401</v>
          </cell>
        </row>
        <row r="1037">
          <cell r="B1037" t="str">
            <v>River Run Apartments</v>
          </cell>
          <cell r="C1037">
            <v>10358</v>
          </cell>
          <cell r="D1037" t="str">
            <v>401 River Run Drive</v>
          </cell>
          <cell r="E1037" t="str">
            <v>Macomb</v>
          </cell>
          <cell r="F1037" t="str">
            <v>McDonough</v>
          </cell>
          <cell r="G1037">
            <v>61455</v>
          </cell>
        </row>
        <row r="1038">
          <cell r="B1038" t="str">
            <v>River Station Senior Residences</v>
          </cell>
          <cell r="C1038">
            <v>11161</v>
          </cell>
          <cell r="D1038" t="str">
            <v>245 South 6th Avenue</v>
          </cell>
          <cell r="E1038" t="str">
            <v>Kankakee</v>
          </cell>
          <cell r="F1038" t="str">
            <v>Kankakee</v>
          </cell>
          <cell r="G1038">
            <v>60901</v>
          </cell>
        </row>
        <row r="1039">
          <cell r="B1039" t="str">
            <v>River Stone aka Amberton Apartments</v>
          </cell>
          <cell r="C1039">
            <v>2278</v>
          </cell>
          <cell r="D1039" t="str">
            <v>302 Woodcreek Drive</v>
          </cell>
          <cell r="E1039" t="str">
            <v>Bolingbrook</v>
          </cell>
          <cell r="F1039" t="str">
            <v>Will</v>
          </cell>
          <cell r="G1039">
            <v>60440</v>
          </cell>
        </row>
        <row r="1040">
          <cell r="B1040" t="str">
            <v>River to River Community of Marion</v>
          </cell>
          <cell r="C1040">
            <v>2778</v>
          </cell>
          <cell r="D1040" t="str">
            <v>1515 East DeYoung St</v>
          </cell>
          <cell r="E1040" t="str">
            <v>Marion</v>
          </cell>
          <cell r="F1040" t="str">
            <v>Williamson</v>
          </cell>
          <cell r="G1040">
            <v>62959</v>
          </cell>
        </row>
        <row r="1041">
          <cell r="B1041" t="str">
            <v>River to River of Anna Supportive Living</v>
          </cell>
          <cell r="C1041">
            <v>10380</v>
          </cell>
          <cell r="D1041" t="str">
            <v>151 Denny Drive</v>
          </cell>
          <cell r="E1041" t="str">
            <v>Anna</v>
          </cell>
          <cell r="F1041" t="str">
            <v>Union</v>
          </cell>
          <cell r="G1041">
            <v>62906</v>
          </cell>
        </row>
        <row r="1042">
          <cell r="B1042" t="str">
            <v>River West</v>
          </cell>
          <cell r="C1042">
            <v>1245</v>
          </cell>
          <cell r="D1042" t="str">
            <v>312 S. Merriman St.</v>
          </cell>
          <cell r="E1042" t="str">
            <v>Peoria</v>
          </cell>
          <cell r="F1042" t="str">
            <v>Peoria</v>
          </cell>
          <cell r="G1042">
            <v>61605</v>
          </cell>
        </row>
        <row r="1043">
          <cell r="B1043" t="str">
            <v>River West Commons</v>
          </cell>
          <cell r="C1043">
            <v>11167</v>
          </cell>
          <cell r="D1043" t="str">
            <v>717-721 W. Highland Avenue</v>
          </cell>
          <cell r="E1043" t="str">
            <v>Elgin</v>
          </cell>
          <cell r="F1043" t="str">
            <v>Kane</v>
          </cell>
          <cell r="G1043">
            <v>60123</v>
          </cell>
        </row>
        <row r="1044">
          <cell r="B1044" t="str">
            <v>River West Housing - Phase I</v>
          </cell>
          <cell r="C1044">
            <v>1139</v>
          </cell>
          <cell r="D1044" t="str">
            <v>630 N. Church St., Suite 101 scattered site</v>
          </cell>
          <cell r="E1044" t="str">
            <v>Rockford</v>
          </cell>
          <cell r="F1044" t="str">
            <v>Winnebago</v>
          </cell>
          <cell r="G1044">
            <v>61103</v>
          </cell>
        </row>
        <row r="1045">
          <cell r="B1045" t="str">
            <v>River West South</v>
          </cell>
          <cell r="C1045">
            <v>2170</v>
          </cell>
          <cell r="D1045" t="str">
            <v>100 S Richard Pryor Place</v>
          </cell>
          <cell r="E1045" t="str">
            <v>Peoria</v>
          </cell>
          <cell r="F1045" t="str">
            <v>Peoria</v>
          </cell>
          <cell r="G1045">
            <v>61605</v>
          </cell>
        </row>
        <row r="1046">
          <cell r="B1046" t="str">
            <v>Riverdale Manor Apartments</v>
          </cell>
          <cell r="C1046" t="str">
            <v>10-286</v>
          </cell>
          <cell r="D1046" t="str">
            <v>14422 Indiana Ave.</v>
          </cell>
          <cell r="E1046" t="str">
            <v>Riverdale</v>
          </cell>
          <cell r="F1046" t="str">
            <v>Cook</v>
          </cell>
          <cell r="G1046">
            <v>60827</v>
          </cell>
        </row>
        <row r="1047">
          <cell r="B1047" t="str">
            <v>Rivernorth of Rockford aka Stepping Stones of Rockford</v>
          </cell>
          <cell r="C1047" t="str">
            <v>30-1742</v>
          </cell>
          <cell r="D1047" t="str">
            <v>4505 North Main Street</v>
          </cell>
          <cell r="E1047" t="str">
            <v>Rockford</v>
          </cell>
          <cell r="F1047" t="str">
            <v>Winnebago</v>
          </cell>
          <cell r="G1047">
            <v>61103</v>
          </cell>
        </row>
        <row r="1048">
          <cell r="B1048" t="str">
            <v>River's Edge Apartments</v>
          </cell>
          <cell r="C1048">
            <v>306</v>
          </cell>
          <cell r="D1048" t="str">
            <v>3541 Normandy Ave.</v>
          </cell>
          <cell r="E1048" t="str">
            <v>Rockford</v>
          </cell>
          <cell r="F1048" t="str">
            <v>Winnebago</v>
          </cell>
          <cell r="G1048">
            <v>61103</v>
          </cell>
        </row>
        <row r="1049">
          <cell r="B1049" t="str">
            <v>River's Edge Townhomes</v>
          </cell>
          <cell r="C1049">
            <v>11355</v>
          </cell>
          <cell r="D1049" t="str">
            <v>1, 2, 3, 4, 5 and 6 Clifford Court 583 and 591 Owasco</v>
          </cell>
          <cell r="E1049" t="str">
            <v>Elgin</v>
          </cell>
          <cell r="F1049" t="str">
            <v>Kane</v>
          </cell>
          <cell r="G1049">
            <v>60123</v>
          </cell>
        </row>
        <row r="1050">
          <cell r="B1050" t="str">
            <v>Riverwalk Senior Apartments</v>
          </cell>
          <cell r="C1050" t="str">
            <v>30-1502</v>
          </cell>
          <cell r="D1050" t="str">
            <v>8019 Ogden Avenue</v>
          </cell>
          <cell r="E1050" t="str">
            <v>Lyons</v>
          </cell>
          <cell r="F1050" t="str">
            <v>Cook</v>
          </cell>
          <cell r="G1050">
            <v>60534</v>
          </cell>
        </row>
        <row r="1051">
          <cell r="B1051" t="str">
            <v>Riverwoods Apartments</v>
          </cell>
          <cell r="C1051">
            <v>2602</v>
          </cell>
          <cell r="D1051" t="str">
            <v>300 East River Street</v>
          </cell>
          <cell r="E1051" t="str">
            <v>Kankakee</v>
          </cell>
          <cell r="F1051" t="str">
            <v>Kankakee</v>
          </cell>
          <cell r="G1051">
            <v>60901</v>
          </cell>
        </row>
        <row r="1052">
          <cell r="B1052" t="str">
            <v>Robbins Supportive Living Facility</v>
          </cell>
          <cell r="C1052">
            <v>35502</v>
          </cell>
          <cell r="D1052" t="str">
            <v>13818 South Utica</v>
          </cell>
          <cell r="E1052" t="str">
            <v>Robbins</v>
          </cell>
          <cell r="F1052" t="str">
            <v>Cook</v>
          </cell>
          <cell r="G1052">
            <v>60472</v>
          </cell>
        </row>
        <row r="1053">
          <cell r="B1053" t="str">
            <v>Robert Taylor Homes Phase A-1</v>
          </cell>
          <cell r="C1053">
            <v>2053</v>
          </cell>
          <cell r="D1053" t="str">
            <v>Scattered Sites</v>
          </cell>
          <cell r="E1053" t="str">
            <v>Chicago</v>
          </cell>
          <cell r="F1053" t="str">
            <v>Cook</v>
          </cell>
          <cell r="G1053">
            <v>60609</v>
          </cell>
        </row>
        <row r="1054">
          <cell r="B1054" t="str">
            <v>Robert Taylor Homes Phase C-2</v>
          </cell>
          <cell r="C1054">
            <v>2720</v>
          </cell>
          <cell r="D1054" t="str">
            <v>Scattered Sites</v>
          </cell>
          <cell r="E1054" t="str">
            <v>Chicago</v>
          </cell>
          <cell r="F1054" t="str">
            <v>Cook</v>
          </cell>
          <cell r="G1054">
            <v>60609</v>
          </cell>
        </row>
        <row r="1055">
          <cell r="B1055" t="str">
            <v>Rock Falls Elderly Living Center</v>
          </cell>
          <cell r="C1055">
            <v>1031</v>
          </cell>
          <cell r="D1055" t="str">
            <v>2202 12th Avenue</v>
          </cell>
          <cell r="E1055" t="str">
            <v>Rock Falls</v>
          </cell>
          <cell r="F1055" t="str">
            <v>Whiteside</v>
          </cell>
          <cell r="G1055">
            <v>61071</v>
          </cell>
        </row>
        <row r="1056">
          <cell r="B1056" t="str">
            <v>Rock Island Veterans Housing</v>
          </cell>
          <cell r="C1056">
            <v>12466</v>
          </cell>
          <cell r="D1056" t="str">
            <v>950 31st Ave</v>
          </cell>
          <cell r="E1056" t="str">
            <v>Rock Island</v>
          </cell>
          <cell r="F1056" t="str">
            <v>Rock Island</v>
          </cell>
          <cell r="G1056">
            <v>61201</v>
          </cell>
        </row>
        <row r="1057">
          <cell r="B1057" t="str">
            <v>Rock River Townhomes</v>
          </cell>
          <cell r="C1057">
            <v>1109</v>
          </cell>
          <cell r="D1057" t="str">
            <v>900 Crampton Ave.</v>
          </cell>
          <cell r="E1057" t="str">
            <v>Carbon Cliff</v>
          </cell>
          <cell r="F1057" t="str">
            <v>Rock Island</v>
          </cell>
          <cell r="G1057">
            <v>61239</v>
          </cell>
        </row>
        <row r="1058">
          <cell r="B1058" t="str">
            <v>Rockford, IL Supportive Housing</v>
          </cell>
          <cell r="C1058">
            <v>2525</v>
          </cell>
          <cell r="D1058" t="str">
            <v>5488 Wansford Way</v>
          </cell>
          <cell r="E1058" t="str">
            <v>Rockford</v>
          </cell>
          <cell r="F1058" t="str">
            <v>Winnebago</v>
          </cell>
          <cell r="G1058">
            <v>61108</v>
          </cell>
        </row>
        <row r="1059">
          <cell r="B1059" t="str">
            <v>Rolling Acres Apartments</v>
          </cell>
          <cell r="C1059">
            <v>11917</v>
          </cell>
          <cell r="D1059" t="str">
            <v>1000-1081 Rolling Acres Dr.</v>
          </cell>
          <cell r="E1059" t="str">
            <v>Marion</v>
          </cell>
          <cell r="F1059" t="str">
            <v>Williamson</v>
          </cell>
          <cell r="G1059">
            <v>62959</v>
          </cell>
        </row>
        <row r="1060">
          <cell r="B1060" t="str">
            <v>Rome Meadows Apartments</v>
          </cell>
          <cell r="C1060">
            <v>2490</v>
          </cell>
          <cell r="D1060" t="str">
            <v>99 Rome Meadows</v>
          </cell>
          <cell r="E1060" t="str">
            <v>Dix</v>
          </cell>
          <cell r="F1060" t="str">
            <v>Jefferson</v>
          </cell>
          <cell r="G1060">
            <v>62830</v>
          </cell>
        </row>
        <row r="1061">
          <cell r="B1061" t="str">
            <v>ROOSEVELT APARTMENTS</v>
          </cell>
          <cell r="C1061">
            <v>2759</v>
          </cell>
          <cell r="D1061" t="str">
            <v>701 W. Grand Avenue</v>
          </cell>
          <cell r="E1061" t="str">
            <v>DECATUR</v>
          </cell>
          <cell r="F1061" t="str">
            <v>Macon</v>
          </cell>
          <cell r="G1061">
            <v>62522</v>
          </cell>
        </row>
        <row r="1062">
          <cell r="B1062" t="str">
            <v>Roosevelt Place</v>
          </cell>
          <cell r="C1062">
            <v>2057</v>
          </cell>
          <cell r="D1062" t="str">
            <v>1401 W. Roosevelt Road</v>
          </cell>
          <cell r="E1062" t="str">
            <v>Chicago</v>
          </cell>
          <cell r="F1062" t="str">
            <v>Cook</v>
          </cell>
          <cell r="G1062">
            <v>60608</v>
          </cell>
        </row>
        <row r="1063">
          <cell r="B1063" t="str">
            <v>Roosevelt Road Veterans Housing</v>
          </cell>
          <cell r="C1063">
            <v>11390</v>
          </cell>
          <cell r="D1063" t="str">
            <v>2920 W Roosevelt Rd.</v>
          </cell>
          <cell r="E1063" t="str">
            <v>Chicago</v>
          </cell>
          <cell r="F1063" t="str">
            <v>Cook</v>
          </cell>
          <cell r="G1063">
            <v>60612</v>
          </cell>
        </row>
        <row r="1064">
          <cell r="B1064" t="str">
            <v>Roosevelt Square I</v>
          </cell>
          <cell r="C1064">
            <v>1525</v>
          </cell>
          <cell r="D1064" t="str">
            <v>1222 W. Roosevelt Rd. Rental Office - 1346 W. Taylor</v>
          </cell>
          <cell r="E1064" t="str">
            <v>Chicago</v>
          </cell>
          <cell r="F1064" t="str">
            <v>Cook</v>
          </cell>
          <cell r="G1064">
            <v>60608</v>
          </cell>
        </row>
        <row r="1065">
          <cell r="B1065" t="str">
            <v>Roosevelt Square Phase II Rental</v>
          </cell>
          <cell r="C1065">
            <v>2349</v>
          </cell>
          <cell r="D1065" t="str">
            <v>Scattered Sites</v>
          </cell>
          <cell r="E1065" t="str">
            <v>CHICAGO</v>
          </cell>
          <cell r="F1065" t="str">
            <v>Cook</v>
          </cell>
          <cell r="G1065">
            <v>60608</v>
          </cell>
        </row>
        <row r="1066">
          <cell r="B1066" t="str">
            <v>Rosa Parks Apartments</v>
          </cell>
          <cell r="C1066">
            <v>2729</v>
          </cell>
          <cell r="D1066" t="str">
            <v>2550 West North Avenue scattered site</v>
          </cell>
          <cell r="E1066" t="str">
            <v>Chicago</v>
          </cell>
          <cell r="F1066" t="str">
            <v>Cook</v>
          </cell>
          <cell r="G1066">
            <v>60647</v>
          </cell>
        </row>
        <row r="1067">
          <cell r="B1067" t="str">
            <v>Rose Terrace Apartments</v>
          </cell>
          <cell r="C1067" t="str">
            <v>40-103</v>
          </cell>
          <cell r="D1067" t="str">
            <v>3820 Wolf Road</v>
          </cell>
          <cell r="E1067" t="str">
            <v>Oswego</v>
          </cell>
          <cell r="F1067" t="str">
            <v>Kendall</v>
          </cell>
          <cell r="G1067">
            <v>60543</v>
          </cell>
        </row>
        <row r="1068">
          <cell r="B1068" t="str">
            <v>Roseanna Burrell Apts.</v>
          </cell>
          <cell r="C1068" t="str">
            <v>30-2586</v>
          </cell>
          <cell r="D1068" t="str">
            <v>423, 425, 427, 429, 431 W. Englewood</v>
          </cell>
          <cell r="E1068" t="str">
            <v>Chicago</v>
          </cell>
          <cell r="F1068" t="str">
            <v>Cook</v>
          </cell>
          <cell r="G1068">
            <v>60621</v>
          </cell>
        </row>
        <row r="1069">
          <cell r="B1069" t="str">
            <v>Rosewood Apartments</v>
          </cell>
          <cell r="C1069">
            <v>60</v>
          </cell>
          <cell r="D1069" t="str">
            <v>318 W. Forest Avenue</v>
          </cell>
          <cell r="E1069" t="str">
            <v>Round Lake</v>
          </cell>
          <cell r="F1069" t="str">
            <v>Lake</v>
          </cell>
          <cell r="G1069">
            <v>60073</v>
          </cell>
        </row>
        <row r="1070">
          <cell r="B1070" t="str">
            <v>Round Barn Manor</v>
          </cell>
          <cell r="C1070">
            <v>2617</v>
          </cell>
          <cell r="D1070" t="str">
            <v>2000 W John St</v>
          </cell>
          <cell r="E1070" t="str">
            <v>Champaign</v>
          </cell>
          <cell r="F1070" t="str">
            <v>Champaign</v>
          </cell>
          <cell r="G1070">
            <v>61821</v>
          </cell>
        </row>
        <row r="1071">
          <cell r="B1071" t="str">
            <v>Rushville Homes</v>
          </cell>
          <cell r="C1071">
            <v>11719</v>
          </cell>
          <cell r="D1071" t="str">
            <v>Corner of Henniger Dr. &amp; Clinton St.</v>
          </cell>
          <cell r="E1071" t="str">
            <v>Rushville</v>
          </cell>
          <cell r="F1071" t="str">
            <v>Schuyler</v>
          </cell>
          <cell r="G1071">
            <v>62681</v>
          </cell>
        </row>
        <row r="1072">
          <cell r="B1072" t="str">
            <v>Ruth Shriman House</v>
          </cell>
          <cell r="C1072" t="str">
            <v>30-927</v>
          </cell>
          <cell r="D1072" t="str">
            <v>4036-46 N. Sheridan</v>
          </cell>
          <cell r="E1072" t="str">
            <v>Chicago</v>
          </cell>
          <cell r="F1072" t="str">
            <v>Cook</v>
          </cell>
          <cell r="G1072">
            <v>60613</v>
          </cell>
        </row>
        <row r="1073">
          <cell r="B1073" t="str">
            <v>SACRED Apartments</v>
          </cell>
          <cell r="C1073">
            <v>12224</v>
          </cell>
          <cell r="D1073" t="str">
            <v>9212 S Burley Ave</v>
          </cell>
          <cell r="E1073" t="str">
            <v>Chicago</v>
          </cell>
          <cell r="F1073" t="str">
            <v>Cook</v>
          </cell>
          <cell r="G1073">
            <v>60617</v>
          </cell>
        </row>
        <row r="1074">
          <cell r="B1074" t="str">
            <v>Safer Foundation / Unbiased Supportive Housing PUSH Michigan</v>
          </cell>
          <cell r="C1074">
            <v>52279</v>
          </cell>
          <cell r="D1074" t="str">
            <v>4905 S Michigan Ave</v>
          </cell>
          <cell r="E1074" t="str">
            <v>Chicago</v>
          </cell>
          <cell r="F1074" t="str">
            <v>Cook</v>
          </cell>
          <cell r="G1074">
            <v>60615</v>
          </cell>
        </row>
        <row r="1075">
          <cell r="B1075" t="str">
            <v>Safer Foundation / Unbiased Supportive Housing PUSH Paxton</v>
          </cell>
          <cell r="C1075">
            <v>52281</v>
          </cell>
          <cell r="D1075" t="str">
            <v>8000-8010 S Paxton Ave</v>
          </cell>
          <cell r="E1075" t="str">
            <v>Chicago</v>
          </cell>
          <cell r="F1075" t="str">
            <v>Cook</v>
          </cell>
          <cell r="G1075">
            <v>60617</v>
          </cell>
        </row>
        <row r="1076">
          <cell r="B1076" t="str">
            <v>Sage Crest Hills Apartments</v>
          </cell>
          <cell r="C1076">
            <v>11363</v>
          </cell>
          <cell r="D1076" t="str">
            <v>827 North Lake Street</v>
          </cell>
          <cell r="E1076" t="str">
            <v>Aurora</v>
          </cell>
          <cell r="F1076" t="str">
            <v>Kane</v>
          </cell>
          <cell r="G1076">
            <v>60506</v>
          </cell>
        </row>
        <row r="1077">
          <cell r="B1077" t="str">
            <v>Sala Flats</v>
          </cell>
          <cell r="C1077" t="str">
            <v>40-715</v>
          </cell>
          <cell r="D1077" t="str">
            <v>320 19th Street</v>
          </cell>
          <cell r="E1077" t="str">
            <v>Rock Island</v>
          </cell>
          <cell r="F1077" t="str">
            <v>Rock Island</v>
          </cell>
          <cell r="G1077">
            <v>61201</v>
          </cell>
        </row>
        <row r="1078">
          <cell r="B1078" t="str">
            <v>San Miguel Apartments</v>
          </cell>
          <cell r="C1078" t="str">
            <v>30-202</v>
          </cell>
          <cell r="D1078" t="str">
            <v>907 W Argyle St</v>
          </cell>
          <cell r="E1078" t="str">
            <v>Chicago</v>
          </cell>
          <cell r="F1078" t="str">
            <v>Cook</v>
          </cell>
          <cell r="G1078">
            <v>60640</v>
          </cell>
        </row>
        <row r="1079">
          <cell r="B1079" t="str">
            <v>Sanctuary Place</v>
          </cell>
          <cell r="C1079" t="str">
            <v>30-1553</v>
          </cell>
          <cell r="D1079" t="str">
            <v>642 N Kedzie Ave</v>
          </cell>
          <cell r="E1079" t="str">
            <v>Chicago</v>
          </cell>
          <cell r="F1079" t="str">
            <v>Cook</v>
          </cell>
          <cell r="G1079">
            <v>60612</v>
          </cell>
        </row>
        <row r="1080">
          <cell r="B1080" t="str">
            <v>Sandburg Village</v>
          </cell>
          <cell r="C1080">
            <v>11042</v>
          </cell>
          <cell r="D1080" t="str">
            <v>644 Home Boulevard</v>
          </cell>
          <cell r="E1080" t="str">
            <v>Galesburg</v>
          </cell>
          <cell r="F1080" t="str">
            <v>Knox</v>
          </cell>
          <cell r="G1080">
            <v>61401</v>
          </cell>
        </row>
        <row r="1081">
          <cell r="B1081" t="str">
            <v>Sandstone Hills</v>
          </cell>
          <cell r="C1081">
            <v>2873</v>
          </cell>
          <cell r="D1081" t="str">
            <v>12774 E. Sneed Court 12983 Sneed Court</v>
          </cell>
          <cell r="E1081" t="str">
            <v>Pembroke Township</v>
          </cell>
          <cell r="F1081" t="str">
            <v>Kankakee</v>
          </cell>
          <cell r="G1081">
            <v>60958</v>
          </cell>
        </row>
        <row r="1082">
          <cell r="B1082" t="str">
            <v>Sandwich Manor</v>
          </cell>
          <cell r="C1082">
            <v>52344</v>
          </cell>
          <cell r="D1082" t="str">
            <v>216 E Hall St</v>
          </cell>
          <cell r="E1082" t="str">
            <v>Sandwich</v>
          </cell>
          <cell r="F1082" t="str">
            <v>DeKalb</v>
          </cell>
          <cell r="G1082">
            <v>60548</v>
          </cell>
        </row>
        <row r="1083">
          <cell r="B1083" t="str">
            <v>Sankofa House</v>
          </cell>
          <cell r="C1083">
            <v>2329</v>
          </cell>
          <cell r="D1083" t="str">
            <v>4041 W. Roosevelt</v>
          </cell>
          <cell r="E1083" t="str">
            <v>Chicago</v>
          </cell>
          <cell r="F1083" t="str">
            <v>Cook</v>
          </cell>
          <cell r="G1083">
            <v>60623</v>
          </cell>
        </row>
        <row r="1084">
          <cell r="B1084" t="str">
            <v>Sarah's Circle House</v>
          </cell>
          <cell r="C1084">
            <v>10582</v>
          </cell>
          <cell r="D1084" t="str">
            <v>4836 N. Sheridan Rd.</v>
          </cell>
          <cell r="E1084" t="str">
            <v>Chicago</v>
          </cell>
          <cell r="F1084" t="str">
            <v>Cook</v>
          </cell>
          <cell r="G1084">
            <v>60640</v>
          </cell>
        </row>
        <row r="1085">
          <cell r="B1085" t="str">
            <v>Sarah's on Lakeside</v>
          </cell>
          <cell r="C1085">
            <v>11783</v>
          </cell>
          <cell r="D1085" t="str">
            <v>4737 N Sheridan Rd</v>
          </cell>
          <cell r="E1085" t="str">
            <v>Chicago</v>
          </cell>
          <cell r="F1085" t="str">
            <v>Cook</v>
          </cell>
          <cell r="G1085">
            <v>60640</v>
          </cell>
        </row>
        <row r="1086">
          <cell r="B1086" t="str">
            <v>Sarah's on Sheridan</v>
          </cell>
          <cell r="C1086">
            <v>11302</v>
          </cell>
          <cell r="D1086" t="str">
            <v>1005 W. Leland Avenue</v>
          </cell>
          <cell r="E1086" t="str">
            <v>Chicago</v>
          </cell>
          <cell r="F1086" t="str">
            <v>Cook</v>
          </cell>
          <cell r="G1086">
            <v>60640</v>
          </cell>
        </row>
        <row r="1087">
          <cell r="B1087" t="str">
            <v>Schiller Place</v>
          </cell>
          <cell r="C1087">
            <v>11830</v>
          </cell>
          <cell r="D1087" t="str">
            <v>1433 N. Halsted St.</v>
          </cell>
          <cell r="E1087" t="str">
            <v>Chicago</v>
          </cell>
          <cell r="F1087" t="str">
            <v>Cook</v>
          </cell>
          <cell r="G1087">
            <v>60642</v>
          </cell>
        </row>
        <row r="1088">
          <cell r="B1088" t="str">
            <v>Scott County Homes</v>
          </cell>
          <cell r="C1088">
            <v>11237</v>
          </cell>
          <cell r="D1088" t="str">
            <v>228 N. Elm Street</v>
          </cell>
          <cell r="E1088" t="str">
            <v>Winchester</v>
          </cell>
          <cell r="F1088" t="str">
            <v>Scott</v>
          </cell>
          <cell r="G1088">
            <v>62694</v>
          </cell>
        </row>
        <row r="1089">
          <cell r="B1089" t="str">
            <v>Senior Suites of Auburn Gresham</v>
          </cell>
          <cell r="C1089">
            <v>2352</v>
          </cell>
          <cell r="D1089" t="str">
            <v>1050 West 79th Street</v>
          </cell>
          <cell r="E1089" t="str">
            <v>Chicago</v>
          </cell>
          <cell r="F1089" t="str">
            <v>Cook</v>
          </cell>
          <cell r="G1089">
            <v>60620</v>
          </cell>
        </row>
        <row r="1090">
          <cell r="B1090" t="str">
            <v>Senior Suites of Autumn Green at Wright Campus</v>
          </cell>
          <cell r="C1090">
            <v>10134</v>
          </cell>
          <cell r="D1090" t="str">
            <v>4255 North Oak Park Avenue</v>
          </cell>
          <cell r="E1090" t="str">
            <v>Chicago</v>
          </cell>
          <cell r="F1090" t="str">
            <v>Cook</v>
          </cell>
          <cell r="G1090">
            <v>60634</v>
          </cell>
        </row>
        <row r="1091">
          <cell r="B1091" t="str">
            <v>Senior Suites of Bellwood</v>
          </cell>
          <cell r="C1091">
            <v>10937</v>
          </cell>
          <cell r="D1091" t="str">
            <v>3131-3201 Randolph Street</v>
          </cell>
          <cell r="E1091" t="str">
            <v>Bellwood</v>
          </cell>
          <cell r="F1091" t="str">
            <v>Cook</v>
          </cell>
          <cell r="G1091">
            <v>60104</v>
          </cell>
        </row>
        <row r="1092">
          <cell r="B1092" t="str">
            <v>Senior Suites of Blue Island aka Fay's Point</v>
          </cell>
          <cell r="C1092">
            <v>2960</v>
          </cell>
          <cell r="D1092" t="str">
            <v>13201 Ashland Avenue</v>
          </cell>
          <cell r="E1092" t="str">
            <v>Blue Island</v>
          </cell>
          <cell r="F1092" t="str">
            <v>Cook</v>
          </cell>
          <cell r="G1092">
            <v>60406</v>
          </cell>
        </row>
        <row r="1093">
          <cell r="B1093" t="str">
            <v>Senior Suites of Hegewisch</v>
          </cell>
          <cell r="C1093" t="str">
            <v>30-1349</v>
          </cell>
          <cell r="D1093" t="str">
            <v>13550 S. Avenue O</v>
          </cell>
          <cell r="E1093" t="str">
            <v>Chicago</v>
          </cell>
          <cell r="F1093" t="str">
            <v>Cook</v>
          </cell>
          <cell r="G1093">
            <v>60633</v>
          </cell>
        </row>
        <row r="1094">
          <cell r="B1094" t="str">
            <v>Senior Suites of Joliet</v>
          </cell>
          <cell r="C1094">
            <v>2249</v>
          </cell>
          <cell r="D1094" t="str">
            <v>215 North Ottawa Street</v>
          </cell>
          <cell r="E1094" t="str">
            <v>Joliet</v>
          </cell>
          <cell r="F1094" t="str">
            <v>Will</v>
          </cell>
          <cell r="G1094">
            <v>60432</v>
          </cell>
        </row>
        <row r="1095">
          <cell r="B1095" t="str">
            <v>Senior Suites of Kelvyn Park</v>
          </cell>
          <cell r="C1095">
            <v>2931</v>
          </cell>
          <cell r="D1095" t="str">
            <v>2715 N Cicero Ave</v>
          </cell>
          <cell r="E1095" t="str">
            <v>Chicago</v>
          </cell>
          <cell r="F1095" t="str">
            <v>Cook</v>
          </cell>
          <cell r="G1095">
            <v>60639</v>
          </cell>
        </row>
        <row r="1096">
          <cell r="B1096" t="str">
            <v>Senior Suites of Marquette Village</v>
          </cell>
          <cell r="C1096">
            <v>2804</v>
          </cell>
          <cell r="D1096" t="str">
            <v>7430 South Rockwell Avenue</v>
          </cell>
          <cell r="E1096" t="str">
            <v>Chicago</v>
          </cell>
          <cell r="F1096" t="str">
            <v>Cook</v>
          </cell>
          <cell r="G1096">
            <v>60629</v>
          </cell>
        </row>
        <row r="1097">
          <cell r="B1097" t="str">
            <v>Senior Suites of Norwood Park</v>
          </cell>
          <cell r="C1097">
            <v>10676</v>
          </cell>
          <cell r="D1097" t="str">
            <v>5700 N. Harlem Avenue</v>
          </cell>
          <cell r="E1097" t="str">
            <v>Chicago</v>
          </cell>
          <cell r="F1097" t="str">
            <v>Cook</v>
          </cell>
          <cell r="G1097" t="str">
            <v>60631-2342</v>
          </cell>
        </row>
        <row r="1098">
          <cell r="B1098" t="str">
            <v>Senior Suites of South Shore</v>
          </cell>
          <cell r="C1098">
            <v>815</v>
          </cell>
          <cell r="D1098" t="str">
            <v>2355 E. 67th St.</v>
          </cell>
          <cell r="E1098" t="str">
            <v>Chicago</v>
          </cell>
          <cell r="F1098" t="str">
            <v>Cook</v>
          </cell>
          <cell r="G1098">
            <v>60649</v>
          </cell>
        </row>
        <row r="1099">
          <cell r="B1099" t="str">
            <v>Senior Suites of Washington Hts.</v>
          </cell>
          <cell r="C1099">
            <v>301257</v>
          </cell>
          <cell r="D1099" t="str">
            <v>840-52 West 103rd Street</v>
          </cell>
          <cell r="E1099" t="str">
            <v>Chicago</v>
          </cell>
          <cell r="F1099" t="str">
            <v>Cook</v>
          </cell>
          <cell r="G1099">
            <v>60643</v>
          </cell>
        </row>
        <row r="1100">
          <cell r="B1100" t="str">
            <v>Serenity House</v>
          </cell>
          <cell r="C1100">
            <v>52292</v>
          </cell>
          <cell r="D1100" t="str">
            <v>908 South Harrison Street</v>
          </cell>
          <cell r="E1100" t="str">
            <v>Batavia</v>
          </cell>
          <cell r="F1100" t="str">
            <v>Kane</v>
          </cell>
          <cell r="G1100">
            <v>60510</v>
          </cell>
        </row>
        <row r="1101">
          <cell r="B1101" t="str">
            <v>Shadley Apartments</v>
          </cell>
          <cell r="C1101">
            <v>10844</v>
          </cell>
          <cell r="D1101" t="str">
            <v>1151 Nettie Street</v>
          </cell>
          <cell r="E1101" t="str">
            <v>Belvidere</v>
          </cell>
          <cell r="F1101" t="str">
            <v>Boone</v>
          </cell>
          <cell r="G1101">
            <v>61008</v>
          </cell>
        </row>
        <row r="1102">
          <cell r="B1102" t="str">
            <v>Shawnee Village</v>
          </cell>
          <cell r="C1102">
            <v>11044</v>
          </cell>
          <cell r="D1102" t="str">
            <v>1304 W. Boulevard St.</v>
          </cell>
          <cell r="E1102" t="str">
            <v>Marion</v>
          </cell>
          <cell r="F1102" t="str">
            <v>Williamson</v>
          </cell>
          <cell r="G1102">
            <v>62959</v>
          </cell>
        </row>
        <row r="1103">
          <cell r="B1103" t="str">
            <v>Shelbyville Apartments</v>
          </cell>
          <cell r="C1103" t="str">
            <v>40-146</v>
          </cell>
          <cell r="D1103" t="str">
            <v>211-273 &amp; 220-258 Meadowview Court</v>
          </cell>
          <cell r="E1103" t="str">
            <v>Shelbyville</v>
          </cell>
          <cell r="F1103" t="str">
            <v>Shelby</v>
          </cell>
          <cell r="G1103">
            <v>62565</v>
          </cell>
        </row>
        <row r="1104">
          <cell r="B1104" t="str">
            <v>Shelbyville Homes</v>
          </cell>
          <cell r="C1104">
            <v>2697</v>
          </cell>
          <cell r="D1104" t="str">
            <v>1602-12, 1702-08, 1802-08 Hickory Park Dr. 1601-11, 1701-11, 1801-07 Hickory Park Dr.</v>
          </cell>
          <cell r="E1104" t="str">
            <v>Shelbyville</v>
          </cell>
          <cell r="F1104" t="str">
            <v>Shelby</v>
          </cell>
          <cell r="G1104">
            <v>62568</v>
          </cell>
        </row>
        <row r="1105">
          <cell r="B1105" t="str">
            <v>Sheridan Circle</v>
          </cell>
          <cell r="C1105">
            <v>2321</v>
          </cell>
          <cell r="D1105" t="str">
            <v>700 S Martin Luther King Dr</v>
          </cell>
          <cell r="E1105" t="str">
            <v>Decatur</v>
          </cell>
          <cell r="F1105" t="str">
            <v>Macon</v>
          </cell>
          <cell r="G1105">
            <v>62521</v>
          </cell>
        </row>
        <row r="1106">
          <cell r="B1106" t="str">
            <v>Sheridan Park Apartments</v>
          </cell>
          <cell r="C1106">
            <v>10973</v>
          </cell>
          <cell r="D1106" t="str">
            <v>4536-4540 North Magnolia</v>
          </cell>
          <cell r="E1106" t="str">
            <v>Chicago</v>
          </cell>
          <cell r="F1106" t="str">
            <v>Cook</v>
          </cell>
          <cell r="G1106">
            <v>60640</v>
          </cell>
        </row>
        <row r="1107">
          <cell r="B1107" t="str">
            <v>Shimer Square Redevelopment</v>
          </cell>
          <cell r="C1107">
            <v>11930</v>
          </cell>
          <cell r="D1107" t="str">
            <v>203 E Seminary St</v>
          </cell>
          <cell r="E1107" t="str">
            <v>Mount Carroll</v>
          </cell>
          <cell r="F1107" t="str">
            <v>Carroll</v>
          </cell>
          <cell r="G1107">
            <v>61053</v>
          </cell>
        </row>
        <row r="1108">
          <cell r="B1108" t="str">
            <v>Shorewood Horizon Senior Living Community</v>
          </cell>
          <cell r="C1108">
            <v>10055</v>
          </cell>
          <cell r="D1108" t="str">
            <v>820 West Black Road</v>
          </cell>
          <cell r="E1108" t="str">
            <v>Shorewood</v>
          </cell>
          <cell r="F1108" t="str">
            <v>Will</v>
          </cell>
          <cell r="G1108">
            <v>60404</v>
          </cell>
        </row>
        <row r="1109">
          <cell r="B1109" t="str">
            <v>SHUMWAY APARTMENTS</v>
          </cell>
          <cell r="C1109">
            <v>1149</v>
          </cell>
          <cell r="D1109" t="str">
            <v>600 W. Third Street</v>
          </cell>
          <cell r="E1109" t="str">
            <v>TAYLORVILLE</v>
          </cell>
          <cell r="F1109" t="str">
            <v>Christian</v>
          </cell>
          <cell r="G1109">
            <v>62368</v>
          </cell>
        </row>
        <row r="1110">
          <cell r="B1110" t="str">
            <v>Signature Apartments</v>
          </cell>
          <cell r="C1110">
            <v>10860</v>
          </cell>
          <cell r="D1110" t="str">
            <v>847 Signature St See notes for office in Kankakee.</v>
          </cell>
          <cell r="E1110" t="str">
            <v>Bradley</v>
          </cell>
          <cell r="F1110" t="str">
            <v>Kankakee</v>
          </cell>
          <cell r="G1110">
            <v>60914</v>
          </cell>
        </row>
        <row r="1111">
          <cell r="B1111" t="str">
            <v>Silver Oaks at Waterford</v>
          </cell>
          <cell r="C1111">
            <v>1116</v>
          </cell>
          <cell r="D1111" t="str">
            <v>1819 Silver Oaks Circle</v>
          </cell>
          <cell r="E1111" t="str">
            <v>Aurora</v>
          </cell>
          <cell r="F1111" t="str">
            <v>Kane</v>
          </cell>
          <cell r="G1111">
            <v>60505</v>
          </cell>
        </row>
        <row r="1112">
          <cell r="B1112" t="str">
            <v>Sinai Village</v>
          </cell>
          <cell r="C1112">
            <v>2942</v>
          </cell>
          <cell r="D1112" t="str">
            <v>Scattered Sites</v>
          </cell>
          <cell r="E1112" t="str">
            <v>East St. Louis</v>
          </cell>
          <cell r="F1112" t="str">
            <v>St. Clair</v>
          </cell>
          <cell r="G1112">
            <v>62201</v>
          </cell>
        </row>
        <row r="1113">
          <cell r="B1113" t="str">
            <v>Sinai Village II</v>
          </cell>
          <cell r="C1113">
            <v>10909</v>
          </cell>
          <cell r="D1113" t="str">
            <v>Scattered sites</v>
          </cell>
          <cell r="E1113" t="str">
            <v>East St. Louis</v>
          </cell>
          <cell r="F1113" t="str">
            <v>St. Clair</v>
          </cell>
          <cell r="G1113">
            <v>62201</v>
          </cell>
        </row>
        <row r="1114">
          <cell r="B1114" t="str">
            <v>Skokie House</v>
          </cell>
          <cell r="C1114" t="str">
            <v>30-1587</v>
          </cell>
          <cell r="D1114" t="str">
            <v>7920 Niles Avenue</v>
          </cell>
          <cell r="E1114" t="str">
            <v>Skokie</v>
          </cell>
          <cell r="F1114" t="str">
            <v>Cook</v>
          </cell>
          <cell r="G1114">
            <v>60077</v>
          </cell>
        </row>
        <row r="1115">
          <cell r="B1115" t="str">
            <v>So. Calhoun Retirement Center</v>
          </cell>
          <cell r="C1115" t="str">
            <v>30-1791</v>
          </cell>
          <cell r="D1115" t="str">
            <v>472 West Main Street</v>
          </cell>
          <cell r="E1115" t="str">
            <v>Brussels</v>
          </cell>
          <cell r="F1115" t="str">
            <v>Calhoun</v>
          </cell>
          <cell r="G1115">
            <v>62013</v>
          </cell>
        </row>
        <row r="1116">
          <cell r="B1116" t="str">
            <v>SOS Children's Village</v>
          </cell>
          <cell r="C1116" t="str">
            <v>30-1699</v>
          </cell>
          <cell r="D1116" t="str">
            <v>17618, 17620, 17626, 17640, 17646, 17662  Village Lane</v>
          </cell>
          <cell r="E1116" t="str">
            <v>Lockport</v>
          </cell>
          <cell r="F1116" t="str">
            <v>Will</v>
          </cell>
          <cell r="G1116">
            <v>60441</v>
          </cell>
        </row>
        <row r="1117">
          <cell r="B1117" t="str">
            <v>South Boulevard Shores</v>
          </cell>
          <cell r="C1117">
            <v>12281</v>
          </cell>
          <cell r="D1117" t="str">
            <v>504-514 South Boulevard</v>
          </cell>
          <cell r="E1117" t="str">
            <v>Evanston</v>
          </cell>
          <cell r="F1117" t="str">
            <v>Cook</v>
          </cell>
          <cell r="G1117" t="str">
            <v>60202-3023</v>
          </cell>
        </row>
        <row r="1118">
          <cell r="B1118" t="str">
            <v>South Central Vista</v>
          </cell>
          <cell r="C1118" t="str">
            <v>30-1524</v>
          </cell>
          <cell r="D1118" t="str">
            <v>133-45 S. Central Avenue</v>
          </cell>
          <cell r="E1118" t="str">
            <v>Chicago</v>
          </cell>
          <cell r="F1118" t="str">
            <v>Cook</v>
          </cell>
          <cell r="G1118">
            <v>60644</v>
          </cell>
        </row>
        <row r="1119">
          <cell r="B1119" t="str">
            <v>South Chicago Salud Center &amp; Senior Housing</v>
          </cell>
          <cell r="C1119">
            <v>11626</v>
          </cell>
          <cell r="D1119" t="str">
            <v>3039 E. 91st St.</v>
          </cell>
          <cell r="E1119" t="str">
            <v>Chicago</v>
          </cell>
          <cell r="F1119" t="str">
            <v>Cook</v>
          </cell>
          <cell r="G1119">
            <v>60617</v>
          </cell>
        </row>
        <row r="1120">
          <cell r="B1120" t="str">
            <v>South Evans Apartments</v>
          </cell>
          <cell r="C1120" t="str">
            <v>30-992</v>
          </cell>
          <cell r="D1120" t="str">
            <v>6201-05 South Evans</v>
          </cell>
          <cell r="E1120" t="str">
            <v>Chicago</v>
          </cell>
          <cell r="F1120" t="str">
            <v>Cook</v>
          </cell>
          <cell r="G1120">
            <v>60637</v>
          </cell>
        </row>
        <row r="1121">
          <cell r="B1121" t="str">
            <v>South Lawndale Apartments</v>
          </cell>
          <cell r="C1121">
            <v>12086</v>
          </cell>
          <cell r="D1121" t="str">
            <v>3400 W Douglas Blvd 3445 W Madison Mgmt office</v>
          </cell>
          <cell r="E1121" t="str">
            <v>Chicago</v>
          </cell>
          <cell r="F1121" t="str">
            <v>Cook</v>
          </cell>
          <cell r="G1121">
            <v>60623</v>
          </cell>
        </row>
        <row r="1122">
          <cell r="B1122" t="str">
            <v>South Loop Apartments</v>
          </cell>
          <cell r="C1122" t="str">
            <v>30-799</v>
          </cell>
          <cell r="D1122" t="str">
            <v>1521 South Wabash</v>
          </cell>
          <cell r="E1122" t="str">
            <v>Chicago</v>
          </cell>
          <cell r="F1122" t="str">
            <v>Cook</v>
          </cell>
          <cell r="G1122">
            <v>60605</v>
          </cell>
        </row>
        <row r="1123">
          <cell r="B1123" t="str">
            <v>South Park Apartments</v>
          </cell>
          <cell r="C1123" t="str">
            <v>13-077</v>
          </cell>
          <cell r="D1123" t="str">
            <v>5950 S King Dr/5949 S Calumet</v>
          </cell>
          <cell r="E1123" t="str">
            <v>Chicago</v>
          </cell>
          <cell r="F1123" t="str">
            <v>Cook</v>
          </cell>
          <cell r="G1123">
            <v>60637</v>
          </cell>
        </row>
        <row r="1124">
          <cell r="B1124" t="str">
            <v>South Park Plaza</v>
          </cell>
          <cell r="C1124">
            <v>12080</v>
          </cell>
          <cell r="D1124" t="str">
            <v>2600 S Martin Luther King Dr</v>
          </cell>
          <cell r="E1124" t="str">
            <v>Chicago</v>
          </cell>
          <cell r="F1124" t="str">
            <v>Cook</v>
          </cell>
          <cell r="G1124">
            <v>60616</v>
          </cell>
        </row>
        <row r="1125">
          <cell r="B1125" t="str">
            <v>South Shore Apartments</v>
          </cell>
          <cell r="C1125" t="str">
            <v>30-027</v>
          </cell>
          <cell r="D1125" t="str">
            <v>7456 S. South Shore</v>
          </cell>
          <cell r="E1125" t="str">
            <v>Chicago</v>
          </cell>
          <cell r="F1125" t="str">
            <v>Cook</v>
          </cell>
          <cell r="G1125">
            <v>60649</v>
          </cell>
        </row>
        <row r="1126">
          <cell r="B1126" t="str">
            <v>South Shore Apartments</v>
          </cell>
          <cell r="C1126">
            <v>2030</v>
          </cell>
          <cell r="D1126" t="str">
            <v>1747-1757 E. 67th St. / 6708 S. Cregier Scattered Sites</v>
          </cell>
          <cell r="E1126" t="str">
            <v>Chicago</v>
          </cell>
          <cell r="F1126" t="str">
            <v>Cook</v>
          </cell>
          <cell r="G1126">
            <v>60649</v>
          </cell>
        </row>
        <row r="1127">
          <cell r="B1127" t="str">
            <v>South Shore HHDC</v>
          </cell>
          <cell r="C1127">
            <v>12038</v>
          </cell>
          <cell r="D1127" t="str">
            <v>6920 S Crandon Ave</v>
          </cell>
          <cell r="E1127" t="str">
            <v>Chicago</v>
          </cell>
          <cell r="F1127" t="str">
            <v>Cook</v>
          </cell>
          <cell r="G1127">
            <v>60649</v>
          </cell>
        </row>
        <row r="1128">
          <cell r="B1128" t="str">
            <v>South Suburban Chicago Heights SLF</v>
          </cell>
          <cell r="C1128">
            <v>10570</v>
          </cell>
          <cell r="D1128" t="str">
            <v>1040 Dixie Highway</v>
          </cell>
          <cell r="E1128" t="str">
            <v>Chicago Heights</v>
          </cell>
          <cell r="F1128" t="str">
            <v>Cook</v>
          </cell>
          <cell r="G1128">
            <v>60411</v>
          </cell>
        </row>
        <row r="1129">
          <cell r="B1129" t="str">
            <v>South Suburban Senior Housing</v>
          </cell>
          <cell r="C1129">
            <v>11726</v>
          </cell>
          <cell r="D1129" t="str">
            <v>178 E. 155th St.</v>
          </cell>
          <cell r="E1129" t="str">
            <v>Harvey</v>
          </cell>
          <cell r="F1129" t="str">
            <v>Cook</v>
          </cell>
          <cell r="G1129">
            <v>60426</v>
          </cell>
        </row>
        <row r="1130">
          <cell r="B1130" t="str">
            <v>Southbridge Phase 1A</v>
          </cell>
          <cell r="C1130">
            <v>11510</v>
          </cell>
          <cell r="D1130" t="str">
            <v>2310 S State St</v>
          </cell>
          <cell r="E1130" t="str">
            <v>Chicago</v>
          </cell>
          <cell r="F1130" t="str">
            <v>Cook</v>
          </cell>
          <cell r="G1130">
            <v>60616</v>
          </cell>
        </row>
        <row r="1131">
          <cell r="B1131" t="str">
            <v>Southbridge Phase 1B</v>
          </cell>
          <cell r="C1131">
            <v>11551</v>
          </cell>
          <cell r="D1131" t="str">
            <v>2350 S State St</v>
          </cell>
          <cell r="E1131" t="str">
            <v>Chicago</v>
          </cell>
          <cell r="F1131" t="str">
            <v>Cook</v>
          </cell>
          <cell r="G1131">
            <v>60616</v>
          </cell>
        </row>
        <row r="1132">
          <cell r="B1132" t="str">
            <v>Southbridge Phase 1C</v>
          </cell>
          <cell r="C1132">
            <v>11795</v>
          </cell>
          <cell r="D1132" t="str">
            <v>2305 S State St</v>
          </cell>
          <cell r="E1132" t="str">
            <v>Chicago</v>
          </cell>
          <cell r="F1132" t="str">
            <v>Cook</v>
          </cell>
          <cell r="G1132">
            <v>60616</v>
          </cell>
        </row>
        <row r="1133">
          <cell r="B1133" t="str">
            <v>Southern Hills-Orlando Apartments</v>
          </cell>
          <cell r="C1133">
            <v>2001</v>
          </cell>
          <cell r="D1133" t="str">
            <v>Scattered Sites</v>
          </cell>
          <cell r="E1133" t="str">
            <v>Decatur,</v>
          </cell>
          <cell r="F1133" t="str">
            <v>Macon</v>
          </cell>
          <cell r="G1133">
            <v>62526</v>
          </cell>
        </row>
        <row r="1134">
          <cell r="B1134" t="str">
            <v>Southern Illinois Coalition</v>
          </cell>
          <cell r="C1134" t="str">
            <v>30-618</v>
          </cell>
          <cell r="D1134" t="str">
            <v>Scattered Sites</v>
          </cell>
          <cell r="E1134" t="str">
            <v>Marion</v>
          </cell>
          <cell r="F1134" t="str">
            <v>Williamson</v>
          </cell>
          <cell r="G1134">
            <v>62959</v>
          </cell>
        </row>
        <row r="1135">
          <cell r="B1135" t="str">
            <v>Southland Village Apartments</v>
          </cell>
          <cell r="C1135">
            <v>11523</v>
          </cell>
          <cell r="D1135" t="str">
            <v>6253 S. Michigan Ave.</v>
          </cell>
          <cell r="E1135" t="str">
            <v>Chicago</v>
          </cell>
          <cell r="F1135" t="str">
            <v>Cook</v>
          </cell>
          <cell r="G1135" t="str">
            <v>60637-2154</v>
          </cell>
        </row>
        <row r="1136">
          <cell r="B1136" t="str">
            <v>Southwest Reentry</v>
          </cell>
          <cell r="C1136">
            <v>52272</v>
          </cell>
          <cell r="D1136" t="str">
            <v>Scattered Sites</v>
          </cell>
          <cell r="E1136" t="str">
            <v>Midlothian</v>
          </cell>
          <cell r="F1136" t="str">
            <v>Cook</v>
          </cell>
          <cell r="G1136">
            <v>60445</v>
          </cell>
        </row>
        <row r="1137">
          <cell r="B1137" t="str">
            <v>Southwick Apartments</v>
          </cell>
          <cell r="C1137">
            <v>11066</v>
          </cell>
          <cell r="D1137" t="str">
            <v>5150 Southwick Drive</v>
          </cell>
          <cell r="E1137" t="str">
            <v>Matteson</v>
          </cell>
          <cell r="F1137" t="str">
            <v>Cook</v>
          </cell>
          <cell r="G1137">
            <v>60443</v>
          </cell>
        </row>
        <row r="1138">
          <cell r="B1138" t="str">
            <v>Sparta Rental Rehab</v>
          </cell>
          <cell r="C1138" t="str">
            <v>40-313</v>
          </cell>
          <cell r="D1138" t="str">
            <v>301 North Hasle Street</v>
          </cell>
          <cell r="E1138" t="str">
            <v>Sparta</v>
          </cell>
          <cell r="F1138" t="str">
            <v>Randolph</v>
          </cell>
          <cell r="G1138">
            <v>62286</v>
          </cell>
        </row>
        <row r="1139">
          <cell r="B1139" t="str">
            <v>Spaulding &amp; Trumbull</v>
          </cell>
          <cell r="C1139">
            <v>52346</v>
          </cell>
          <cell r="D1139" t="str">
            <v>1310-16 S Spaulding Ave 1424-28 S Trumbull Ave</v>
          </cell>
          <cell r="E1139" t="str">
            <v>Chicago</v>
          </cell>
          <cell r="F1139" t="str">
            <v>Cook</v>
          </cell>
          <cell r="G1139">
            <v>60623</v>
          </cell>
        </row>
        <row r="1140">
          <cell r="B1140" t="str">
            <v>Spring Creek Towers</v>
          </cell>
          <cell r="C1140">
            <v>35303</v>
          </cell>
          <cell r="D1140" t="str">
            <v>2727 N. Monroe St.</v>
          </cell>
          <cell r="E1140" t="str">
            <v>Decatur</v>
          </cell>
          <cell r="F1140" t="str">
            <v>Macon</v>
          </cell>
          <cell r="G1140">
            <v>62526</v>
          </cell>
        </row>
        <row r="1141">
          <cell r="B1141" t="str">
            <v>Spring Grove Apartments</v>
          </cell>
          <cell r="C1141">
            <v>10411</v>
          </cell>
          <cell r="D1141" t="str">
            <v>4554 S. Drexel Blvd.</v>
          </cell>
          <cell r="E1141" t="str">
            <v>Chicago</v>
          </cell>
          <cell r="F1141" t="str">
            <v>Cook</v>
          </cell>
          <cell r="G1141" t="str">
            <v>60653-4367</v>
          </cell>
        </row>
        <row r="1142">
          <cell r="B1142" t="str">
            <v>Spring Hill Senior Residences</v>
          </cell>
          <cell r="C1142">
            <v>11182</v>
          </cell>
          <cell r="D1142" t="str">
            <v>939 West Main St.</v>
          </cell>
          <cell r="E1142" t="str">
            <v>West Dundee</v>
          </cell>
          <cell r="F1142" t="str">
            <v>Kane</v>
          </cell>
          <cell r="G1142">
            <v>60118</v>
          </cell>
        </row>
        <row r="1143">
          <cell r="B1143" t="str">
            <v>Spring Lake Affordable Senior Residences</v>
          </cell>
          <cell r="C1143">
            <v>11718</v>
          </cell>
          <cell r="D1143" t="str">
            <v>3086-3198 Spring Lake Dr</v>
          </cell>
          <cell r="E1143" t="str">
            <v>Lansing</v>
          </cell>
          <cell r="F1143" t="str">
            <v>Cook</v>
          </cell>
          <cell r="G1143">
            <v>60438</v>
          </cell>
        </row>
        <row r="1144">
          <cell r="B1144" t="str">
            <v>Spring Valley Senior Housing I</v>
          </cell>
          <cell r="C1144">
            <v>2696</v>
          </cell>
          <cell r="D1144" t="str">
            <v>603 West Fourth Street</v>
          </cell>
          <cell r="E1144" t="str">
            <v>Spring Valley</v>
          </cell>
          <cell r="F1144" t="str">
            <v>Bureau</v>
          </cell>
          <cell r="G1144">
            <v>61362</v>
          </cell>
        </row>
        <row r="1145">
          <cell r="B1145" t="str">
            <v>Spring Valley Senior Housing Phase II</v>
          </cell>
          <cell r="C1145">
            <v>10056</v>
          </cell>
          <cell r="D1145" t="str">
            <v>201 West Fourth Street</v>
          </cell>
          <cell r="E1145" t="str">
            <v>Spring Valley</v>
          </cell>
          <cell r="F1145" t="str">
            <v>Bureau</v>
          </cell>
          <cell r="G1145">
            <v>61362</v>
          </cell>
        </row>
        <row r="1146">
          <cell r="B1146" t="str">
            <v>Spring Valley Village</v>
          </cell>
          <cell r="C1146">
            <v>11659</v>
          </cell>
          <cell r="D1146" t="str">
            <v>1030 &amp; 1180 41st St</v>
          </cell>
          <cell r="E1146" t="str">
            <v>Moline</v>
          </cell>
          <cell r="F1146" t="str">
            <v>Rock Island</v>
          </cell>
          <cell r="G1146">
            <v>61265</v>
          </cell>
        </row>
        <row r="1147">
          <cell r="B1147" t="str">
            <v>Spruce Village</v>
          </cell>
          <cell r="C1147">
            <v>11295</v>
          </cell>
          <cell r="D1147" t="str">
            <v>560 Spruce Drive</v>
          </cell>
          <cell r="E1147" t="str">
            <v>Palatine</v>
          </cell>
          <cell r="F1147" t="str">
            <v>Cook</v>
          </cell>
          <cell r="G1147">
            <v>60074</v>
          </cell>
        </row>
        <row r="1148">
          <cell r="B1148" t="str">
            <v>St. Andrew's Court</v>
          </cell>
          <cell r="C1148" t="str">
            <v>40-163</v>
          </cell>
          <cell r="D1148" t="str">
            <v>50 N Hoyne</v>
          </cell>
          <cell r="E1148" t="str">
            <v>Chicago</v>
          </cell>
          <cell r="F1148" t="str">
            <v>Cook</v>
          </cell>
          <cell r="G1148">
            <v>60612</v>
          </cell>
        </row>
        <row r="1149">
          <cell r="B1149" t="str">
            <v>St. Anthony of Lansing</v>
          </cell>
          <cell r="C1149">
            <v>10583</v>
          </cell>
          <cell r="D1149" t="str">
            <v>3025 Spring Lake Drive</v>
          </cell>
          <cell r="E1149" t="str">
            <v>Lansing</v>
          </cell>
          <cell r="F1149" t="str">
            <v>Cook</v>
          </cell>
          <cell r="G1149">
            <v>60438</v>
          </cell>
        </row>
        <row r="1150">
          <cell r="B1150" t="str">
            <v>St. Edmund's Commons</v>
          </cell>
          <cell r="C1150" t="str">
            <v>09-006</v>
          </cell>
          <cell r="D1150" t="str">
            <v>46-62, 108-116, 120-134, 201-217 E 60th St 5945-59 S Michigan Ave, 5944-58 S Indiana Ave</v>
          </cell>
          <cell r="E1150" t="str">
            <v>Chicago</v>
          </cell>
          <cell r="F1150" t="str">
            <v>Cook</v>
          </cell>
          <cell r="G1150">
            <v>60637</v>
          </cell>
        </row>
        <row r="1151">
          <cell r="B1151" t="str">
            <v>St. Elizabeth Residences</v>
          </cell>
          <cell r="C1151">
            <v>11183</v>
          </cell>
          <cell r="D1151" t="str">
            <v>25220 West St. Elizabeth Drive</v>
          </cell>
          <cell r="E1151" t="str">
            <v>Channahon</v>
          </cell>
          <cell r="F1151" t="str">
            <v>Will</v>
          </cell>
          <cell r="G1151">
            <v>60410</v>
          </cell>
        </row>
        <row r="1152">
          <cell r="B1152" t="str">
            <v>St. James Place</v>
          </cell>
          <cell r="C1152">
            <v>11108</v>
          </cell>
          <cell r="D1152" t="str">
            <v>720 East Water Street</v>
          </cell>
          <cell r="E1152" t="str">
            <v>Pontiac</v>
          </cell>
          <cell r="F1152" t="str">
            <v>Livingston</v>
          </cell>
          <cell r="G1152">
            <v>61764</v>
          </cell>
        </row>
        <row r="1153">
          <cell r="B1153" t="str">
            <v>St. James Senior Estates II</v>
          </cell>
          <cell r="C1153">
            <v>2866</v>
          </cell>
          <cell r="D1153" t="str">
            <v>3660 Eagle Nest Drive</v>
          </cell>
          <cell r="E1153" t="str">
            <v>Crete</v>
          </cell>
          <cell r="F1153" t="str">
            <v>Will</v>
          </cell>
          <cell r="G1153">
            <v>60417</v>
          </cell>
        </row>
        <row r="1154">
          <cell r="B1154" t="str">
            <v>St. James Senior Housing</v>
          </cell>
          <cell r="C1154">
            <v>2243</v>
          </cell>
          <cell r="D1154" t="str">
            <v>3700 Eagle Nest Drive</v>
          </cell>
          <cell r="E1154" t="str">
            <v>Crete</v>
          </cell>
          <cell r="F1154" t="str">
            <v>Will</v>
          </cell>
          <cell r="G1154">
            <v>60417</v>
          </cell>
        </row>
        <row r="1155">
          <cell r="B1155" t="str">
            <v>St. Leo Residence</v>
          </cell>
          <cell r="C1155">
            <v>2047</v>
          </cell>
          <cell r="D1155" t="str">
            <v>7750 S. Emerald</v>
          </cell>
          <cell r="E1155" t="str">
            <v>Chicago</v>
          </cell>
          <cell r="F1155" t="str">
            <v>Cook</v>
          </cell>
          <cell r="G1155">
            <v>60620</v>
          </cell>
        </row>
        <row r="1156">
          <cell r="B1156" t="str">
            <v>ST. PAULS RESIDENCE aka WEST BYRON APTS.</v>
          </cell>
          <cell r="C1156">
            <v>2306</v>
          </cell>
          <cell r="D1156" t="str">
            <v>2815 W. Byron</v>
          </cell>
          <cell r="E1156" t="str">
            <v>CHICAGO</v>
          </cell>
          <cell r="F1156" t="str">
            <v>Cook</v>
          </cell>
          <cell r="G1156">
            <v>60618</v>
          </cell>
        </row>
        <row r="1157">
          <cell r="B1157" t="str">
            <v>St. Sheba's Place</v>
          </cell>
          <cell r="C1157">
            <v>301355</v>
          </cell>
          <cell r="D1157" t="str">
            <v>3239-49 W. Warren Blvd.</v>
          </cell>
          <cell r="E1157" t="str">
            <v>Chicago</v>
          </cell>
          <cell r="F1157" t="str">
            <v>Cook</v>
          </cell>
          <cell r="G1157">
            <v>60624</v>
          </cell>
        </row>
        <row r="1158">
          <cell r="B1158" t="str">
            <v>St. Stephen's Terrace Apartments</v>
          </cell>
          <cell r="C1158">
            <v>10547</v>
          </cell>
          <cell r="D1158" t="str">
            <v>2333 West Jackson Blvd.</v>
          </cell>
          <cell r="E1158" t="str">
            <v>Chicago</v>
          </cell>
          <cell r="F1158" t="str">
            <v>Cook</v>
          </cell>
          <cell r="G1158">
            <v>60612</v>
          </cell>
        </row>
        <row r="1159">
          <cell r="B1159" t="str">
            <v>St. Taici Place aka Laflin Apartments</v>
          </cell>
          <cell r="C1159" t="str">
            <v>30-959</v>
          </cell>
          <cell r="D1159" t="str">
            <v>1512-16 W. 79th Street</v>
          </cell>
          <cell r="E1159" t="str">
            <v>Chicago</v>
          </cell>
          <cell r="F1159" t="str">
            <v>Cook</v>
          </cell>
          <cell r="G1159">
            <v>60620</v>
          </cell>
        </row>
        <row r="1160">
          <cell r="B1160" t="str">
            <v>St. Vincent DePaul Senior Apartments</v>
          </cell>
          <cell r="C1160" t="str">
            <v>30-1769</v>
          </cell>
          <cell r="D1160" t="str">
            <v>129 W. Mc Connell</v>
          </cell>
          <cell r="E1160" t="str">
            <v>West Chicago</v>
          </cell>
          <cell r="F1160" t="str">
            <v>DuPage</v>
          </cell>
          <cell r="G1160">
            <v>60185</v>
          </cell>
        </row>
        <row r="1161">
          <cell r="B1161" t="str">
            <v>Standard Illinois Portfolio A</v>
          </cell>
          <cell r="C1161" t="str">
            <v>11602A</v>
          </cell>
          <cell r="D1161" t="str">
            <v>150 West Maple Street</v>
          </cell>
          <cell r="E1161" t="str">
            <v>Chicago</v>
          </cell>
          <cell r="F1161" t="str">
            <v>Cook</v>
          </cell>
          <cell r="G1161">
            <v>60610</v>
          </cell>
        </row>
        <row r="1162">
          <cell r="B1162" t="str">
            <v>Standard Illinois Portfolio B</v>
          </cell>
          <cell r="C1162" t="str">
            <v>11602B</v>
          </cell>
          <cell r="D1162" t="str">
            <v>9 E Harrison St</v>
          </cell>
          <cell r="E1162" t="str">
            <v>Danville</v>
          </cell>
          <cell r="F1162" t="str">
            <v>Vermilion</v>
          </cell>
          <cell r="G1162">
            <v>61832</v>
          </cell>
        </row>
        <row r="1163">
          <cell r="B1163" t="str">
            <v>Standard Illinois Portfolio C</v>
          </cell>
          <cell r="C1163" t="str">
            <v>11602C</v>
          </cell>
          <cell r="D1163" t="str">
            <v>1734 N Paulina St</v>
          </cell>
          <cell r="E1163" t="str">
            <v>Chicago</v>
          </cell>
          <cell r="F1163" t="str">
            <v>Cook</v>
          </cell>
          <cell r="G1163">
            <v>60622</v>
          </cell>
        </row>
        <row r="1164">
          <cell r="B1164" t="str">
            <v>Standard Illinois Portfolio D</v>
          </cell>
          <cell r="C1164" t="str">
            <v>11602D</v>
          </cell>
          <cell r="D1164" t="str">
            <v>900 E Ardyce Ln</v>
          </cell>
          <cell r="E1164" t="str">
            <v>Mount Prospect</v>
          </cell>
          <cell r="F1164" t="str">
            <v>Cook</v>
          </cell>
          <cell r="G1164">
            <v>60056</v>
          </cell>
        </row>
        <row r="1165">
          <cell r="B1165" t="str">
            <v>Standard Illinois Portfolio E</v>
          </cell>
          <cell r="C1165" t="str">
            <v>11602E</v>
          </cell>
          <cell r="D1165" t="str">
            <v>900 Centennial Dr</v>
          </cell>
          <cell r="E1165" t="str">
            <v>Mount Prospect</v>
          </cell>
          <cell r="F1165" t="str">
            <v>Cook</v>
          </cell>
          <cell r="G1165">
            <v>60056</v>
          </cell>
        </row>
        <row r="1166">
          <cell r="B1166" t="str">
            <v>Starling Senior Apartments</v>
          </cell>
          <cell r="C1166">
            <v>12276</v>
          </cell>
          <cell r="D1166" t="str">
            <v>750 Tower Drive</v>
          </cell>
          <cell r="E1166" t="str">
            <v>Lake Villa</v>
          </cell>
          <cell r="F1166" t="str">
            <v>Lake</v>
          </cell>
          <cell r="G1166">
            <v>60046</v>
          </cell>
        </row>
        <row r="1167">
          <cell r="B1167" t="str">
            <v>Steer Place Apartments</v>
          </cell>
          <cell r="C1167">
            <v>12295</v>
          </cell>
          <cell r="D1167" t="str">
            <v>1202 E Harding Dr</v>
          </cell>
          <cell r="E1167" t="str">
            <v>Urbana</v>
          </cell>
          <cell r="F1167" t="str">
            <v>Champaign</v>
          </cell>
          <cell r="G1167">
            <v>61801</v>
          </cell>
        </row>
        <row r="1168">
          <cell r="B1168" t="str">
            <v>Sterling Family Housing aka DD Dev. 1 &amp; 2</v>
          </cell>
          <cell r="C1168">
            <v>10384</v>
          </cell>
          <cell r="D1168" t="str">
            <v>2105 Freeport Road</v>
          </cell>
          <cell r="E1168" t="str">
            <v>Sterling</v>
          </cell>
          <cell r="F1168" t="str">
            <v>Whiteside</v>
          </cell>
          <cell r="G1168">
            <v>61081</v>
          </cell>
        </row>
        <row r="1169">
          <cell r="B1169" t="str">
            <v>Sterling Towers</v>
          </cell>
          <cell r="C1169">
            <v>1371</v>
          </cell>
          <cell r="D1169" t="str">
            <v>2403 East 19th Street</v>
          </cell>
          <cell r="E1169" t="str">
            <v>STERLING</v>
          </cell>
          <cell r="F1169" t="str">
            <v>Whiteside</v>
          </cell>
          <cell r="G1169">
            <v>61081</v>
          </cell>
        </row>
        <row r="1170">
          <cell r="B1170" t="str">
            <v>Ster-Lynn Estates</v>
          </cell>
          <cell r="C1170" t="str">
            <v>40-181</v>
          </cell>
          <cell r="D1170" t="str">
            <v>215 E 25th Street</v>
          </cell>
          <cell r="E1170" t="str">
            <v>Sterling</v>
          </cell>
          <cell r="F1170" t="str">
            <v>Whiteside</v>
          </cell>
          <cell r="G1170">
            <v>61081</v>
          </cell>
        </row>
        <row r="1171">
          <cell r="B1171" t="str">
            <v>Stevens Apartments</v>
          </cell>
          <cell r="C1171">
            <v>11765</v>
          </cell>
          <cell r="D1171" t="str">
            <v>118 N Haller St</v>
          </cell>
          <cell r="E1171" t="str">
            <v>Collinsville</v>
          </cell>
          <cell r="F1171" t="str">
            <v>Madison</v>
          </cell>
          <cell r="G1171">
            <v>62234</v>
          </cell>
        </row>
        <row r="1172">
          <cell r="B1172" t="str">
            <v>Stevenson Crossing</v>
          </cell>
          <cell r="C1172">
            <v>11845</v>
          </cell>
          <cell r="D1172" t="str">
            <v>102 Stryker Ave</v>
          </cell>
          <cell r="E1172" t="str">
            <v>Joliet</v>
          </cell>
          <cell r="F1172" t="str">
            <v>Will</v>
          </cell>
          <cell r="G1172">
            <v>60436</v>
          </cell>
        </row>
        <row r="1173">
          <cell r="B1173" t="str">
            <v>Stone Terrace Apartments</v>
          </cell>
          <cell r="C1173" t="str">
            <v>30-1408</v>
          </cell>
          <cell r="D1173" t="str">
            <v>8440 S. Parnell Ave. #A4 scattered site</v>
          </cell>
          <cell r="E1173" t="str">
            <v>Chicago</v>
          </cell>
          <cell r="F1173" t="str">
            <v>Cook</v>
          </cell>
          <cell r="G1173">
            <v>60620</v>
          </cell>
        </row>
        <row r="1174">
          <cell r="B1174" t="str">
            <v>Stonebridge Apartments</v>
          </cell>
          <cell r="C1174">
            <v>1439</v>
          </cell>
          <cell r="D1174" t="str">
            <v>1225 Lincoln Ave</v>
          </cell>
          <cell r="E1174" t="str">
            <v>Jacksonville</v>
          </cell>
          <cell r="F1174" t="str">
            <v>Morgan</v>
          </cell>
          <cell r="G1174">
            <v>62650</v>
          </cell>
        </row>
        <row r="1175">
          <cell r="B1175" t="str">
            <v>Stonebridge of Gurnee</v>
          </cell>
          <cell r="C1175">
            <v>11247</v>
          </cell>
          <cell r="D1175" t="str">
            <v>5980 W. Washington Street</v>
          </cell>
          <cell r="E1175" t="str">
            <v>Gurnee</v>
          </cell>
          <cell r="F1175" t="str">
            <v>Lake</v>
          </cell>
          <cell r="G1175">
            <v>60031</v>
          </cell>
        </row>
        <row r="1176">
          <cell r="B1176" t="str">
            <v>Stoneman Corner fka Allin &amp; Jackson Project</v>
          </cell>
          <cell r="C1176" t="str">
            <v>30-1588</v>
          </cell>
          <cell r="D1176" t="str">
            <v>302 S. Madison Ave.</v>
          </cell>
          <cell r="E1176" t="str">
            <v>Bloomington</v>
          </cell>
          <cell r="F1176" t="str">
            <v>McLean</v>
          </cell>
          <cell r="G1176">
            <v>61701</v>
          </cell>
        </row>
        <row r="1177">
          <cell r="B1177" t="str">
            <v>Storey Manor</v>
          </cell>
          <cell r="C1177">
            <v>1321</v>
          </cell>
          <cell r="D1177" t="str">
            <v>40 B Manor Drive</v>
          </cell>
          <cell r="E1177" t="str">
            <v>Cottage Hills</v>
          </cell>
          <cell r="F1177" t="str">
            <v>Madison</v>
          </cell>
          <cell r="G1177">
            <v>62018</v>
          </cell>
        </row>
        <row r="1178">
          <cell r="B1178" t="str">
            <v>Strawberry Meadows</v>
          </cell>
          <cell r="C1178" t="str">
            <v>40-638</v>
          </cell>
          <cell r="D1178" t="str">
            <v>1100 Strawberry Drive</v>
          </cell>
          <cell r="E1178" t="str">
            <v>West Frankfort</v>
          </cell>
          <cell r="F1178" t="str">
            <v>Franklin</v>
          </cell>
          <cell r="G1178">
            <v>62896</v>
          </cell>
        </row>
        <row r="1179">
          <cell r="B1179" t="str">
            <v>Streator Senior Housing</v>
          </cell>
          <cell r="C1179" t="str">
            <v>40-2061</v>
          </cell>
          <cell r="D1179" t="str">
            <v>403 Heritage Circle</v>
          </cell>
          <cell r="E1179" t="str">
            <v>Streator</v>
          </cell>
          <cell r="F1179" t="str">
            <v>La Salle</v>
          </cell>
          <cell r="G1179">
            <v>61364</v>
          </cell>
        </row>
        <row r="1180">
          <cell r="B1180" t="str">
            <v>Streator Senior Housing Phase II</v>
          </cell>
          <cell r="C1180">
            <v>2611</v>
          </cell>
          <cell r="D1180" t="str">
            <v>901 Meadow Lane</v>
          </cell>
          <cell r="E1180" t="str">
            <v>Streator</v>
          </cell>
          <cell r="F1180" t="str">
            <v>La Salle</v>
          </cell>
          <cell r="G1180">
            <v>61364</v>
          </cell>
        </row>
        <row r="1181">
          <cell r="B1181" t="str">
            <v>Streator Unlimited, Inc.</v>
          </cell>
          <cell r="C1181" t="str">
            <v>75003-13</v>
          </cell>
          <cell r="D1181" t="str">
            <v>602 East Kent Street</v>
          </cell>
          <cell r="E1181" t="str">
            <v>Streator</v>
          </cell>
          <cell r="F1181" t="str">
            <v>La Salle</v>
          </cell>
          <cell r="G1181">
            <v>61364</v>
          </cell>
        </row>
        <row r="1182">
          <cell r="B1182" t="str">
            <v>Sugar Creek Crossing</v>
          </cell>
          <cell r="C1182">
            <v>11712</v>
          </cell>
          <cell r="D1182" t="str">
            <v>211 Joanie Ln</v>
          </cell>
          <cell r="E1182" t="str">
            <v>Robinson</v>
          </cell>
          <cell r="F1182" t="str">
            <v>Crawford</v>
          </cell>
          <cell r="G1182">
            <v>62454</v>
          </cell>
        </row>
        <row r="1183">
          <cell r="B1183" t="str">
            <v>Sugar Grove Senior Living</v>
          </cell>
          <cell r="C1183">
            <v>11056</v>
          </cell>
          <cell r="D1183" t="str">
            <v>119 East Galena Boulevard</v>
          </cell>
          <cell r="E1183" t="str">
            <v>Sugar Grove</v>
          </cell>
          <cell r="F1183" t="str">
            <v>Kane</v>
          </cell>
          <cell r="G1183">
            <v>60554</v>
          </cell>
        </row>
        <row r="1184">
          <cell r="B1184" t="str">
            <v>Summer of New Hope - Warren Boulevard Project</v>
          </cell>
          <cell r="C1184" t="str">
            <v>30-686</v>
          </cell>
          <cell r="D1184" t="str">
            <v>2223-33 W Warren Blvd</v>
          </cell>
          <cell r="E1184" t="str">
            <v>Chicago</v>
          </cell>
          <cell r="F1184" t="str">
            <v>Cook</v>
          </cell>
          <cell r="G1184">
            <v>60612</v>
          </cell>
        </row>
        <row r="1185">
          <cell r="B1185" t="str">
            <v>Summertree Rental Residences</v>
          </cell>
          <cell r="C1185">
            <v>10349</v>
          </cell>
          <cell r="D1185" t="str">
            <v>711 W. Orlando Ave.</v>
          </cell>
          <cell r="E1185" t="str">
            <v>Normal</v>
          </cell>
          <cell r="F1185" t="str">
            <v>McLean</v>
          </cell>
          <cell r="G1185">
            <v>61761</v>
          </cell>
        </row>
        <row r="1186">
          <cell r="B1186" t="str">
            <v>Sun River Commons</v>
          </cell>
          <cell r="C1186" t="str">
            <v>30-935</v>
          </cell>
          <cell r="D1186" t="str">
            <v>7165 E. Country Club Drive</v>
          </cell>
          <cell r="E1186" t="str">
            <v>Sun River Terrace</v>
          </cell>
          <cell r="F1186" t="str">
            <v>Kankakee</v>
          </cell>
          <cell r="G1186">
            <v>60964</v>
          </cell>
        </row>
        <row r="1187">
          <cell r="B1187" t="str">
            <v>Sun River Single Family Housing</v>
          </cell>
          <cell r="C1187">
            <v>2162</v>
          </cell>
          <cell r="D1187" t="str">
            <v>7165 E. Country Club Drive</v>
          </cell>
          <cell r="E1187" t="str">
            <v>Sun River Terrace</v>
          </cell>
          <cell r="F1187" t="str">
            <v>Kankakee</v>
          </cell>
          <cell r="G1187">
            <v>60964</v>
          </cell>
        </row>
        <row r="1188">
          <cell r="B1188" t="str">
            <v>Sunnycrest Manor</v>
          </cell>
          <cell r="C1188">
            <v>2316</v>
          </cell>
          <cell r="D1188" t="str">
            <v>1805 South Cottage Grove</v>
          </cell>
          <cell r="E1188" t="str">
            <v>Urbana</v>
          </cell>
          <cell r="F1188" t="str">
            <v>Champaign</v>
          </cell>
          <cell r="G1188">
            <v>61801</v>
          </cell>
        </row>
        <row r="1189">
          <cell r="B1189" t="str">
            <v>SUNNYVIEW A &amp; B (EVERGREEN)</v>
          </cell>
          <cell r="C1189">
            <v>417</v>
          </cell>
          <cell r="D1189" t="str">
            <v>2nd &amp; 6th Streets</v>
          </cell>
          <cell r="E1189" t="str">
            <v>EL PASO</v>
          </cell>
          <cell r="F1189" t="str">
            <v>Woodford</v>
          </cell>
          <cell r="G1189">
            <v>61738</v>
          </cell>
        </row>
        <row r="1190">
          <cell r="B1190" t="str">
            <v>SUNNYVIEW B &amp; E (MAPLELEAF APTS.)</v>
          </cell>
          <cell r="C1190">
            <v>418</v>
          </cell>
          <cell r="D1190" t="str">
            <v>113 North Union 421-431 East Willard</v>
          </cell>
          <cell r="E1190" t="str">
            <v>WATAGA</v>
          </cell>
          <cell r="F1190" t="str">
            <v>Knox</v>
          </cell>
          <cell r="G1190">
            <v>61488</v>
          </cell>
        </row>
        <row r="1191">
          <cell r="B1191" t="str">
            <v>Sunrise Apartments</v>
          </cell>
          <cell r="C1191">
            <v>10972</v>
          </cell>
          <cell r="D1191" t="str">
            <v>1817 South 9th Street</v>
          </cell>
          <cell r="E1191" t="str">
            <v>Mattoon</v>
          </cell>
          <cell r="F1191" t="str">
            <v>Coles</v>
          </cell>
          <cell r="G1191">
            <v>61938</v>
          </cell>
        </row>
        <row r="1192">
          <cell r="B1192" t="str">
            <v>Sunset Heights</v>
          </cell>
          <cell r="C1192">
            <v>11360</v>
          </cell>
          <cell r="D1192" t="str">
            <v>3130 9th St.</v>
          </cell>
          <cell r="E1192" t="str">
            <v>Rock Island</v>
          </cell>
          <cell r="F1192" t="str">
            <v>Rock Island</v>
          </cell>
          <cell r="G1192">
            <v>61201</v>
          </cell>
        </row>
        <row r="1193">
          <cell r="B1193" t="str">
            <v>Switching Station Artist Lofts</v>
          </cell>
          <cell r="C1193" t="str">
            <v>30-1294</v>
          </cell>
          <cell r="D1193" t="str">
            <v>15 S. Homan Ave.</v>
          </cell>
          <cell r="E1193" t="str">
            <v>Chicago</v>
          </cell>
          <cell r="F1193" t="str">
            <v>Cook</v>
          </cell>
          <cell r="G1193">
            <v>60624</v>
          </cell>
        </row>
        <row r="1194">
          <cell r="B1194" t="str">
            <v>SYCAMORE PROPERTIES</v>
          </cell>
          <cell r="C1194">
            <v>1268</v>
          </cell>
          <cell r="D1194" t="str">
            <v>711 W. Washington Street</v>
          </cell>
          <cell r="E1194" t="str">
            <v>Farina</v>
          </cell>
          <cell r="F1194" t="str">
            <v>Fayette</v>
          </cell>
          <cell r="G1194">
            <v>62838</v>
          </cell>
        </row>
        <row r="1195">
          <cell r="B1195" t="str">
            <v>Taft Homes Final Phase - 4% LIHTC</v>
          </cell>
          <cell r="C1195">
            <v>11856</v>
          </cell>
          <cell r="D1195" t="str">
            <v>245 Green St</v>
          </cell>
          <cell r="E1195" t="str">
            <v>Peoria</v>
          </cell>
          <cell r="F1195" t="str">
            <v>Peoria</v>
          </cell>
          <cell r="G1195">
            <v>61603</v>
          </cell>
        </row>
        <row r="1196">
          <cell r="B1196" t="str">
            <v>Taft Homes Final Phase - 9% LIHTC</v>
          </cell>
          <cell r="C1196">
            <v>11855</v>
          </cell>
          <cell r="D1196" t="str">
            <v>245 Green St.</v>
          </cell>
          <cell r="E1196" t="str">
            <v>Peoria</v>
          </cell>
          <cell r="F1196" t="str">
            <v>Peoria</v>
          </cell>
          <cell r="G1196">
            <v>61603</v>
          </cell>
        </row>
        <row r="1197">
          <cell r="B1197" t="str">
            <v>Tall Oak Village</v>
          </cell>
          <cell r="C1197" t="str">
            <v>ML-134</v>
          </cell>
          <cell r="D1197" t="str">
            <v>2324 Washington Road</v>
          </cell>
          <cell r="E1197" t="str">
            <v>Washington</v>
          </cell>
          <cell r="F1197" t="str">
            <v>Tazewell</v>
          </cell>
          <cell r="G1197">
            <v>61571</v>
          </cell>
        </row>
        <row r="1198">
          <cell r="B1198" t="str">
            <v>Taylor Place Apartments</v>
          </cell>
          <cell r="C1198">
            <v>12097</v>
          </cell>
          <cell r="D1198" t="str">
            <v>812 N Mill St 4103 W Crystal Lake Rd</v>
          </cell>
          <cell r="E1198" t="str">
            <v>McHenry</v>
          </cell>
          <cell r="F1198" t="str">
            <v>McHenry</v>
          </cell>
          <cell r="G1198">
            <v>60050</v>
          </cell>
        </row>
        <row r="1199">
          <cell r="B1199" t="str">
            <v>Taylorville Homes</v>
          </cell>
          <cell r="C1199" t="str">
            <v>30-1749</v>
          </cell>
          <cell r="D1199" t="str">
            <v>902-906 S. Houston</v>
          </cell>
          <cell r="E1199" t="str">
            <v>Taylorville</v>
          </cell>
          <cell r="F1199" t="str">
            <v>Christian</v>
          </cell>
          <cell r="G1199">
            <v>62568</v>
          </cell>
        </row>
        <row r="1200">
          <cell r="B1200" t="str">
            <v>TCB Oak Park I</v>
          </cell>
          <cell r="C1200">
            <v>11534</v>
          </cell>
          <cell r="D1200" t="str">
            <v>801 S. Oak Park Ave.</v>
          </cell>
          <cell r="E1200" t="str">
            <v>Oak Park</v>
          </cell>
          <cell r="F1200" t="str">
            <v>Cook</v>
          </cell>
          <cell r="G1200">
            <v>60304</v>
          </cell>
        </row>
        <row r="1201">
          <cell r="B1201" t="str">
            <v>The Berkshires</v>
          </cell>
          <cell r="C1201">
            <v>2945</v>
          </cell>
          <cell r="D1201" t="str">
            <v>1121 E 1500 North Road Office: 512 W. Spresser St., Taylorville, IL</v>
          </cell>
          <cell r="E1201" t="str">
            <v>Taylorville</v>
          </cell>
          <cell r="F1201" t="str">
            <v>Christian</v>
          </cell>
          <cell r="G1201">
            <v>62568</v>
          </cell>
        </row>
        <row r="1202">
          <cell r="B1202" t="str">
            <v>The Center For Women in Transition</v>
          </cell>
          <cell r="C1202">
            <v>75012</v>
          </cell>
          <cell r="D1202" t="str">
            <v>508 E. Church St. scattered site</v>
          </cell>
          <cell r="E1202" t="str">
            <v>Champaign</v>
          </cell>
          <cell r="F1202" t="str">
            <v>Champaign</v>
          </cell>
          <cell r="G1202">
            <v>61820</v>
          </cell>
        </row>
        <row r="1203">
          <cell r="B1203" t="str">
            <v>The Children's Place II</v>
          </cell>
          <cell r="C1203" t="str">
            <v>30-778</v>
          </cell>
          <cell r="D1203" t="str">
            <v>1800 North Humboldt Boulevard</v>
          </cell>
          <cell r="E1203" t="str">
            <v>Chicago</v>
          </cell>
          <cell r="F1203" t="str">
            <v>Cook</v>
          </cell>
          <cell r="G1203">
            <v>60647</v>
          </cell>
        </row>
        <row r="1204">
          <cell r="B1204" t="str">
            <v>The Commons of Mattoon</v>
          </cell>
          <cell r="C1204">
            <v>11644</v>
          </cell>
          <cell r="D1204" t="str">
            <v>600 Golden Oak Avenue</v>
          </cell>
          <cell r="E1204" t="str">
            <v>Mattoon</v>
          </cell>
          <cell r="F1204" t="str">
            <v>Coles</v>
          </cell>
          <cell r="G1204">
            <v>61938</v>
          </cell>
        </row>
        <row r="1205">
          <cell r="B1205" t="str">
            <v>The Community of Sunnybrook</v>
          </cell>
          <cell r="C1205">
            <v>11459</v>
          </cell>
          <cell r="D1205" t="str">
            <v>141 Sunnybrook Ct</v>
          </cell>
          <cell r="E1205" t="str">
            <v>Alton</v>
          </cell>
          <cell r="F1205" t="str">
            <v>Madison</v>
          </cell>
          <cell r="G1205">
            <v>62002</v>
          </cell>
        </row>
        <row r="1206">
          <cell r="B1206" t="str">
            <v>The Cottages at Cathedral Square</v>
          </cell>
          <cell r="C1206">
            <v>10905</v>
          </cell>
          <cell r="D1206" t="str">
            <v>300 South 2nd Street</v>
          </cell>
          <cell r="E1206" t="str">
            <v>Belleville</v>
          </cell>
          <cell r="F1206" t="str">
            <v>St. Clair</v>
          </cell>
          <cell r="G1206" t="str">
            <v>62220-2003</v>
          </cell>
        </row>
        <row r="1207">
          <cell r="B1207" t="str">
            <v>The Country Club Hills Wellness Center</v>
          </cell>
          <cell r="C1207">
            <v>10278</v>
          </cell>
          <cell r="D1207" t="str">
            <v>4411 West Gatling Boulevard</v>
          </cell>
          <cell r="E1207" t="str">
            <v>Country Club Hills</v>
          </cell>
          <cell r="F1207" t="str">
            <v>Cook</v>
          </cell>
          <cell r="G1207">
            <v>60478</v>
          </cell>
        </row>
        <row r="1208">
          <cell r="B1208" t="str">
            <v>The Covent Apartments</v>
          </cell>
          <cell r="C1208">
            <v>11901</v>
          </cell>
          <cell r="D1208" t="str">
            <v>2653 N Clark St</v>
          </cell>
          <cell r="E1208" t="str">
            <v>Chicago</v>
          </cell>
          <cell r="F1208" t="str">
            <v>Cook</v>
          </cell>
          <cell r="G1208" t="str">
            <v>60614-1895</v>
          </cell>
        </row>
        <row r="1209">
          <cell r="B1209" t="str">
            <v>The Diplomat</v>
          </cell>
          <cell r="C1209">
            <v>10811</v>
          </cell>
          <cell r="D1209" t="str">
            <v>3208 N. Sheffield</v>
          </cell>
          <cell r="E1209" t="str">
            <v>Chicago</v>
          </cell>
          <cell r="F1209" t="str">
            <v>Cook</v>
          </cell>
          <cell r="G1209">
            <v>60657</v>
          </cell>
        </row>
        <row r="1210">
          <cell r="B1210" t="str">
            <v>The Downtown Commons</v>
          </cell>
          <cell r="C1210">
            <v>2637</v>
          </cell>
          <cell r="D1210" t="str">
            <v>101, 102, 104, 201, 202 W. Wolcott 605, 607, 609, 611 N. Main</v>
          </cell>
          <cell r="E1210" t="str">
            <v>Jacksonville</v>
          </cell>
          <cell r="F1210" t="str">
            <v>Morgan</v>
          </cell>
          <cell r="G1210">
            <v>62650</v>
          </cell>
        </row>
        <row r="1211">
          <cell r="B1211" t="str">
            <v>The Fields</v>
          </cell>
          <cell r="C1211">
            <v>11239</v>
          </cell>
          <cell r="D1211" t="str">
            <v>700 S. Lewis Lane</v>
          </cell>
          <cell r="E1211" t="str">
            <v>Carbondale</v>
          </cell>
          <cell r="F1211" t="str">
            <v>Jackson</v>
          </cell>
          <cell r="G1211">
            <v>62901</v>
          </cell>
        </row>
        <row r="1212">
          <cell r="B1212" t="str">
            <v>The Forum</v>
          </cell>
          <cell r="C1212">
            <v>12294</v>
          </cell>
          <cell r="D1212" t="str">
            <v>1951 SrA Bradley R. Smith Dr</v>
          </cell>
          <cell r="E1212" t="str">
            <v>Troy</v>
          </cell>
          <cell r="F1212" t="str">
            <v>Madison</v>
          </cell>
          <cell r="G1212">
            <v>62294</v>
          </cell>
        </row>
        <row r="1213">
          <cell r="B1213" t="str">
            <v>The Glen</v>
          </cell>
          <cell r="C1213">
            <v>2246</v>
          </cell>
          <cell r="D1213" t="str">
            <v>361-367 Mulberry Street 326 S. Diversatech Drive (OFFICE)</v>
          </cell>
          <cell r="E1213" t="str">
            <v>Manteno</v>
          </cell>
          <cell r="F1213" t="str">
            <v>Kankakee</v>
          </cell>
          <cell r="G1213">
            <v>60950</v>
          </cell>
        </row>
        <row r="1214">
          <cell r="B1214" t="str">
            <v>The Grove Apartments</v>
          </cell>
          <cell r="C1214">
            <v>11951</v>
          </cell>
          <cell r="D1214" t="str">
            <v>405 Lake Lida Ln</v>
          </cell>
          <cell r="E1214" t="str">
            <v>Rochelle</v>
          </cell>
          <cell r="F1214" t="str">
            <v>Ogle</v>
          </cell>
          <cell r="G1214" t="str">
            <v>61068-8817</v>
          </cell>
        </row>
        <row r="1215">
          <cell r="B1215" t="str">
            <v>The Haven at Market Place</v>
          </cell>
          <cell r="C1215">
            <v>11482</v>
          </cell>
          <cell r="D1215" t="str">
            <v>501, 503, 505 Interstate Dr.</v>
          </cell>
          <cell r="E1215" t="str">
            <v>Champaign</v>
          </cell>
          <cell r="F1215" t="str">
            <v>Champaign</v>
          </cell>
          <cell r="G1215">
            <v>61822</v>
          </cell>
        </row>
        <row r="1216">
          <cell r="B1216" t="str">
            <v>The Hills</v>
          </cell>
          <cell r="C1216">
            <v>11500</v>
          </cell>
          <cell r="D1216" t="str">
            <v>1-50 Long Ave</v>
          </cell>
          <cell r="E1216" t="str">
            <v>Hillsboro</v>
          </cell>
          <cell r="F1216" t="str">
            <v>Montgomery</v>
          </cell>
          <cell r="G1216">
            <v>62049</v>
          </cell>
        </row>
        <row r="1217">
          <cell r="B1217" t="str">
            <v>The House of Mary</v>
          </cell>
          <cell r="C1217">
            <v>52535</v>
          </cell>
          <cell r="D1217" t="str">
            <v>1309 Cleveland Ave</v>
          </cell>
          <cell r="E1217" t="str">
            <v>East St Louis</v>
          </cell>
          <cell r="F1217" t="str">
            <v>St. Clair</v>
          </cell>
          <cell r="G1217">
            <v>62201</v>
          </cell>
        </row>
        <row r="1218">
          <cell r="B1218" t="str">
            <v>The Joseph Center</v>
          </cell>
          <cell r="C1218">
            <v>2526</v>
          </cell>
          <cell r="D1218" t="str">
            <v>5020 State Street</v>
          </cell>
          <cell r="E1218" t="str">
            <v>East St. Louis</v>
          </cell>
          <cell r="F1218" t="str">
            <v>St. Clair</v>
          </cell>
          <cell r="G1218">
            <v>62205</v>
          </cell>
        </row>
        <row r="1219">
          <cell r="B1219" t="str">
            <v>The Landings at Belle Meadows</v>
          </cell>
          <cell r="C1219">
            <v>11099</v>
          </cell>
          <cell r="D1219" t="str">
            <v>3200 Belle Street</v>
          </cell>
          <cell r="E1219" t="str">
            <v>Alton</v>
          </cell>
          <cell r="F1219" t="str">
            <v>Madison</v>
          </cell>
          <cell r="G1219">
            <v>62002</v>
          </cell>
        </row>
        <row r="1220">
          <cell r="B1220" t="str">
            <v>The Landings on Villa</v>
          </cell>
          <cell r="C1220">
            <v>10694</v>
          </cell>
          <cell r="D1220" t="str">
            <v>39 South Villa Avenue</v>
          </cell>
          <cell r="E1220" t="str">
            <v>Villa Park</v>
          </cell>
          <cell r="F1220" t="str">
            <v>DuPage</v>
          </cell>
          <cell r="G1220">
            <v>60181</v>
          </cell>
        </row>
        <row r="1221">
          <cell r="B1221" t="str">
            <v>The Locks</v>
          </cell>
          <cell r="C1221">
            <v>10867</v>
          </cell>
          <cell r="D1221" t="str">
            <v>100 20th Street</v>
          </cell>
          <cell r="E1221" t="str">
            <v>Rock Island</v>
          </cell>
          <cell r="F1221" t="str">
            <v>Rock Island</v>
          </cell>
          <cell r="G1221">
            <v>61201</v>
          </cell>
        </row>
        <row r="1222">
          <cell r="B1222" t="str">
            <v>The Manor at Craig Farm</v>
          </cell>
          <cell r="C1222">
            <v>2338</v>
          </cell>
          <cell r="D1222" t="str">
            <v>3030 State Street</v>
          </cell>
          <cell r="E1222" t="str">
            <v>Chester</v>
          </cell>
          <cell r="F1222" t="str">
            <v>Randolph</v>
          </cell>
          <cell r="G1222">
            <v>62233</v>
          </cell>
        </row>
        <row r="1223">
          <cell r="B1223" t="str">
            <v>The Manor at Jerseyville Glen (Jerseyville Estates SLF)</v>
          </cell>
          <cell r="C1223">
            <v>2616</v>
          </cell>
          <cell r="D1223" t="str">
            <v>1210 East Fairground</v>
          </cell>
          <cell r="E1223" t="str">
            <v>Jerseyville</v>
          </cell>
          <cell r="F1223" t="str">
            <v>Jersey</v>
          </cell>
          <cell r="G1223">
            <v>62052</v>
          </cell>
        </row>
        <row r="1224">
          <cell r="B1224" t="str">
            <v>The Manor at Mason Woods</v>
          </cell>
          <cell r="C1224" t="str">
            <v>30-1485</v>
          </cell>
          <cell r="D1224" t="str">
            <v>205 Illinois Street</v>
          </cell>
          <cell r="E1224" t="str">
            <v>Pinckneyville</v>
          </cell>
          <cell r="F1224" t="str">
            <v>Perry</v>
          </cell>
          <cell r="G1224">
            <v>62274</v>
          </cell>
        </row>
        <row r="1225">
          <cell r="B1225" t="str">
            <v>The Manor at Salem Woods</v>
          </cell>
          <cell r="C1225">
            <v>2337</v>
          </cell>
          <cell r="D1225" t="str">
            <v>441 South Hotze Road</v>
          </cell>
          <cell r="E1225" t="str">
            <v>Salem</v>
          </cell>
          <cell r="F1225" t="str">
            <v>Marion</v>
          </cell>
          <cell r="G1225">
            <v>62881</v>
          </cell>
        </row>
        <row r="1226">
          <cell r="B1226" t="str">
            <v>The Marshall Hotel</v>
          </cell>
          <cell r="C1226">
            <v>11257</v>
          </cell>
          <cell r="D1226" t="str">
            <v>1232 North LaSalle Drive</v>
          </cell>
          <cell r="E1226" t="str">
            <v>Chicago</v>
          </cell>
          <cell r="F1226" t="str">
            <v>Cook</v>
          </cell>
          <cell r="G1226">
            <v>60610</v>
          </cell>
        </row>
        <row r="1227">
          <cell r="B1227" t="str">
            <v>The New Broadview</v>
          </cell>
          <cell r="C1227">
            <v>11595</v>
          </cell>
          <cell r="D1227" t="str">
            <v>411 E Broadway Ave</v>
          </cell>
          <cell r="E1227" t="str">
            <v>East St. Louis</v>
          </cell>
          <cell r="F1227" t="str">
            <v>St. Clair</v>
          </cell>
          <cell r="G1227">
            <v>62201</v>
          </cell>
        </row>
        <row r="1228">
          <cell r="B1228" t="str">
            <v>The Park Tower aka Inwood Towers</v>
          </cell>
          <cell r="C1228">
            <v>349</v>
          </cell>
          <cell r="D1228" t="str">
            <v>247 Caterpillar Drive</v>
          </cell>
          <cell r="E1228" t="str">
            <v>Joliet</v>
          </cell>
          <cell r="F1228" t="str">
            <v>Will</v>
          </cell>
          <cell r="G1228">
            <v>60436</v>
          </cell>
        </row>
        <row r="1229">
          <cell r="B1229" t="str">
            <v>THE POINTE AT KILPATRICK</v>
          </cell>
          <cell r="C1229">
            <v>1417</v>
          </cell>
          <cell r="D1229" t="str">
            <v>14230 S Kilpatrick</v>
          </cell>
          <cell r="E1229" t="str">
            <v>CRESTWOOD</v>
          </cell>
          <cell r="F1229" t="str">
            <v>Cook</v>
          </cell>
          <cell r="G1229">
            <v>60445</v>
          </cell>
        </row>
        <row r="1230">
          <cell r="B1230" t="str">
            <v>The Reserve at Fox River</v>
          </cell>
          <cell r="C1230">
            <v>1450</v>
          </cell>
          <cell r="D1230" t="str">
            <v>1252 Market Place Drive</v>
          </cell>
          <cell r="E1230" t="str">
            <v>Yorkville</v>
          </cell>
          <cell r="F1230" t="str">
            <v>Kendall</v>
          </cell>
          <cell r="G1230">
            <v>60560</v>
          </cell>
        </row>
        <row r="1231">
          <cell r="B1231" t="str">
            <v>The Residences at Carriage Creek</v>
          </cell>
          <cell r="C1231" t="str">
            <v>30-1754</v>
          </cell>
          <cell r="D1231" t="str">
            <v>4201 Sauk Trail</v>
          </cell>
          <cell r="E1231" t="str">
            <v>Richton Park</v>
          </cell>
          <cell r="F1231" t="str">
            <v>Cook</v>
          </cell>
          <cell r="G1231">
            <v>60471</v>
          </cell>
        </row>
        <row r="1232">
          <cell r="B1232" t="str">
            <v>The Residences of Crystal Lake</v>
          </cell>
          <cell r="C1232">
            <v>11391</v>
          </cell>
          <cell r="D1232" t="str">
            <v>355 Station Drive</v>
          </cell>
          <cell r="E1232" t="str">
            <v>Crystal Lake</v>
          </cell>
          <cell r="F1232" t="str">
            <v>McHenry</v>
          </cell>
          <cell r="G1232">
            <v>60014</v>
          </cell>
        </row>
        <row r="1233">
          <cell r="B1233" t="str">
            <v>The Residences of Lake in the Hills</v>
          </cell>
          <cell r="C1233">
            <v>10248</v>
          </cell>
          <cell r="D1233" t="str">
            <v>2601 Village Hall Drive</v>
          </cell>
          <cell r="E1233" t="str">
            <v>Lake in the Hills</v>
          </cell>
          <cell r="F1233" t="str">
            <v>McHenry</v>
          </cell>
          <cell r="G1233">
            <v>60156</v>
          </cell>
        </row>
        <row r="1234">
          <cell r="B1234" t="str">
            <v>The Shields</v>
          </cell>
          <cell r="C1234" t="str">
            <v>20-040</v>
          </cell>
          <cell r="D1234" t="str">
            <v>1411-1427 Shields Avenue</v>
          </cell>
          <cell r="E1234" t="str">
            <v>Chicago Heights</v>
          </cell>
          <cell r="F1234" t="str">
            <v>Cook</v>
          </cell>
          <cell r="G1234">
            <v>60411</v>
          </cell>
        </row>
        <row r="1235">
          <cell r="B1235" t="str">
            <v>The Studios-18th &amp; Wabash SRO</v>
          </cell>
          <cell r="C1235" t="str">
            <v>30-525</v>
          </cell>
          <cell r="D1235" t="str">
            <v>1801 S. Wabash Ave.</v>
          </cell>
          <cell r="E1235" t="str">
            <v>Chicago</v>
          </cell>
          <cell r="F1235" t="str">
            <v>Cook</v>
          </cell>
          <cell r="G1235">
            <v>60616</v>
          </cell>
        </row>
        <row r="1236">
          <cell r="B1236" t="str">
            <v>The Terrace Apartments</v>
          </cell>
          <cell r="C1236" t="str">
            <v>ML-133</v>
          </cell>
          <cell r="D1236" t="str">
            <v>2321 Halsted Rd</v>
          </cell>
          <cell r="E1236" t="str">
            <v>Rockford</v>
          </cell>
          <cell r="F1236" t="str">
            <v>Winnebago</v>
          </cell>
          <cell r="G1236">
            <v>61103</v>
          </cell>
        </row>
        <row r="1237">
          <cell r="B1237" t="str">
            <v>The TLS Project</v>
          </cell>
          <cell r="C1237">
            <v>301246</v>
          </cell>
          <cell r="D1237" t="str">
            <v>10513 Rt. 47</v>
          </cell>
          <cell r="E1237" t="str">
            <v>Hebron</v>
          </cell>
          <cell r="F1237" t="str">
            <v>McHenry</v>
          </cell>
          <cell r="G1237">
            <v>60034</v>
          </cell>
        </row>
        <row r="1238">
          <cell r="B1238" t="str">
            <v>The Tucker Group</v>
          </cell>
          <cell r="C1238" t="str">
            <v>30-957</v>
          </cell>
          <cell r="D1238" t="str">
            <v>1019-21 East 62nd Street</v>
          </cell>
          <cell r="E1238" t="str">
            <v>Chicago</v>
          </cell>
          <cell r="F1238" t="str">
            <v>Cook</v>
          </cell>
          <cell r="G1238">
            <v>60637</v>
          </cell>
        </row>
        <row r="1239">
          <cell r="B1239" t="str">
            <v>The Village at Wheeler</v>
          </cell>
          <cell r="C1239">
            <v>2871</v>
          </cell>
          <cell r="D1239" t="str">
            <v>1641 E Wheeler Circle</v>
          </cell>
          <cell r="E1239" t="str">
            <v>Macomb</v>
          </cell>
          <cell r="F1239" t="str">
            <v>McDonough</v>
          </cell>
          <cell r="G1239">
            <v>61455</v>
          </cell>
        </row>
        <row r="1240">
          <cell r="B1240" t="str">
            <v>The Villager &amp; Briarwood West Apartments</v>
          </cell>
          <cell r="C1240">
            <v>12469</v>
          </cell>
          <cell r="D1240" t="str">
            <v>77 S Williams St 1470 Briarwood Circle</v>
          </cell>
          <cell r="E1240" t="str">
            <v>Crystal Lake</v>
          </cell>
          <cell r="F1240" t="str">
            <v>McHenry</v>
          </cell>
          <cell r="G1240">
            <v>60014</v>
          </cell>
        </row>
        <row r="1241">
          <cell r="B1241" t="str">
            <v>The Villas at Heritage Woods</v>
          </cell>
          <cell r="C1241">
            <v>2728</v>
          </cell>
          <cell r="D1241" t="str">
            <v>100 Heritage Circle</v>
          </cell>
          <cell r="E1241" t="str">
            <v>Centralia</v>
          </cell>
          <cell r="F1241" t="str">
            <v>Marion</v>
          </cell>
          <cell r="G1241">
            <v>62801</v>
          </cell>
        </row>
        <row r="1242">
          <cell r="B1242" t="str">
            <v>The Villas at Prairie Vista</v>
          </cell>
          <cell r="C1242">
            <v>11852</v>
          </cell>
          <cell r="D1242" t="str">
            <v>111 Southgate Dr 101 W. Sheridan, Petersburg, IL (Office)</v>
          </cell>
          <cell r="E1242" t="str">
            <v>Bloomington</v>
          </cell>
          <cell r="F1242" t="str">
            <v>McLean</v>
          </cell>
          <cell r="G1242">
            <v>61704</v>
          </cell>
        </row>
        <row r="1243">
          <cell r="B1243" t="str">
            <v>The Villas at Vinegar Hill</v>
          </cell>
          <cell r="C1243">
            <v>11098</v>
          </cell>
          <cell r="D1243" t="str">
            <v>401 West Allen St. 415 West Allen St.</v>
          </cell>
          <cell r="E1243" t="str">
            <v>Springfield</v>
          </cell>
          <cell r="F1243" t="str">
            <v>Sangamon</v>
          </cell>
          <cell r="G1243">
            <v>62704</v>
          </cell>
        </row>
        <row r="1244">
          <cell r="B1244" t="str">
            <v>The Villas of Carbondale</v>
          </cell>
          <cell r="C1244">
            <v>2868</v>
          </cell>
          <cell r="D1244" t="str">
            <v>1601 New Era Road</v>
          </cell>
          <cell r="E1244" t="str">
            <v>Carbondale</v>
          </cell>
          <cell r="F1244" t="str">
            <v>Jackson</v>
          </cell>
          <cell r="G1244">
            <v>62901</v>
          </cell>
        </row>
        <row r="1245">
          <cell r="B1245" t="str">
            <v>The Villas of Lake in the Hills</v>
          </cell>
          <cell r="C1245">
            <v>11007</v>
          </cell>
          <cell r="D1245" t="str">
            <v>500 Autumn Ridge Road</v>
          </cell>
          <cell r="E1245" t="str">
            <v>Lake in the Hills</v>
          </cell>
          <cell r="F1245" t="str">
            <v>McHenry</v>
          </cell>
          <cell r="G1245">
            <v>60156</v>
          </cell>
        </row>
        <row r="1246">
          <cell r="B1246" t="str">
            <v>The Washington at Woodlawn Park</v>
          </cell>
          <cell r="C1246">
            <v>52324</v>
          </cell>
          <cell r="D1246" t="str">
            <v>Scattered Sites</v>
          </cell>
          <cell r="E1246" t="str">
            <v>Chicago</v>
          </cell>
          <cell r="F1246" t="str">
            <v>Cook</v>
          </cell>
          <cell r="G1246">
            <v>60637</v>
          </cell>
        </row>
        <row r="1247">
          <cell r="B1247" t="str">
            <v>Theodoro Place</v>
          </cell>
          <cell r="C1247" t="str">
            <v>30-2015</v>
          </cell>
          <cell r="D1247" t="str">
            <v>515 Niagara St.</v>
          </cell>
          <cell r="E1247" t="str">
            <v>East Alton</v>
          </cell>
          <cell r="F1247" t="str">
            <v>Madison</v>
          </cell>
          <cell r="G1247">
            <v>62024</v>
          </cell>
        </row>
        <row r="1248">
          <cell r="B1248" t="str">
            <v>Thomas Place - Glenview</v>
          </cell>
          <cell r="C1248" t="str">
            <v>30-2011</v>
          </cell>
          <cell r="D1248" t="str">
            <v>2200 Patriot Blvd.</v>
          </cell>
          <cell r="E1248" t="str">
            <v>Glenview</v>
          </cell>
          <cell r="F1248" t="str">
            <v>Cook</v>
          </cell>
          <cell r="G1248">
            <v>60025</v>
          </cell>
        </row>
        <row r="1249">
          <cell r="B1249" t="str">
            <v>Thomas Place Fox Lake</v>
          </cell>
          <cell r="C1249">
            <v>10036</v>
          </cell>
          <cell r="D1249" t="str">
            <v>229 Thomas Lane</v>
          </cell>
          <cell r="E1249" t="str">
            <v>FOX LAKE</v>
          </cell>
          <cell r="F1249" t="str">
            <v>Lake</v>
          </cell>
          <cell r="G1249">
            <v>60020</v>
          </cell>
        </row>
        <row r="1250">
          <cell r="B1250" t="str">
            <v>Thomas Place Orland Park</v>
          </cell>
          <cell r="C1250">
            <v>10456</v>
          </cell>
          <cell r="D1250" t="str">
            <v>15415 S. Harlem Avenue</v>
          </cell>
          <cell r="E1250" t="str">
            <v>Orland Park</v>
          </cell>
          <cell r="F1250" t="str">
            <v>Cook</v>
          </cell>
          <cell r="G1250">
            <v>60462</v>
          </cell>
        </row>
        <row r="1251">
          <cell r="B1251" t="str">
            <v>Thomas Place-Gurnee</v>
          </cell>
          <cell r="C1251">
            <v>10394</v>
          </cell>
          <cell r="D1251" t="str">
            <v>501 N. Hunt Club Road</v>
          </cell>
          <cell r="E1251" t="str">
            <v>Gurnee</v>
          </cell>
          <cell r="F1251" t="str">
            <v>Lake</v>
          </cell>
          <cell r="G1251">
            <v>60031</v>
          </cell>
        </row>
        <row r="1252">
          <cell r="B1252" t="str">
            <v>Thorncreek Senior Living</v>
          </cell>
          <cell r="C1252">
            <v>11054</v>
          </cell>
          <cell r="D1252" t="str">
            <v>410 East Margaret St.</v>
          </cell>
          <cell r="E1252" t="str">
            <v>Thornton</v>
          </cell>
          <cell r="F1252" t="str">
            <v>Cook</v>
          </cell>
          <cell r="G1252" t="str">
            <v>60476-1355</v>
          </cell>
        </row>
        <row r="1253">
          <cell r="B1253" t="str">
            <v>Thornwood Apartments</v>
          </cell>
          <cell r="C1253">
            <v>2335</v>
          </cell>
          <cell r="D1253" t="str">
            <v>19440-19460 Chicago Heights Glenwood Road</v>
          </cell>
          <cell r="E1253" t="str">
            <v>Chicago Heights</v>
          </cell>
          <cell r="F1253" t="str">
            <v>Cook</v>
          </cell>
          <cell r="G1253">
            <v>60411</v>
          </cell>
        </row>
        <row r="1254">
          <cell r="B1254" t="str">
            <v>Thornwood House Apartments</v>
          </cell>
          <cell r="C1254">
            <v>10344</v>
          </cell>
          <cell r="D1254" t="str">
            <v>1 Thornwood Mall</v>
          </cell>
          <cell r="E1254" t="str">
            <v>University Park</v>
          </cell>
          <cell r="F1254" t="str">
            <v>Will</v>
          </cell>
          <cell r="G1254" t="str">
            <v>60466-2725</v>
          </cell>
        </row>
        <row r="1255">
          <cell r="B1255" t="str">
            <v>Thresholds</v>
          </cell>
          <cell r="C1255">
            <v>10555</v>
          </cell>
          <cell r="D1255" t="str">
            <v>scattered sites</v>
          </cell>
          <cell r="E1255" t="str">
            <v>Chicago</v>
          </cell>
          <cell r="F1255" t="str">
            <v>Cook</v>
          </cell>
          <cell r="G1255"/>
        </row>
        <row r="1256">
          <cell r="B1256" t="str">
            <v>Thresholds RAD 2</v>
          </cell>
          <cell r="C1256">
            <v>11427</v>
          </cell>
          <cell r="D1256" t="str">
            <v>6808 N. Wayne 500 W. Englewood</v>
          </cell>
          <cell r="E1256" t="str">
            <v>CHICAGO</v>
          </cell>
          <cell r="F1256" t="str">
            <v>Cook</v>
          </cell>
          <cell r="G1256">
            <v>60626</v>
          </cell>
        </row>
        <row r="1257">
          <cell r="B1257" t="str">
            <v>Tierra Linda</v>
          </cell>
          <cell r="C1257" t="str">
            <v>2677-02</v>
          </cell>
          <cell r="D1257" t="str">
            <v>Scattered Sites</v>
          </cell>
          <cell r="E1257" t="str">
            <v>Chicago</v>
          </cell>
          <cell r="F1257" t="str">
            <v>Cook</v>
          </cell>
          <cell r="G1257">
            <v>60647</v>
          </cell>
        </row>
        <row r="1258">
          <cell r="B1258" t="str">
            <v>TIFFANY ROAD SENIOR APARTMENTS</v>
          </cell>
          <cell r="C1258" t="str">
            <v>30-979</v>
          </cell>
          <cell r="D1258" t="str">
            <v>885-901 Tiffany Road</v>
          </cell>
          <cell r="E1258" t="str">
            <v>ANTIOCH</v>
          </cell>
          <cell r="F1258" t="str">
            <v>Lake</v>
          </cell>
          <cell r="G1258">
            <v>60002</v>
          </cell>
        </row>
        <row r="1259">
          <cell r="B1259" t="str">
            <v>Tiger Senior Apartments</v>
          </cell>
          <cell r="C1259">
            <v>11325</v>
          </cell>
          <cell r="D1259" t="str">
            <v>309 S. Main St.</v>
          </cell>
          <cell r="E1259" t="str">
            <v>Paris</v>
          </cell>
          <cell r="F1259" t="str">
            <v>Edgar</v>
          </cell>
          <cell r="G1259">
            <v>61944</v>
          </cell>
        </row>
        <row r="1260">
          <cell r="B1260" t="str">
            <v>Timber Trails Apartments</v>
          </cell>
          <cell r="C1260">
            <v>12118</v>
          </cell>
          <cell r="D1260" t="str">
            <v>20 Shannoah Dr</v>
          </cell>
          <cell r="E1260" t="str">
            <v>Harrisburg</v>
          </cell>
          <cell r="F1260" t="str">
            <v>Saline</v>
          </cell>
          <cell r="G1260">
            <v>62946</v>
          </cell>
        </row>
        <row r="1261">
          <cell r="B1261" t="str">
            <v>Timberlake Estates</v>
          </cell>
          <cell r="C1261">
            <v>2244</v>
          </cell>
          <cell r="D1261" t="str">
            <v>2423 Taylor Avenue</v>
          </cell>
          <cell r="E1261" t="str">
            <v>Springfield</v>
          </cell>
          <cell r="F1261" t="str">
            <v>Sangamon</v>
          </cell>
          <cell r="G1261">
            <v>62703</v>
          </cell>
        </row>
        <row r="1262">
          <cell r="B1262" t="str">
            <v>Timberlake Supportive Living</v>
          </cell>
          <cell r="C1262">
            <v>2632</v>
          </cell>
          <cell r="D1262" t="str">
            <v>2521 Empowerment Drive</v>
          </cell>
          <cell r="E1262" t="str">
            <v>Springfield</v>
          </cell>
          <cell r="F1262" t="str">
            <v>Sangamon</v>
          </cell>
          <cell r="G1262">
            <v>62703</v>
          </cell>
        </row>
        <row r="1263">
          <cell r="B1263" t="str">
            <v>TIMBERLINE TERRACE SENIOR APARTMENTS</v>
          </cell>
          <cell r="C1263">
            <v>10487</v>
          </cell>
          <cell r="D1263" t="str">
            <v>4611 State Street</v>
          </cell>
          <cell r="E1263" t="str">
            <v>QUINCY</v>
          </cell>
          <cell r="F1263" t="str">
            <v>Adams</v>
          </cell>
          <cell r="G1263">
            <v>62305</v>
          </cell>
        </row>
        <row r="1264">
          <cell r="B1264" t="str">
            <v>Torrence Place</v>
          </cell>
          <cell r="C1264">
            <v>11707</v>
          </cell>
          <cell r="D1264" t="str">
            <v>2320 Thornton Lansing Rd</v>
          </cell>
          <cell r="E1264" t="str">
            <v>Lansing</v>
          </cell>
          <cell r="F1264" t="str">
            <v>Cook</v>
          </cell>
          <cell r="G1264">
            <v>60438</v>
          </cell>
        </row>
        <row r="1265">
          <cell r="B1265" t="str">
            <v>Toulon Trace</v>
          </cell>
          <cell r="C1265">
            <v>1126</v>
          </cell>
          <cell r="D1265" t="str">
            <v>600 &amp; 602 Main St 627 E. Jefferson</v>
          </cell>
          <cell r="E1265" t="str">
            <v>Toulon</v>
          </cell>
          <cell r="F1265" t="str">
            <v>Stark</v>
          </cell>
          <cell r="G1265">
            <v>61483</v>
          </cell>
        </row>
        <row r="1266">
          <cell r="B1266" t="str">
            <v>Towerview Apartments</v>
          </cell>
          <cell r="C1266" t="str">
            <v>40-016</v>
          </cell>
          <cell r="D1266" t="str">
            <v>4004-4018 S. Kane McHenry</v>
          </cell>
          <cell r="E1266" t="str">
            <v>McHenry</v>
          </cell>
          <cell r="F1266" t="str">
            <v>McHenry</v>
          </cell>
          <cell r="G1266">
            <v>60050</v>
          </cell>
        </row>
        <row r="1267">
          <cell r="B1267" t="str">
            <v>Town and Country Apartments</v>
          </cell>
          <cell r="C1267">
            <v>10348</v>
          </cell>
          <cell r="D1267" t="str">
            <v>2552-2572 Parkview Drive</v>
          </cell>
          <cell r="E1267" t="str">
            <v>Granite City</v>
          </cell>
          <cell r="F1267" t="str">
            <v>Madison</v>
          </cell>
          <cell r="G1267">
            <v>62040</v>
          </cell>
        </row>
        <row r="1268">
          <cell r="B1268" t="str">
            <v>Town Center Apartments</v>
          </cell>
          <cell r="C1268" t="str">
            <v>17-252</v>
          </cell>
          <cell r="D1268" t="str">
            <v>2413 N. Neil Street</v>
          </cell>
          <cell r="E1268" t="str">
            <v>Champaign</v>
          </cell>
          <cell r="F1268" t="str">
            <v>Champaign</v>
          </cell>
          <cell r="G1268">
            <v>61820</v>
          </cell>
        </row>
        <row r="1269">
          <cell r="B1269" t="str">
            <v>Township Village Apartments</v>
          </cell>
          <cell r="C1269">
            <v>10969</v>
          </cell>
          <cell r="D1269" t="str">
            <v>617 Valley Drive</v>
          </cell>
          <cell r="E1269" t="str">
            <v>East Alton</v>
          </cell>
          <cell r="F1269" t="str">
            <v>Madison</v>
          </cell>
          <cell r="G1269">
            <v>62024</v>
          </cell>
        </row>
        <row r="1270">
          <cell r="B1270" t="str">
            <v>Traditions I</v>
          </cell>
          <cell r="C1270">
            <v>1108</v>
          </cell>
          <cell r="D1270" t="str">
            <v>901 Valley View Circle</v>
          </cell>
          <cell r="E1270" t="str">
            <v>Bloomington</v>
          </cell>
          <cell r="F1270" t="str">
            <v>McLean</v>
          </cell>
          <cell r="G1270">
            <v>61704</v>
          </cell>
        </row>
        <row r="1271">
          <cell r="B1271" t="str">
            <v>Traditions II</v>
          </cell>
          <cell r="C1271" t="str">
            <v>10-270</v>
          </cell>
          <cell r="D1271" t="str">
            <v>901 Valley View Circle</v>
          </cell>
          <cell r="E1271" t="str">
            <v>Bloomington</v>
          </cell>
          <cell r="F1271" t="str">
            <v>McLean</v>
          </cell>
          <cell r="G1271">
            <v>61705</v>
          </cell>
        </row>
        <row r="1272">
          <cell r="B1272" t="str">
            <v>Trevi Garden Estates (Huntington Ridge)</v>
          </cell>
          <cell r="C1272" t="str">
            <v>710/11121</v>
          </cell>
          <cell r="D1272" t="str">
            <v>4000 Treviso Drive #101</v>
          </cell>
          <cell r="E1272" t="str">
            <v>Springfield</v>
          </cell>
          <cell r="F1272" t="str">
            <v>Sangamon</v>
          </cell>
          <cell r="G1272">
            <v>62703</v>
          </cell>
        </row>
        <row r="1273">
          <cell r="B1273" t="str">
            <v>Tri-County Scattered Site</v>
          </cell>
          <cell r="C1273" t="str">
            <v>40-409</v>
          </cell>
          <cell r="D1273" t="str">
            <v>Scattered Sites</v>
          </cell>
          <cell r="E1273" t="str">
            <v>Scattered Cities</v>
          </cell>
          <cell r="F1273" t="str">
            <v>Lee</v>
          </cell>
          <cell r="G1273"/>
        </row>
        <row r="1274">
          <cell r="B1274" t="str">
            <v>Trinity Park Vista</v>
          </cell>
          <cell r="C1274">
            <v>11430</v>
          </cell>
          <cell r="D1274" t="str">
            <v>1 E. Lakewood Terrace</v>
          </cell>
          <cell r="E1274" t="str">
            <v>Northlake</v>
          </cell>
          <cell r="F1274" t="str">
            <v>Cook</v>
          </cell>
          <cell r="G1274">
            <v>60164</v>
          </cell>
        </row>
        <row r="1275">
          <cell r="B1275" t="str">
            <v>Trinity Services</v>
          </cell>
          <cell r="C1275" t="str">
            <v>75003-08</v>
          </cell>
          <cell r="D1275" t="str">
            <v>816 Exmoor</v>
          </cell>
          <cell r="E1275" t="str">
            <v>Olympia Fields</v>
          </cell>
          <cell r="F1275" t="str">
            <v>Cook</v>
          </cell>
          <cell r="G1275">
            <v>60461</v>
          </cell>
        </row>
        <row r="1276">
          <cell r="B1276" t="str">
            <v>Trolley Circle</v>
          </cell>
          <cell r="C1276">
            <v>12099</v>
          </cell>
          <cell r="D1276" t="str">
            <v>7225-35 Westfield Plaza Dr</v>
          </cell>
          <cell r="E1276" t="str">
            <v>Belleville</v>
          </cell>
          <cell r="F1276" t="str">
            <v>St. Clair</v>
          </cell>
          <cell r="G1276">
            <v>62223</v>
          </cell>
        </row>
        <row r="1277">
          <cell r="B1277" t="str">
            <v>Turnberry Court Apartments</v>
          </cell>
          <cell r="C1277" t="str">
            <v>30-1657</v>
          </cell>
          <cell r="D1277" t="str">
            <v>2811 Champlain St.</v>
          </cell>
          <cell r="E1277" t="str">
            <v>Ottawa</v>
          </cell>
          <cell r="F1277" t="str">
            <v>La Salle</v>
          </cell>
          <cell r="G1277">
            <v>61350</v>
          </cell>
        </row>
        <row r="1278">
          <cell r="B1278" t="str">
            <v>Turnberry Court Apartments II</v>
          </cell>
          <cell r="C1278">
            <v>2245</v>
          </cell>
          <cell r="D1278" t="str">
            <v>2811 Champlain Street</v>
          </cell>
          <cell r="E1278" t="str">
            <v>Ottawa</v>
          </cell>
          <cell r="F1278" t="str">
            <v>La Salle</v>
          </cell>
          <cell r="G1278">
            <v>61350</v>
          </cell>
        </row>
        <row r="1279">
          <cell r="B1279" t="str">
            <v>Twenty First Homes</v>
          </cell>
          <cell r="C1279">
            <v>2887</v>
          </cell>
          <cell r="D1279" t="str">
            <v>Scattered Sites</v>
          </cell>
          <cell r="E1279" t="str">
            <v>Granite City</v>
          </cell>
          <cell r="F1279" t="str">
            <v>Madison</v>
          </cell>
          <cell r="G1279">
            <v>62040</v>
          </cell>
        </row>
        <row r="1280">
          <cell r="B1280" t="str">
            <v>Twin Lakes Senior Villas</v>
          </cell>
          <cell r="C1280">
            <v>10615</v>
          </cell>
          <cell r="D1280" t="str">
            <v>405 Twin Lakes Drive</v>
          </cell>
          <cell r="E1280" t="str">
            <v>Rantoul</v>
          </cell>
          <cell r="F1280" t="str">
            <v>Champaign</v>
          </cell>
          <cell r="G1280">
            <v>61866</v>
          </cell>
        </row>
        <row r="1281">
          <cell r="B1281" t="str">
            <v>Two Towers</v>
          </cell>
          <cell r="C1281">
            <v>11937</v>
          </cell>
          <cell r="D1281" t="str">
            <v>647 16th Avenue</v>
          </cell>
          <cell r="E1281" t="str">
            <v>East Moline</v>
          </cell>
          <cell r="F1281" t="str">
            <v>Rock Island</v>
          </cell>
          <cell r="G1281">
            <v>61244</v>
          </cell>
        </row>
        <row r="1282">
          <cell r="B1282" t="str">
            <v>Ubuntu House</v>
          </cell>
          <cell r="C1282">
            <v>52544</v>
          </cell>
          <cell r="D1282" t="str">
            <v>1922 S Avers Ave</v>
          </cell>
          <cell r="E1282" t="str">
            <v>Chicago</v>
          </cell>
          <cell r="F1282" t="str">
            <v>Cook</v>
          </cell>
          <cell r="G1282">
            <v>60623</v>
          </cell>
        </row>
        <row r="1283">
          <cell r="B1283" t="str">
            <v>Union Apartments</v>
          </cell>
          <cell r="C1283">
            <v>11846</v>
          </cell>
          <cell r="D1283" t="str">
            <v>231 Wheeling Rd</v>
          </cell>
          <cell r="E1283" t="str">
            <v>Wheeling</v>
          </cell>
          <cell r="F1283" t="str">
            <v>Cook</v>
          </cell>
          <cell r="G1283">
            <v>60090</v>
          </cell>
        </row>
        <row r="1284">
          <cell r="B1284" t="str">
            <v>Union Avenue Apartments</v>
          </cell>
          <cell r="C1284">
            <v>11429</v>
          </cell>
          <cell r="D1284" t="str">
            <v>14205 S. Union Ave.</v>
          </cell>
          <cell r="E1284" t="str">
            <v>Orland Park</v>
          </cell>
          <cell r="F1284" t="str">
            <v>Cook</v>
          </cell>
          <cell r="G1284">
            <v>60462</v>
          </cell>
        </row>
        <row r="1285">
          <cell r="B1285" t="str">
            <v>Union School Apartments</v>
          </cell>
          <cell r="C1285" t="str">
            <v>30-232</v>
          </cell>
          <cell r="D1285" t="str">
            <v>405 North Sixth St.</v>
          </cell>
          <cell r="E1285" t="str">
            <v>West Dundee</v>
          </cell>
          <cell r="F1285" t="str">
            <v>Kane</v>
          </cell>
          <cell r="G1285">
            <v>60118</v>
          </cell>
        </row>
        <row r="1286">
          <cell r="B1286" t="str">
            <v>Universal City Apartments</v>
          </cell>
          <cell r="C1286">
            <v>76</v>
          </cell>
          <cell r="D1286" t="str">
            <v>9510 S. Constance Ave.</v>
          </cell>
          <cell r="E1286" t="str">
            <v>Chicago</v>
          </cell>
          <cell r="F1286" t="str">
            <v>Cook</v>
          </cell>
          <cell r="G1286">
            <v>60617</v>
          </cell>
        </row>
        <row r="1287">
          <cell r="B1287" t="str">
            <v>University Village Phase III</v>
          </cell>
          <cell r="C1287">
            <v>11149</v>
          </cell>
          <cell r="D1287" t="str">
            <v>722 N. Annie Glidden Rd.</v>
          </cell>
          <cell r="E1287" t="str">
            <v>DeKalb</v>
          </cell>
          <cell r="F1287" t="str">
            <v>DeKalb</v>
          </cell>
          <cell r="G1287">
            <v>60115</v>
          </cell>
        </row>
        <row r="1288">
          <cell r="B1288" t="str">
            <v>University Village Phase I-II</v>
          </cell>
          <cell r="C1288">
            <v>11148</v>
          </cell>
          <cell r="D1288" t="str">
            <v>722 N Annie Glidden Rd</v>
          </cell>
          <cell r="E1288" t="str">
            <v>DeKalb</v>
          </cell>
          <cell r="F1288" t="str">
            <v>DeKalb</v>
          </cell>
          <cell r="G1288">
            <v>60115</v>
          </cell>
        </row>
        <row r="1289">
          <cell r="B1289" t="str">
            <v>Urban Park Place</v>
          </cell>
          <cell r="C1289">
            <v>10855</v>
          </cell>
          <cell r="D1289" t="str">
            <v>302-306 E. Park St.</v>
          </cell>
          <cell r="E1289" t="str">
            <v>Champaign</v>
          </cell>
          <cell r="F1289" t="str">
            <v>Champaign</v>
          </cell>
          <cell r="G1289">
            <v>61820</v>
          </cell>
        </row>
        <row r="1290">
          <cell r="B1290" t="str">
            <v>Valkommen Plaza</v>
          </cell>
          <cell r="C1290">
            <v>2093</v>
          </cell>
          <cell r="D1290" t="str">
            <v>310 7th St.</v>
          </cell>
          <cell r="E1290" t="str">
            <v>Rockford</v>
          </cell>
          <cell r="F1290" t="str">
            <v>Winnebago</v>
          </cell>
          <cell r="G1290">
            <v>61104</v>
          </cell>
        </row>
        <row r="1291">
          <cell r="B1291" t="str">
            <v>Valley Ridge Senior Community</v>
          </cell>
          <cell r="C1291" t="str">
            <v>40-487</v>
          </cell>
          <cell r="D1291" t="str">
            <v>8805 Braden Drive</v>
          </cell>
          <cell r="E1291" t="str">
            <v>Caseyville</v>
          </cell>
          <cell r="F1291" t="str">
            <v>St. Clair</v>
          </cell>
          <cell r="G1291">
            <v>62232</v>
          </cell>
        </row>
        <row r="1292">
          <cell r="B1292" t="str">
            <v>Valley View Apartments</v>
          </cell>
          <cell r="C1292">
            <v>2554</v>
          </cell>
          <cell r="D1292" t="str">
            <v>4700 61st Street Drive</v>
          </cell>
          <cell r="E1292" t="str">
            <v>Moline</v>
          </cell>
          <cell r="F1292" t="str">
            <v>Rock Island</v>
          </cell>
          <cell r="G1292">
            <v>61265</v>
          </cell>
        </row>
        <row r="1293">
          <cell r="B1293" t="str">
            <v>Valley View Apartments - Rockford</v>
          </cell>
          <cell r="C1293">
            <v>2174</v>
          </cell>
          <cell r="D1293" t="str">
            <v>3303 E. State Street</v>
          </cell>
          <cell r="E1293" t="str">
            <v>Rockford</v>
          </cell>
          <cell r="F1293" t="str">
            <v>Winnebago</v>
          </cell>
          <cell r="G1293">
            <v>61108</v>
          </cell>
        </row>
        <row r="1294">
          <cell r="B1294" t="str">
            <v>VALMEYER SENIOR APARTMENTS</v>
          </cell>
          <cell r="C1294">
            <v>780</v>
          </cell>
          <cell r="D1294" t="str">
            <v>100,104,108,112 E. Woodland</v>
          </cell>
          <cell r="E1294" t="str">
            <v>VALMEYER</v>
          </cell>
          <cell r="F1294" t="str">
            <v>Monroe</v>
          </cell>
          <cell r="G1294">
            <v>62295</v>
          </cell>
        </row>
        <row r="1295">
          <cell r="B1295" t="str">
            <v>Van Buren Apartments</v>
          </cell>
          <cell r="C1295">
            <v>11091</v>
          </cell>
          <cell r="D1295" t="str">
            <v>2045 West Jackson Boulevard</v>
          </cell>
          <cell r="E1295" t="str">
            <v>Chicago</v>
          </cell>
          <cell r="F1295" t="str">
            <v>Cook</v>
          </cell>
          <cell r="G1295">
            <v>60624</v>
          </cell>
        </row>
        <row r="1296">
          <cell r="B1296" t="str">
            <v>Vandeveer Homes</v>
          </cell>
          <cell r="C1296">
            <v>2171</v>
          </cell>
          <cell r="D1296" t="str">
            <v>1503 W. Spresser Street scattered site</v>
          </cell>
          <cell r="E1296" t="str">
            <v>Taylorville</v>
          </cell>
          <cell r="F1296" t="str">
            <v>Christian</v>
          </cell>
          <cell r="G1296">
            <v>62568</v>
          </cell>
        </row>
        <row r="1297">
          <cell r="B1297" t="str">
            <v>Vannette Lemon Apartments</v>
          </cell>
          <cell r="C1297">
            <v>11618</v>
          </cell>
          <cell r="D1297" t="str">
            <v>1758-60 E 72nd St</v>
          </cell>
          <cell r="E1297" t="str">
            <v>Chicago</v>
          </cell>
          <cell r="F1297" t="str">
            <v>Cook</v>
          </cell>
          <cell r="G1297">
            <v>60649</v>
          </cell>
        </row>
        <row r="1298">
          <cell r="B1298" t="str">
            <v>Vera Yates Homes</v>
          </cell>
          <cell r="C1298">
            <v>11423</v>
          </cell>
          <cell r="D1298" t="str">
            <v>1055 Berkeley Ave</v>
          </cell>
          <cell r="E1298" t="str">
            <v>Ford Heights</v>
          </cell>
          <cell r="F1298" t="str">
            <v>Cook</v>
          </cell>
          <cell r="G1298">
            <v>60411</v>
          </cell>
        </row>
        <row r="1299">
          <cell r="B1299" t="str">
            <v>VERMILION HOUSE</v>
          </cell>
          <cell r="C1299">
            <v>33902</v>
          </cell>
          <cell r="D1299" t="str">
            <v>3535 North Vermilion</v>
          </cell>
          <cell r="E1299" t="str">
            <v>DANVILLE</v>
          </cell>
          <cell r="F1299" t="str">
            <v>Vermilion</v>
          </cell>
          <cell r="G1299">
            <v>61832</v>
          </cell>
        </row>
        <row r="1300">
          <cell r="B1300" t="str">
            <v>Vermillion Gardens</v>
          </cell>
          <cell r="C1300">
            <v>11305</v>
          </cell>
          <cell r="D1300" t="str">
            <v>1213 Garden Drive</v>
          </cell>
          <cell r="E1300" t="str">
            <v>Danville</v>
          </cell>
          <cell r="F1300" t="str">
            <v>Vermilion</v>
          </cell>
          <cell r="G1300">
            <v>61832</v>
          </cell>
        </row>
        <row r="1301">
          <cell r="B1301" t="str">
            <v>Veteran's New Beginnings</v>
          </cell>
          <cell r="C1301">
            <v>10786</v>
          </cell>
          <cell r="D1301" t="str">
            <v>8134-8152 South Racine Avenue</v>
          </cell>
          <cell r="E1301" t="str">
            <v>Chicago</v>
          </cell>
          <cell r="F1301" t="str">
            <v>Cook</v>
          </cell>
          <cell r="G1301" t="str">
            <v>60620-3013</v>
          </cell>
        </row>
        <row r="1302">
          <cell r="B1302" t="str">
            <v>Victory Apartments Preservation</v>
          </cell>
          <cell r="C1302">
            <v>11520</v>
          </cell>
          <cell r="D1302" t="str">
            <v>1215-21 N Leavitt St</v>
          </cell>
          <cell r="E1302" t="str">
            <v>Chicago</v>
          </cell>
          <cell r="F1302" t="str">
            <v>Cook</v>
          </cell>
          <cell r="G1302">
            <v>60622</v>
          </cell>
        </row>
        <row r="1303">
          <cell r="B1303" t="str">
            <v>Victory Centre of Bartlett SLF</v>
          </cell>
          <cell r="C1303">
            <v>2071</v>
          </cell>
          <cell r="D1303" t="str">
            <v>1101 West Bartlett Road</v>
          </cell>
          <cell r="E1303" t="str">
            <v>Bartlett</v>
          </cell>
          <cell r="F1303" t="str">
            <v>Cook</v>
          </cell>
          <cell r="G1303">
            <v>60103</v>
          </cell>
        </row>
        <row r="1304">
          <cell r="B1304" t="str">
            <v>Victory Centre of Galewood SLF</v>
          </cell>
          <cell r="C1304">
            <v>2454</v>
          </cell>
          <cell r="D1304" t="str">
            <v>2370 N. Newcastle Avenue</v>
          </cell>
          <cell r="E1304" t="str">
            <v>Chicago</v>
          </cell>
          <cell r="F1304" t="str">
            <v>Cook</v>
          </cell>
          <cell r="G1304">
            <v>60707</v>
          </cell>
        </row>
        <row r="1305">
          <cell r="B1305" t="str">
            <v>Victory Centre of Melrose</v>
          </cell>
          <cell r="C1305" t="str">
            <v>30-1385</v>
          </cell>
          <cell r="D1305" t="str">
            <v>1800 River Woods Drive</v>
          </cell>
          <cell r="E1305" t="str">
            <v>Melrose Park</v>
          </cell>
          <cell r="F1305" t="str">
            <v>Cook</v>
          </cell>
          <cell r="G1305">
            <v>60160</v>
          </cell>
        </row>
        <row r="1306">
          <cell r="B1306" t="str">
            <v>Victory Centre of Park Forest ILF</v>
          </cell>
          <cell r="C1306" t="str">
            <v>30-1165</v>
          </cell>
          <cell r="D1306" t="str">
            <v>151 Main Street</v>
          </cell>
          <cell r="E1306" t="str">
            <v>Park Forest</v>
          </cell>
          <cell r="F1306" t="str">
            <v>Cook</v>
          </cell>
          <cell r="G1306">
            <v>60466</v>
          </cell>
        </row>
        <row r="1307">
          <cell r="B1307" t="str">
            <v>Victory Centre of Park Forest SLF</v>
          </cell>
          <cell r="C1307" t="str">
            <v>30-1559</v>
          </cell>
          <cell r="D1307" t="str">
            <v>101 Main St</v>
          </cell>
          <cell r="E1307" t="str">
            <v>Park Forest</v>
          </cell>
          <cell r="F1307" t="str">
            <v>Cook</v>
          </cell>
          <cell r="G1307">
            <v>60466</v>
          </cell>
        </row>
        <row r="1308">
          <cell r="B1308" t="str">
            <v>Victory Centre of River Oaks SA</v>
          </cell>
          <cell r="C1308" t="str">
            <v>10-277</v>
          </cell>
          <cell r="D1308" t="str">
            <v>1380 Ring Road</v>
          </cell>
          <cell r="E1308" t="str">
            <v>Calumet City</v>
          </cell>
          <cell r="F1308" t="str">
            <v>Cook</v>
          </cell>
          <cell r="G1308">
            <v>60409</v>
          </cell>
        </row>
        <row r="1309">
          <cell r="B1309" t="str">
            <v>Victory Centre of Roseland</v>
          </cell>
          <cell r="C1309">
            <v>2213</v>
          </cell>
          <cell r="D1309" t="str">
            <v>10450 S. Michigan Avenue</v>
          </cell>
          <cell r="E1309" t="str">
            <v>Chicago</v>
          </cell>
          <cell r="F1309" t="str">
            <v>Cook</v>
          </cell>
          <cell r="G1309">
            <v>60628</v>
          </cell>
        </row>
        <row r="1310">
          <cell r="B1310" t="str">
            <v>Victory Centre of Sierra Ridge ILF</v>
          </cell>
          <cell r="C1310">
            <v>2166</v>
          </cell>
          <cell r="D1310" t="str">
            <v>4152 W. Gatling Boulevard</v>
          </cell>
          <cell r="E1310" t="str">
            <v>Country Club Hills</v>
          </cell>
          <cell r="F1310" t="str">
            <v>Cook</v>
          </cell>
          <cell r="G1310">
            <v>60478</v>
          </cell>
        </row>
        <row r="1311">
          <cell r="B1311" t="str">
            <v>Victory Centre of Sierra Ridge SLF</v>
          </cell>
          <cell r="C1311">
            <v>1473</v>
          </cell>
          <cell r="D1311" t="str">
            <v>4150 W. Gatling Boulevard</v>
          </cell>
          <cell r="E1311" t="str">
            <v>Country Club Hills</v>
          </cell>
          <cell r="F1311" t="str">
            <v>Cook</v>
          </cell>
          <cell r="G1311">
            <v>60478</v>
          </cell>
        </row>
        <row r="1312">
          <cell r="B1312" t="str">
            <v>Victory Centre of South Chicago</v>
          </cell>
          <cell r="C1312">
            <v>2874</v>
          </cell>
          <cell r="D1312" t="str">
            <v>9233 S. Burley Avenue</v>
          </cell>
          <cell r="E1312" t="str">
            <v>Chicago</v>
          </cell>
          <cell r="F1312" t="str">
            <v>Cook</v>
          </cell>
          <cell r="G1312">
            <v>60617</v>
          </cell>
        </row>
        <row r="1313">
          <cell r="B1313" t="str">
            <v>Victory Centre of South Chicago SLF</v>
          </cell>
          <cell r="C1313">
            <v>2405</v>
          </cell>
          <cell r="D1313" t="str">
            <v>3251 East 92nd Street</v>
          </cell>
          <cell r="E1313" t="str">
            <v>Chicago</v>
          </cell>
          <cell r="F1313" t="str">
            <v>Cook</v>
          </cell>
          <cell r="G1313">
            <v>60617</v>
          </cell>
        </row>
        <row r="1314">
          <cell r="B1314" t="str">
            <v>Victory Centre of Vernon Hills SA</v>
          </cell>
          <cell r="C1314">
            <v>10155</v>
          </cell>
          <cell r="D1314" t="str">
            <v>99 West Phillip Road</v>
          </cell>
          <cell r="E1314" t="str">
            <v>Vernon Hills</v>
          </cell>
          <cell r="F1314" t="str">
            <v>Lake</v>
          </cell>
          <cell r="G1314">
            <v>60061</v>
          </cell>
        </row>
        <row r="1315">
          <cell r="B1315" t="str">
            <v>Victory Centre of Vernon Hills SLF</v>
          </cell>
          <cell r="C1315">
            <v>10154</v>
          </cell>
          <cell r="D1315" t="str">
            <v>97 West Phillip Road</v>
          </cell>
          <cell r="E1315" t="str">
            <v>Vernon Hills</v>
          </cell>
          <cell r="F1315" t="str">
            <v>Lake</v>
          </cell>
          <cell r="G1315">
            <v>60061</v>
          </cell>
        </row>
        <row r="1316">
          <cell r="B1316" t="str">
            <v>Victory Senior Centre</v>
          </cell>
          <cell r="C1316" t="str">
            <v>30-788</v>
          </cell>
          <cell r="D1316" t="str">
            <v>31 N Broadway St</v>
          </cell>
          <cell r="E1316" t="str">
            <v>Joliet</v>
          </cell>
          <cell r="F1316" t="str">
            <v>Will</v>
          </cell>
          <cell r="G1316">
            <v>60435</v>
          </cell>
        </row>
        <row r="1317">
          <cell r="B1317" t="str">
            <v>Victory Senior Centre Phase II</v>
          </cell>
          <cell r="C1317" t="str">
            <v>30-982</v>
          </cell>
          <cell r="D1317" t="str">
            <v>29 N. Broadway St.</v>
          </cell>
          <cell r="E1317" t="str">
            <v>Joliet</v>
          </cell>
          <cell r="F1317" t="str">
            <v>Will</v>
          </cell>
          <cell r="G1317">
            <v>60432</v>
          </cell>
        </row>
        <row r="1318">
          <cell r="B1318" t="str">
            <v>Villa Guadalupe</v>
          </cell>
          <cell r="C1318" t="str">
            <v>30-147</v>
          </cell>
          <cell r="D1318" t="str">
            <v>3201 E 91st St</v>
          </cell>
          <cell r="E1318" t="str">
            <v>Chicago</v>
          </cell>
          <cell r="F1318" t="str">
            <v>Cook</v>
          </cell>
          <cell r="G1318">
            <v>60617</v>
          </cell>
        </row>
        <row r="1319">
          <cell r="B1319" t="str">
            <v>Village Apartments of Effingham II</v>
          </cell>
          <cell r="C1319" t="str">
            <v>40-175</v>
          </cell>
          <cell r="D1319" t="str">
            <v>101 Hendelmeyer Ave.</v>
          </cell>
          <cell r="E1319" t="str">
            <v>Effingham</v>
          </cell>
          <cell r="F1319" t="str">
            <v>Effingham</v>
          </cell>
          <cell r="G1319">
            <v>62401</v>
          </cell>
        </row>
        <row r="1320">
          <cell r="B1320" t="str">
            <v>VILLAGE APARTMENTS OF NASHVILLE II</v>
          </cell>
          <cell r="C1320">
            <v>612</v>
          </cell>
          <cell r="D1320" t="str">
            <v>790 S. Mill Street</v>
          </cell>
          <cell r="E1320" t="str">
            <v>NASHVILLE</v>
          </cell>
          <cell r="F1320" t="str">
            <v>Washington</v>
          </cell>
          <cell r="G1320">
            <v>62263</v>
          </cell>
        </row>
        <row r="1321">
          <cell r="B1321" t="str">
            <v>Village Green Apartments</v>
          </cell>
          <cell r="C1321">
            <v>88995</v>
          </cell>
          <cell r="D1321" t="str">
            <v>725 West Hurlbert St.</v>
          </cell>
          <cell r="E1321" t="str">
            <v>Peoria</v>
          </cell>
          <cell r="F1321" t="str">
            <v>Peoria</v>
          </cell>
          <cell r="G1321">
            <v>61605</v>
          </cell>
        </row>
        <row r="1322">
          <cell r="B1322" t="str">
            <v>Village Green Apartments - Flora</v>
          </cell>
          <cell r="C1322" t="str">
            <v>40-147</v>
          </cell>
          <cell r="D1322" t="str">
            <v>811 Meadowview Dr.</v>
          </cell>
          <cell r="E1322" t="str">
            <v>Flora</v>
          </cell>
          <cell r="F1322" t="str">
            <v>Clay</v>
          </cell>
          <cell r="G1322">
            <v>62839</v>
          </cell>
        </row>
        <row r="1323">
          <cell r="B1323" t="str">
            <v>Village Green Apartments - Mt. Morris</v>
          </cell>
          <cell r="C1323">
            <v>2941</v>
          </cell>
          <cell r="D1323" t="str">
            <v>5 Scattered Sites 100 Blanchard Ct., Byron, IL 61010 (office)</v>
          </cell>
          <cell r="E1323" t="str">
            <v>Mt. Morris</v>
          </cell>
          <cell r="F1323" t="str">
            <v>Winnebago</v>
          </cell>
          <cell r="G1323">
            <v>61054</v>
          </cell>
        </row>
        <row r="1324">
          <cell r="B1324" t="str">
            <v>Village Manor Apartments</v>
          </cell>
          <cell r="C1324">
            <v>990</v>
          </cell>
          <cell r="D1324" t="str">
            <v>104 S. Lincoln St.</v>
          </cell>
          <cell r="E1324" t="str">
            <v>Oblong</v>
          </cell>
          <cell r="F1324" t="str">
            <v>Crawford</v>
          </cell>
          <cell r="G1324">
            <v>62449</v>
          </cell>
        </row>
        <row r="1325">
          <cell r="B1325" t="str">
            <v>Village Park Apartments</v>
          </cell>
          <cell r="C1325">
            <v>10162</v>
          </cell>
          <cell r="D1325" t="str">
            <v>2520 Village Park Drive</v>
          </cell>
          <cell r="E1325" t="str">
            <v>Waukegan</v>
          </cell>
          <cell r="F1325" t="str">
            <v>Lake</v>
          </cell>
          <cell r="G1325">
            <v>60087</v>
          </cell>
        </row>
        <row r="1326">
          <cell r="B1326" t="str">
            <v>Villagebrook Apartments</v>
          </cell>
          <cell r="C1326">
            <v>2176</v>
          </cell>
          <cell r="D1326" t="str">
            <v>278 E. St. Charles Road</v>
          </cell>
          <cell r="E1326" t="str">
            <v>Carol Stream</v>
          </cell>
          <cell r="F1326" t="str">
            <v>DuPage</v>
          </cell>
          <cell r="G1326">
            <v>60188</v>
          </cell>
        </row>
        <row r="1327">
          <cell r="B1327" t="str">
            <v>Villages of Westhaven</v>
          </cell>
          <cell r="C1327">
            <v>11221</v>
          </cell>
          <cell r="D1327" t="str">
            <v>Scattered Site</v>
          </cell>
          <cell r="E1327" t="str">
            <v>Chicago</v>
          </cell>
          <cell r="F1327" t="str">
            <v>Cook</v>
          </cell>
          <cell r="G1327">
            <v>60612</v>
          </cell>
        </row>
        <row r="1328">
          <cell r="B1328" t="str">
            <v>Vintage Gardens Apartments</v>
          </cell>
          <cell r="C1328" t="str">
            <v>30-817</v>
          </cell>
          <cell r="D1328" t="str">
            <v>1 Vintage Drive</v>
          </cell>
          <cell r="E1328" t="str">
            <v>Granite City</v>
          </cell>
          <cell r="F1328" t="str">
            <v>Madison</v>
          </cell>
          <cell r="G1328">
            <v>62040</v>
          </cell>
        </row>
        <row r="1329">
          <cell r="B1329" t="str">
            <v>Viola Senior Apartments</v>
          </cell>
          <cell r="C1329" t="str">
            <v>40-174</v>
          </cell>
          <cell r="D1329" t="str">
            <v>1005 16th Street</v>
          </cell>
          <cell r="E1329" t="str">
            <v>Viola</v>
          </cell>
          <cell r="F1329" t="str">
            <v>Mercer</v>
          </cell>
          <cell r="G1329">
            <v>61486</v>
          </cell>
        </row>
        <row r="1330">
          <cell r="B1330" t="str">
            <v>VIRDEN APARTMENTS</v>
          </cell>
          <cell r="C1330">
            <v>734</v>
          </cell>
          <cell r="D1330" t="str">
            <v>611-635 North Dye Street</v>
          </cell>
          <cell r="E1330" t="str">
            <v>VIRDEN</v>
          </cell>
          <cell r="F1330" t="str">
            <v>Macoupin</v>
          </cell>
          <cell r="G1330">
            <v>62960</v>
          </cell>
        </row>
        <row r="1331">
          <cell r="B1331" t="str">
            <v>Vision House</v>
          </cell>
          <cell r="C1331" t="str">
            <v>30-504</v>
          </cell>
          <cell r="D1331" t="str">
            <v>514 E 50th Pl</v>
          </cell>
          <cell r="E1331" t="str">
            <v>Chicago</v>
          </cell>
          <cell r="F1331" t="str">
            <v>Cook</v>
          </cell>
          <cell r="G1331">
            <v>60615</v>
          </cell>
        </row>
        <row r="1332">
          <cell r="B1332" t="str">
            <v>Vivian's Village - Phase II</v>
          </cell>
          <cell r="C1332">
            <v>11680</v>
          </cell>
          <cell r="D1332" t="str">
            <v>5710 Bond Ave.</v>
          </cell>
          <cell r="E1332" t="str">
            <v>Cahokia Heights</v>
          </cell>
          <cell r="F1332" t="str">
            <v>St. Clair</v>
          </cell>
          <cell r="G1332">
            <v>62207</v>
          </cell>
        </row>
        <row r="1333">
          <cell r="B1333" t="str">
            <v>Vivian's Village PSH</v>
          </cell>
          <cell r="C1333">
            <v>12320</v>
          </cell>
          <cell r="D1333" t="str">
            <v>5708 Bond Ave</v>
          </cell>
          <cell r="E1333" t="str">
            <v>Cahokia Heights</v>
          </cell>
          <cell r="F1333" t="str">
            <v>St. Clair</v>
          </cell>
          <cell r="G1333">
            <v>62207</v>
          </cell>
        </row>
        <row r="1334">
          <cell r="B1334" t="str">
            <v>Voss Brothers Lofts</v>
          </cell>
          <cell r="C1334" t="str">
            <v>40-2044</v>
          </cell>
          <cell r="D1334" t="str">
            <v>2125 3rd Avenue</v>
          </cell>
          <cell r="E1334" t="str">
            <v>Rock Island</v>
          </cell>
          <cell r="F1334" t="str">
            <v>Rock Island</v>
          </cell>
          <cell r="G1334">
            <v>61201</v>
          </cell>
        </row>
        <row r="1335">
          <cell r="B1335" t="str">
            <v>Wabash Christian Apartments</v>
          </cell>
          <cell r="C1335" t="str">
            <v>30-453</v>
          </cell>
          <cell r="D1335" t="str">
            <v>548 Ableson Drive</v>
          </cell>
          <cell r="E1335" t="str">
            <v>Carmi</v>
          </cell>
          <cell r="F1335" t="str">
            <v>White</v>
          </cell>
          <cell r="G1335">
            <v>62821</v>
          </cell>
        </row>
        <row r="1336">
          <cell r="B1336" t="str">
            <v>Wabash Crossing Phase I</v>
          </cell>
          <cell r="C1336">
            <v>1424</v>
          </cell>
          <cell r="D1336" t="str">
            <v>1050 N. Martin Luther King Jr. Drive scattered site</v>
          </cell>
          <cell r="E1336" t="str">
            <v>Decatur</v>
          </cell>
          <cell r="F1336" t="str">
            <v>Macon</v>
          </cell>
          <cell r="G1336">
            <v>62521</v>
          </cell>
        </row>
        <row r="1337">
          <cell r="B1337" t="str">
            <v>Wabash Crossing Phase III</v>
          </cell>
          <cell r="C1337">
            <v>2615</v>
          </cell>
          <cell r="D1337" t="str">
            <v>1050 N. Martin Luther King Jr. Drive scattered site</v>
          </cell>
          <cell r="E1337" t="str">
            <v>Decatur</v>
          </cell>
          <cell r="F1337" t="str">
            <v>Macon</v>
          </cell>
          <cell r="G1337">
            <v>62521</v>
          </cell>
        </row>
        <row r="1338">
          <cell r="B1338" t="str">
            <v>Wabash Crossing Rental Phase II</v>
          </cell>
          <cell r="C1338">
            <v>2240</v>
          </cell>
          <cell r="D1338" t="str">
            <v>631 E. Leafland Avenue scattered site</v>
          </cell>
          <cell r="E1338" t="str">
            <v>Decatur</v>
          </cell>
          <cell r="F1338" t="str">
            <v>Macon</v>
          </cell>
          <cell r="G1338">
            <v>62521</v>
          </cell>
        </row>
        <row r="1339">
          <cell r="B1339" t="str">
            <v>Wabash Estates</v>
          </cell>
          <cell r="C1339">
            <v>2499</v>
          </cell>
          <cell r="D1339" t="str">
            <v>532 Abelson Drive</v>
          </cell>
          <cell r="E1339" t="str">
            <v>Carmi</v>
          </cell>
          <cell r="F1339" t="str">
            <v>White</v>
          </cell>
          <cell r="G1339">
            <v>62821</v>
          </cell>
        </row>
        <row r="1340">
          <cell r="B1340" t="str">
            <v>Walden Oaks</v>
          </cell>
          <cell r="C1340">
            <v>2064</v>
          </cell>
          <cell r="D1340" t="str">
            <v>1155 Walden Oaks Drive</v>
          </cell>
          <cell r="E1340" t="str">
            <v>Woodstock</v>
          </cell>
          <cell r="F1340" t="str">
            <v>McHenry</v>
          </cell>
          <cell r="G1340">
            <v>60092</v>
          </cell>
        </row>
        <row r="1341">
          <cell r="B1341" t="str">
            <v>Walnut Estates</v>
          </cell>
          <cell r="C1341">
            <v>10688</v>
          </cell>
          <cell r="D1341" t="str">
            <v>Scattered Sites</v>
          </cell>
          <cell r="E1341" t="str">
            <v>White Hall</v>
          </cell>
          <cell r="F1341" t="str">
            <v>Greene</v>
          </cell>
          <cell r="G1341">
            <v>62092</v>
          </cell>
        </row>
        <row r="1342">
          <cell r="B1342" t="str">
            <v>Walnut Grove Apartments</v>
          </cell>
          <cell r="C1342">
            <v>912</v>
          </cell>
          <cell r="D1342" t="str">
            <v>211-217 Walnut Grove</v>
          </cell>
          <cell r="E1342" t="str">
            <v>Walnut</v>
          </cell>
          <cell r="F1342" t="str">
            <v>Bureau</v>
          </cell>
          <cell r="G1342">
            <v>61376</v>
          </cell>
        </row>
        <row r="1343">
          <cell r="B1343" t="str">
            <v>Walnut Place Apartments</v>
          </cell>
          <cell r="C1343">
            <v>11997</v>
          </cell>
          <cell r="D1343" t="str">
            <v>654 Walnut St. 1571-93 Green Bay Rd.</v>
          </cell>
          <cell r="E1343" t="str">
            <v>Highland Park</v>
          </cell>
          <cell r="F1343" t="str">
            <v>Lake</v>
          </cell>
          <cell r="G1343">
            <v>60035</v>
          </cell>
        </row>
        <row r="1344">
          <cell r="B1344" t="str">
            <v>Warren Apartments</v>
          </cell>
          <cell r="C1344">
            <v>11456</v>
          </cell>
          <cell r="D1344" t="str">
            <v>1533 W. Warren Blvd.</v>
          </cell>
          <cell r="E1344" t="str">
            <v>Chicago</v>
          </cell>
          <cell r="F1344" t="str">
            <v>Cook</v>
          </cell>
          <cell r="G1344">
            <v>60607</v>
          </cell>
        </row>
        <row r="1345">
          <cell r="B1345" t="str">
            <v>Warrenville Horizon Senior Living Community</v>
          </cell>
          <cell r="C1345">
            <v>11671</v>
          </cell>
          <cell r="D1345" t="str">
            <v>28W620 Batavia Rd.</v>
          </cell>
          <cell r="E1345" t="str">
            <v>Warrenville</v>
          </cell>
          <cell r="F1345" t="str">
            <v>DuPage</v>
          </cell>
          <cell r="G1345">
            <v>60555</v>
          </cell>
        </row>
        <row r="1346">
          <cell r="B1346" t="str">
            <v>Washington Avenue Apartments</v>
          </cell>
          <cell r="C1346" t="str">
            <v>30-1622</v>
          </cell>
          <cell r="D1346" t="str">
            <v>1530 Market Street</v>
          </cell>
          <cell r="E1346" t="str">
            <v>Madison</v>
          </cell>
          <cell r="F1346" t="str">
            <v>Madison</v>
          </cell>
          <cell r="G1346">
            <v>62060</v>
          </cell>
        </row>
        <row r="1347">
          <cell r="B1347" t="str">
            <v>Washington Courts</v>
          </cell>
          <cell r="C1347" t="str">
            <v>HTF-1557</v>
          </cell>
          <cell r="D1347" t="str">
            <v>5032-40 W Washington Blvd</v>
          </cell>
          <cell r="E1347" t="str">
            <v>Chicago</v>
          </cell>
          <cell r="F1347" t="str">
            <v>Cook</v>
          </cell>
          <cell r="G1347">
            <v>60644</v>
          </cell>
        </row>
        <row r="1348">
          <cell r="B1348" t="str">
            <v>Washington Park SRO</v>
          </cell>
          <cell r="C1348">
            <v>2218</v>
          </cell>
          <cell r="D1348" t="str">
            <v>5000-5016 South Indiana Ave.</v>
          </cell>
          <cell r="E1348" t="str">
            <v>Chicago</v>
          </cell>
          <cell r="F1348" t="str">
            <v>Cook</v>
          </cell>
          <cell r="G1348">
            <v>60615</v>
          </cell>
        </row>
        <row r="1349">
          <cell r="B1349" t="str">
            <v>Washington Row House Manor</v>
          </cell>
          <cell r="C1349" t="str">
            <v>30-1354</v>
          </cell>
          <cell r="D1349" t="str">
            <v>4110 W Washington Blvd</v>
          </cell>
          <cell r="E1349" t="str">
            <v>Chicago</v>
          </cell>
          <cell r="F1349" t="str">
            <v>Cook</v>
          </cell>
          <cell r="G1349">
            <v>60624</v>
          </cell>
        </row>
        <row r="1350">
          <cell r="B1350" t="str">
            <v>Washington Senior Apartments</v>
          </cell>
          <cell r="C1350">
            <v>11413</v>
          </cell>
          <cell r="D1350" t="str">
            <v>510 E Washington</v>
          </cell>
          <cell r="E1350" t="str">
            <v>Bloomington</v>
          </cell>
          <cell r="F1350" t="str">
            <v>McLean</v>
          </cell>
          <cell r="G1350">
            <v>61701</v>
          </cell>
        </row>
        <row r="1351">
          <cell r="B1351" t="str">
            <v>Washington Village Estates, SLF</v>
          </cell>
          <cell r="C1351">
            <v>2506</v>
          </cell>
          <cell r="D1351" t="str">
            <v>1150 New Castle Road</v>
          </cell>
          <cell r="E1351" t="str">
            <v>Washington</v>
          </cell>
          <cell r="F1351" t="str">
            <v>Tazewell</v>
          </cell>
          <cell r="G1351">
            <v>61571</v>
          </cell>
        </row>
        <row r="1352">
          <cell r="B1352" t="str">
            <v>Waterman Gardens</v>
          </cell>
          <cell r="C1352">
            <v>11571</v>
          </cell>
          <cell r="D1352" t="str">
            <v>215 E. Duffy Rd.</v>
          </cell>
          <cell r="E1352" t="str">
            <v>Waterman</v>
          </cell>
          <cell r="F1352" t="str">
            <v>DeKalb</v>
          </cell>
          <cell r="G1352">
            <v>60556</v>
          </cell>
        </row>
        <row r="1353">
          <cell r="B1353" t="str">
            <v>Water's Edge of Joliet</v>
          </cell>
          <cell r="C1353">
            <v>11184</v>
          </cell>
          <cell r="D1353" t="str">
            <v>334 Water Street (Mgmt Office)</v>
          </cell>
          <cell r="E1353" t="str">
            <v>Joliet</v>
          </cell>
          <cell r="F1353" t="str">
            <v>Will</v>
          </cell>
          <cell r="G1353" t="str">
            <v>60436-2211</v>
          </cell>
        </row>
        <row r="1354">
          <cell r="B1354" t="str">
            <v>Water's Edge of South Elgin</v>
          </cell>
          <cell r="C1354">
            <v>10789</v>
          </cell>
          <cell r="D1354" t="str">
            <v>418 Center Road</v>
          </cell>
          <cell r="E1354" t="str">
            <v>South Elgin</v>
          </cell>
          <cell r="F1354" t="str">
            <v>Kane</v>
          </cell>
          <cell r="G1354">
            <v>60177</v>
          </cell>
        </row>
        <row r="1355">
          <cell r="B1355" t="str">
            <v>Welch Woods</v>
          </cell>
          <cell r="C1355" t="str">
            <v>40-2034</v>
          </cell>
          <cell r="D1355" t="str">
            <v>12 Frank Wessel Drive</v>
          </cell>
          <cell r="E1355" t="str">
            <v>Beardstown</v>
          </cell>
          <cell r="F1355" t="str">
            <v>Cass</v>
          </cell>
          <cell r="G1355">
            <v>62618</v>
          </cell>
        </row>
        <row r="1356">
          <cell r="B1356" t="str">
            <v>West End Phase II - Rental</v>
          </cell>
          <cell r="C1356">
            <v>10059</v>
          </cell>
          <cell r="D1356" t="str">
            <v>2425 W. Adams St. scattered site</v>
          </cell>
          <cell r="E1356" t="str">
            <v>Chicago</v>
          </cell>
          <cell r="F1356" t="str">
            <v>Cook</v>
          </cell>
          <cell r="G1356">
            <v>60612</v>
          </cell>
        </row>
        <row r="1357">
          <cell r="B1357" t="str">
            <v>West Harbor Residences</v>
          </cell>
          <cell r="C1357">
            <v>11922</v>
          </cell>
          <cell r="D1357" t="str">
            <v>601-644 W Pace Blvd</v>
          </cell>
          <cell r="E1357" t="str">
            <v>Kankakee</v>
          </cell>
          <cell r="F1357" t="str">
            <v>Kankakee</v>
          </cell>
          <cell r="G1357">
            <v>60901</v>
          </cell>
        </row>
        <row r="1358">
          <cell r="B1358" t="str">
            <v>West Humboldt Place</v>
          </cell>
          <cell r="C1358">
            <v>10863</v>
          </cell>
          <cell r="D1358" t="str">
            <v>3533-3545 West Chicago Avenue</v>
          </cell>
          <cell r="E1358" t="str">
            <v>Chicago</v>
          </cell>
          <cell r="F1358" t="str">
            <v>Cook</v>
          </cell>
          <cell r="G1358">
            <v>60651</v>
          </cell>
        </row>
        <row r="1359">
          <cell r="B1359" t="str">
            <v>West Line Apartments</v>
          </cell>
          <cell r="C1359">
            <v>2603</v>
          </cell>
          <cell r="D1359" t="str">
            <v>1700 Ontarioville Rd</v>
          </cell>
          <cell r="E1359" t="str">
            <v>Hanover Park</v>
          </cell>
          <cell r="F1359" t="str">
            <v>DuPage</v>
          </cell>
          <cell r="G1359">
            <v>60133</v>
          </cell>
        </row>
        <row r="1360">
          <cell r="B1360" t="str">
            <v>West Point Plaza</v>
          </cell>
          <cell r="C1360">
            <v>2273</v>
          </cell>
          <cell r="D1360" t="str">
            <v>300 S. Damen Ave.</v>
          </cell>
          <cell r="E1360" t="str">
            <v>Chicago</v>
          </cell>
          <cell r="F1360" t="str">
            <v>Cook</v>
          </cell>
          <cell r="G1360">
            <v>60612</v>
          </cell>
        </row>
        <row r="1361">
          <cell r="B1361" t="str">
            <v>West Town Housing Preservation</v>
          </cell>
          <cell r="C1361">
            <v>11375</v>
          </cell>
          <cell r="D1361" t="str">
            <v>2705-11 W. Evergreen</v>
          </cell>
          <cell r="E1361" t="str">
            <v>Chicago</v>
          </cell>
          <cell r="F1361" t="str">
            <v>Cook</v>
          </cell>
          <cell r="G1361">
            <v>60622</v>
          </cell>
        </row>
        <row r="1362">
          <cell r="B1362" t="str">
            <v>Westhaven Park AKA Henry Horner Homes</v>
          </cell>
          <cell r="C1362" t="str">
            <v>30-1655</v>
          </cell>
          <cell r="D1362" t="str">
            <v>1949 W. Lake Street</v>
          </cell>
          <cell r="E1362" t="str">
            <v>Chicago</v>
          </cell>
          <cell r="F1362" t="str">
            <v>Cook</v>
          </cell>
          <cell r="G1362">
            <v>60612</v>
          </cell>
        </row>
        <row r="1363">
          <cell r="B1363" t="str">
            <v>Westhaven Park Apartments Phase IIB</v>
          </cell>
          <cell r="C1363">
            <v>2444</v>
          </cell>
          <cell r="D1363" t="str">
            <v>Area bounded by Lake,Wood, Washington, and Wolcott</v>
          </cell>
          <cell r="E1363" t="str">
            <v>Chicago</v>
          </cell>
          <cell r="F1363" t="str">
            <v>Cook</v>
          </cell>
          <cell r="G1363">
            <v>60609</v>
          </cell>
        </row>
        <row r="1364">
          <cell r="B1364" t="str">
            <v>Westhaven Park IIC</v>
          </cell>
          <cell r="C1364">
            <v>2862</v>
          </cell>
          <cell r="D1364" t="str">
            <v>110 N. Wood Street Scattered Site</v>
          </cell>
          <cell r="E1364" t="str">
            <v>Chicago</v>
          </cell>
          <cell r="F1364" t="str">
            <v>Cook</v>
          </cell>
          <cell r="G1364">
            <v>60608</v>
          </cell>
        </row>
        <row r="1365">
          <cell r="B1365" t="str">
            <v>Westport Apartments</v>
          </cell>
          <cell r="C1365">
            <v>2160</v>
          </cell>
          <cell r="D1365" t="str">
            <v>2 Westport Dr</v>
          </cell>
          <cell r="E1365" t="str">
            <v>Sullivan</v>
          </cell>
          <cell r="F1365" t="str">
            <v>Moultrie</v>
          </cell>
          <cell r="G1365" t="str">
            <v>61951-2600</v>
          </cell>
        </row>
        <row r="1366">
          <cell r="B1366" t="str">
            <v>Westport Village Apartments</v>
          </cell>
          <cell r="C1366">
            <v>11072</v>
          </cell>
          <cell r="D1366" t="str">
            <v>26 N. Greenfield Drive</v>
          </cell>
          <cell r="E1366" t="str">
            <v>Freeport</v>
          </cell>
          <cell r="F1366" t="str">
            <v>Stephenson</v>
          </cell>
          <cell r="G1366">
            <v>61032</v>
          </cell>
        </row>
        <row r="1367">
          <cell r="B1367" t="str">
            <v>Westridge Apartments</v>
          </cell>
          <cell r="C1367">
            <v>11444</v>
          </cell>
          <cell r="D1367" t="str">
            <v>509 Plaza Drive</v>
          </cell>
          <cell r="E1367" t="str">
            <v>Mendota</v>
          </cell>
          <cell r="F1367" t="str">
            <v>La Salle</v>
          </cell>
          <cell r="G1367">
            <v>61342</v>
          </cell>
        </row>
        <row r="1368">
          <cell r="B1368" t="str">
            <v>WESTRIDGE SENIOR APARTMENTS</v>
          </cell>
          <cell r="C1368" t="str">
            <v>30-1467</v>
          </cell>
          <cell r="D1368" t="str">
            <v>6130 North California Avenue</v>
          </cell>
          <cell r="E1368" t="str">
            <v>CHICAGO</v>
          </cell>
          <cell r="F1368" t="str">
            <v>Cook</v>
          </cell>
          <cell r="G1368">
            <v>60659</v>
          </cell>
        </row>
        <row r="1369">
          <cell r="B1369" t="str">
            <v>Westwind Tower</v>
          </cell>
          <cell r="C1369">
            <v>10374</v>
          </cell>
          <cell r="D1369" t="str">
            <v>104 State St.</v>
          </cell>
          <cell r="E1369" t="str">
            <v>Elgin</v>
          </cell>
          <cell r="F1369" t="str">
            <v>Kane</v>
          </cell>
          <cell r="G1369">
            <v>60120</v>
          </cell>
        </row>
        <row r="1370">
          <cell r="B1370" t="str">
            <v>Westwood Terrace Apartments</v>
          </cell>
          <cell r="C1370">
            <v>10568</v>
          </cell>
          <cell r="D1370" t="str">
            <v>2200 First Street</v>
          </cell>
          <cell r="E1370" t="str">
            <v>Moline</v>
          </cell>
          <cell r="F1370" t="str">
            <v>Rock Island</v>
          </cell>
          <cell r="G1370">
            <v>61265</v>
          </cell>
        </row>
        <row r="1371">
          <cell r="B1371" t="str">
            <v>Wheeler House</v>
          </cell>
          <cell r="C1371" t="str">
            <v>30-1236</v>
          </cell>
          <cell r="D1371" t="str">
            <v>1450 West 69th Street</v>
          </cell>
          <cell r="E1371" t="str">
            <v>Chicago</v>
          </cell>
          <cell r="F1371" t="str">
            <v>Cook</v>
          </cell>
          <cell r="G1371">
            <v>60636</v>
          </cell>
        </row>
        <row r="1372">
          <cell r="B1372" t="str">
            <v>Whispering Hills</v>
          </cell>
          <cell r="C1372">
            <v>10203</v>
          </cell>
          <cell r="D1372" t="str">
            <v>100 Taylor Drive (office)</v>
          </cell>
          <cell r="E1372" t="str">
            <v>Port Byron</v>
          </cell>
          <cell r="F1372" t="str">
            <v>Rock Island</v>
          </cell>
          <cell r="G1372">
            <v>61275</v>
          </cell>
        </row>
        <row r="1373">
          <cell r="B1373" t="str">
            <v>Whispering Oaks Apartments</v>
          </cell>
          <cell r="C1373">
            <v>10014</v>
          </cell>
          <cell r="D1373" t="str">
            <v>2443 W. Dugdale Road</v>
          </cell>
          <cell r="E1373" t="str">
            <v>Waukegan</v>
          </cell>
          <cell r="F1373" t="str">
            <v>Lake</v>
          </cell>
          <cell r="G1373">
            <v>60085</v>
          </cell>
        </row>
        <row r="1374">
          <cell r="B1374" t="str">
            <v>Whispering Wind</v>
          </cell>
          <cell r="C1374" t="str">
            <v>30-1488</v>
          </cell>
          <cell r="D1374" t="str">
            <v>1101 23rd Street</v>
          </cell>
          <cell r="E1374" t="str">
            <v>ROCK FALLS</v>
          </cell>
          <cell r="F1374" t="str">
            <v>Whiteside</v>
          </cell>
          <cell r="G1374">
            <v>61071</v>
          </cell>
        </row>
        <row r="1375">
          <cell r="B1375" t="str">
            <v>Whiting Hall</v>
          </cell>
          <cell r="C1375">
            <v>11185</v>
          </cell>
          <cell r="D1375" t="str">
            <v>19 E. Tompkins St.</v>
          </cell>
          <cell r="E1375" t="str">
            <v>Galesburg</v>
          </cell>
          <cell r="F1375" t="str">
            <v>Knox</v>
          </cell>
          <cell r="G1375">
            <v>61401</v>
          </cell>
        </row>
        <row r="1376">
          <cell r="B1376" t="str">
            <v>WICKER PARK RENAISSANCE</v>
          </cell>
          <cell r="C1376" t="str">
            <v>30-2465</v>
          </cell>
          <cell r="D1376" t="str">
            <v>1527-31 Wicker Park</v>
          </cell>
          <cell r="E1376" t="str">
            <v>CHICAGO</v>
          </cell>
          <cell r="F1376" t="str">
            <v>Cook</v>
          </cell>
          <cell r="G1376">
            <v>60622</v>
          </cell>
        </row>
        <row r="1377">
          <cell r="B1377" t="str">
            <v>Wildberry Village Apartments</v>
          </cell>
          <cell r="C1377">
            <v>10917</v>
          </cell>
          <cell r="D1377" t="str">
            <v>5725 Forest Hills Road</v>
          </cell>
          <cell r="E1377" t="str">
            <v>Rockford</v>
          </cell>
          <cell r="F1377" t="str">
            <v>Winnebago</v>
          </cell>
          <cell r="G1377">
            <v>61114</v>
          </cell>
        </row>
        <row r="1378">
          <cell r="B1378" t="str">
            <v>Wildwood Commons</v>
          </cell>
          <cell r="C1378">
            <v>12047</v>
          </cell>
          <cell r="D1378" t="str">
            <v>691 S State St</v>
          </cell>
          <cell r="E1378" t="str">
            <v>Elgin</v>
          </cell>
          <cell r="F1378" t="str">
            <v>Kane</v>
          </cell>
          <cell r="G1378">
            <v>60123</v>
          </cell>
        </row>
        <row r="1379">
          <cell r="B1379" t="str">
            <v>Wildwood Trace</v>
          </cell>
          <cell r="C1379">
            <v>11931</v>
          </cell>
          <cell r="D1379" t="str">
            <v>695 S State St</v>
          </cell>
          <cell r="E1379" t="str">
            <v>Elgin</v>
          </cell>
          <cell r="F1379" t="str">
            <v>Kane</v>
          </cell>
          <cell r="G1379">
            <v>60123</v>
          </cell>
        </row>
        <row r="1380">
          <cell r="B1380" t="str">
            <v>Willa Rawls Manor</v>
          </cell>
          <cell r="C1380">
            <v>12349</v>
          </cell>
          <cell r="D1380" t="str">
            <v>4120 S Indiana Ave</v>
          </cell>
          <cell r="E1380" t="str">
            <v>Chicago</v>
          </cell>
          <cell r="F1380" t="str">
            <v>Cook</v>
          </cell>
          <cell r="G1380">
            <v>60653</v>
          </cell>
        </row>
        <row r="1381">
          <cell r="B1381" t="str">
            <v>WILLARD SQUARE APARTMENTS</v>
          </cell>
          <cell r="C1381">
            <v>897</v>
          </cell>
          <cell r="D1381" t="str">
            <v>4901 S. St. Lawrence</v>
          </cell>
          <cell r="E1381" t="str">
            <v>CHICAGO</v>
          </cell>
          <cell r="F1381" t="str">
            <v>Cook</v>
          </cell>
          <cell r="G1381">
            <v>60615</v>
          </cell>
        </row>
        <row r="1382">
          <cell r="B1382" t="str">
            <v>Williams Street Townhomes</v>
          </cell>
          <cell r="C1382">
            <v>11824</v>
          </cell>
          <cell r="D1382" t="str">
            <v>401 W Williams St</v>
          </cell>
          <cell r="E1382" t="str">
            <v>Dwight</v>
          </cell>
          <cell r="F1382" t="str">
            <v>Livingston</v>
          </cell>
          <cell r="G1382">
            <v>60420</v>
          </cell>
        </row>
        <row r="1383">
          <cell r="B1383" t="str">
            <v>Williamsburg Apartments</v>
          </cell>
          <cell r="C1383">
            <v>10363</v>
          </cell>
          <cell r="D1383" t="str">
            <v>6900 W. Main Street-Office Scattered Sites</v>
          </cell>
          <cell r="E1383" t="str">
            <v>Belleville</v>
          </cell>
          <cell r="F1383" t="str">
            <v>St. Clair</v>
          </cell>
          <cell r="G1383">
            <v>62220</v>
          </cell>
        </row>
        <row r="1384">
          <cell r="B1384" t="str">
            <v>Willis Senior Lofts</v>
          </cell>
          <cell r="C1384">
            <v>12110</v>
          </cell>
          <cell r="D1384" t="str">
            <v>410 Willis Ave</v>
          </cell>
          <cell r="E1384" t="str">
            <v>Rochelle</v>
          </cell>
          <cell r="F1384" t="str">
            <v>Ogle</v>
          </cell>
          <cell r="G1384">
            <v>61068</v>
          </cell>
        </row>
        <row r="1385">
          <cell r="B1385" t="str">
            <v>Willow Heights Apartments</v>
          </cell>
          <cell r="C1385">
            <v>2791</v>
          </cell>
          <cell r="D1385" t="str">
            <v>1460 Wellington Way</v>
          </cell>
          <cell r="E1385" t="str">
            <v>Decatur</v>
          </cell>
          <cell r="F1385" t="str">
            <v>Macon</v>
          </cell>
          <cell r="G1385">
            <v>62526</v>
          </cell>
        </row>
        <row r="1386">
          <cell r="B1386" t="str">
            <v>Willow Springs Apartments</v>
          </cell>
          <cell r="C1386">
            <v>10566</v>
          </cell>
          <cell r="D1386" t="str">
            <v>4100 Willow Springs</v>
          </cell>
          <cell r="E1386" t="str">
            <v>Mount Vernon</v>
          </cell>
          <cell r="F1386" t="str">
            <v>Jefferson</v>
          </cell>
          <cell r="G1386">
            <v>62864</v>
          </cell>
        </row>
        <row r="1387">
          <cell r="B1387" t="str">
            <v>WILLOWBROOK APTS.</v>
          </cell>
          <cell r="C1387">
            <v>555</v>
          </cell>
          <cell r="D1387" t="str">
            <v>441-465 N. Douglas Street</v>
          </cell>
          <cell r="E1387" t="str">
            <v>GILMAN</v>
          </cell>
          <cell r="F1387" t="str">
            <v>Iroquois</v>
          </cell>
          <cell r="G1387">
            <v>60438</v>
          </cell>
        </row>
        <row r="1388">
          <cell r="B1388" t="str">
            <v>Wilmette Scattered Site Community Land Trust Program-A</v>
          </cell>
          <cell r="C1388">
            <v>12186</v>
          </cell>
          <cell r="D1388" t="str">
            <v>1033 Green Bay RD</v>
          </cell>
          <cell r="E1388" t="str">
            <v>Wilmette</v>
          </cell>
          <cell r="F1388" t="str">
            <v>Cook</v>
          </cell>
          <cell r="G1388">
            <v>60091</v>
          </cell>
        </row>
        <row r="1389">
          <cell r="B1389" t="str">
            <v>Wilmington Senior Apartments</v>
          </cell>
          <cell r="C1389" t="str">
            <v>40-575</v>
          </cell>
          <cell r="D1389" t="str">
            <v>555 Stough Circle</v>
          </cell>
          <cell r="E1389" t="str">
            <v>Wilmington</v>
          </cell>
          <cell r="F1389" t="str">
            <v>Will</v>
          </cell>
          <cell r="G1389">
            <v>60481</v>
          </cell>
        </row>
        <row r="1390">
          <cell r="B1390" t="str">
            <v>Wilmington Senior Housing Phase II</v>
          </cell>
          <cell r="C1390">
            <v>2860</v>
          </cell>
          <cell r="D1390" t="str">
            <v>440 Ann's Circle</v>
          </cell>
          <cell r="E1390" t="str">
            <v>Wilmington</v>
          </cell>
          <cell r="F1390" t="str">
            <v>Will</v>
          </cell>
          <cell r="G1390">
            <v>60481</v>
          </cell>
        </row>
        <row r="1391">
          <cell r="B1391" t="str">
            <v>Wilson Yard Apartments</v>
          </cell>
          <cell r="C1391">
            <v>2234</v>
          </cell>
          <cell r="D1391" t="str">
            <v>1026 West Montrose</v>
          </cell>
          <cell r="E1391" t="str">
            <v>Chicago</v>
          </cell>
          <cell r="F1391" t="str">
            <v>Cook</v>
          </cell>
          <cell r="G1391">
            <v>60640</v>
          </cell>
        </row>
        <row r="1392">
          <cell r="B1392" t="str">
            <v>WIN Recovery ReEntry Safe Home Network 1</v>
          </cell>
          <cell r="C1392">
            <v>52205</v>
          </cell>
          <cell r="D1392" t="str">
            <v>3235 Maple Ave</v>
          </cell>
          <cell r="E1392" t="str">
            <v>Berwyn</v>
          </cell>
          <cell r="F1392" t="str">
            <v>Cook</v>
          </cell>
          <cell r="G1392">
            <v>60402</v>
          </cell>
        </row>
        <row r="1393">
          <cell r="B1393" t="str">
            <v>WIN Recovery ReEntry Safe Home Network 2</v>
          </cell>
          <cell r="C1393">
            <v>52297</v>
          </cell>
          <cell r="D1393" t="str">
            <v>3634 Grove Ave</v>
          </cell>
          <cell r="E1393" t="str">
            <v>Berwyn</v>
          </cell>
          <cell r="F1393" t="str">
            <v>Cook</v>
          </cell>
          <cell r="G1393">
            <v>60402</v>
          </cell>
        </row>
        <row r="1394">
          <cell r="B1394" t="str">
            <v>WIN Recovery ReEntry Safe Home Network 3</v>
          </cell>
          <cell r="C1394">
            <v>52298</v>
          </cell>
          <cell r="D1394" t="str">
            <v>3626 East Ave</v>
          </cell>
          <cell r="E1394" t="str">
            <v>Berwyn</v>
          </cell>
          <cell r="F1394" t="str">
            <v>Cook</v>
          </cell>
          <cell r="G1394">
            <v>60402</v>
          </cell>
        </row>
        <row r="1395">
          <cell r="B1395" t="str">
            <v>Winchester Manor Apartments</v>
          </cell>
          <cell r="C1395">
            <v>1123</v>
          </cell>
          <cell r="D1395" t="str">
            <v>800 East Kahler Road</v>
          </cell>
          <cell r="E1395" t="str">
            <v>Wilmington</v>
          </cell>
          <cell r="F1395" t="str">
            <v>Will</v>
          </cell>
          <cell r="G1395">
            <v>60450</v>
          </cell>
        </row>
        <row r="1396">
          <cell r="B1396" t="str">
            <v>Wind Mill Manor</v>
          </cell>
          <cell r="C1396">
            <v>11240</v>
          </cell>
          <cell r="D1396" t="str">
            <v>2400 Hawks Drive</v>
          </cell>
          <cell r="E1396" t="str">
            <v>Batavia</v>
          </cell>
          <cell r="F1396" t="str">
            <v>Kane</v>
          </cell>
          <cell r="G1396">
            <v>60510</v>
          </cell>
        </row>
        <row r="1397">
          <cell r="B1397" t="str">
            <v>Windham Terrace Apartments</v>
          </cell>
          <cell r="C1397" t="str">
            <v>30-1778</v>
          </cell>
          <cell r="D1397" t="str">
            <v>2707 Windham Terrace Drive</v>
          </cell>
          <cell r="E1397" t="str">
            <v>Wood River</v>
          </cell>
          <cell r="F1397" t="str">
            <v>Madison</v>
          </cell>
          <cell r="G1397">
            <v>62095</v>
          </cell>
        </row>
        <row r="1398">
          <cell r="B1398" t="str">
            <v>WindSpring Transitional, Inc. / North Grand Quadrangle &amp; Square One Project</v>
          </cell>
          <cell r="C1398">
            <v>52277</v>
          </cell>
          <cell r="D1398" t="str">
            <v>Scattered Sites</v>
          </cell>
          <cell r="E1398" t="str">
            <v>Springfield</v>
          </cell>
          <cell r="F1398" t="str">
            <v>Sangamon</v>
          </cell>
          <cell r="G1398">
            <v>62702</v>
          </cell>
        </row>
        <row r="1399">
          <cell r="B1399" t="str">
            <v>Wing Schoolhouse Apartments</v>
          </cell>
          <cell r="C1399">
            <v>11728</v>
          </cell>
          <cell r="D1399" t="str">
            <v>260 Center St.</v>
          </cell>
          <cell r="E1399" t="str">
            <v>Elgin</v>
          </cell>
          <cell r="F1399" t="str">
            <v>Kane</v>
          </cell>
          <cell r="G1399">
            <v>60120</v>
          </cell>
        </row>
        <row r="1400">
          <cell r="B1400" t="str">
            <v>Wingate Manor I</v>
          </cell>
          <cell r="C1400">
            <v>2937</v>
          </cell>
          <cell r="D1400" t="str">
            <v>161 Wingate Boulevard</v>
          </cell>
          <cell r="E1400" t="str">
            <v>Shiloh</v>
          </cell>
          <cell r="F1400" t="str">
            <v>St. Clair</v>
          </cell>
          <cell r="G1400">
            <v>62221</v>
          </cell>
        </row>
        <row r="1401">
          <cell r="B1401" t="str">
            <v>Winstanley Park</v>
          </cell>
          <cell r="C1401">
            <v>11476</v>
          </cell>
          <cell r="D1401" t="str">
            <v>1100-42 Martin Luther King Dr</v>
          </cell>
          <cell r="E1401" t="str">
            <v>East St. Louis</v>
          </cell>
          <cell r="F1401" t="str">
            <v>St. Clair</v>
          </cell>
          <cell r="G1401">
            <v>62201</v>
          </cell>
        </row>
        <row r="1402">
          <cell r="B1402" t="str">
            <v>Wisdom Village of Northlake</v>
          </cell>
          <cell r="C1402">
            <v>11160</v>
          </cell>
          <cell r="D1402" t="str">
            <v>33 S. Wolf Road</v>
          </cell>
          <cell r="E1402" t="str">
            <v>Northlake</v>
          </cell>
          <cell r="F1402" t="str">
            <v>Cook</v>
          </cell>
          <cell r="G1402" t="str">
            <v>60164-2347</v>
          </cell>
        </row>
        <row r="1403">
          <cell r="B1403" t="str">
            <v>Wisdom Village of Northlake II</v>
          </cell>
          <cell r="C1403">
            <v>11347</v>
          </cell>
          <cell r="D1403" t="str">
            <v>56 E. North Ave.</v>
          </cell>
          <cell r="E1403" t="str">
            <v>Northlake</v>
          </cell>
          <cell r="F1403" t="str">
            <v>Cook</v>
          </cell>
          <cell r="G1403">
            <v>60164</v>
          </cell>
        </row>
        <row r="1404">
          <cell r="B1404" t="str">
            <v>Wood Glen Apartments</v>
          </cell>
          <cell r="C1404" t="str">
            <v>30-972</v>
          </cell>
          <cell r="D1404" t="str">
            <v>199 West North Avenue</v>
          </cell>
          <cell r="E1404" t="str">
            <v>West Chicago</v>
          </cell>
          <cell r="F1404" t="str">
            <v>DuPage</v>
          </cell>
          <cell r="G1404">
            <v>60185</v>
          </cell>
        </row>
        <row r="1405">
          <cell r="B1405" t="str">
            <v>Wood Lake Village</v>
          </cell>
          <cell r="C1405">
            <v>10092</v>
          </cell>
          <cell r="D1405" t="str">
            <v>4500-12 South Lake Park Avenue</v>
          </cell>
          <cell r="E1405" t="str">
            <v>Chicago</v>
          </cell>
          <cell r="F1405" t="str">
            <v>Cook</v>
          </cell>
          <cell r="G1405">
            <v>60653</v>
          </cell>
        </row>
        <row r="1406">
          <cell r="B1406" t="str">
            <v>Woodland Park Apartments</v>
          </cell>
          <cell r="C1406">
            <v>11128</v>
          </cell>
          <cell r="D1406" t="str">
            <v>1601 Olive St.</v>
          </cell>
          <cell r="E1406" t="str">
            <v>Collinsville</v>
          </cell>
          <cell r="F1406" t="str">
            <v>Madison</v>
          </cell>
          <cell r="G1406" t="str">
            <v>62234-5133</v>
          </cell>
        </row>
        <row r="1407">
          <cell r="B1407" t="str">
            <v>Woodland Towers</v>
          </cell>
          <cell r="C1407">
            <v>11217</v>
          </cell>
          <cell r="D1407" t="str">
            <v>304 &amp; 306 Pine Lake Rd.</v>
          </cell>
          <cell r="E1407" t="str">
            <v>Collinsville</v>
          </cell>
          <cell r="F1407" t="str">
            <v>Madison</v>
          </cell>
          <cell r="G1407">
            <v>62234</v>
          </cell>
        </row>
        <row r="1408">
          <cell r="B1408" t="str">
            <v>WOODLANDS APARTMENTS</v>
          </cell>
          <cell r="C1408">
            <v>11090</v>
          </cell>
          <cell r="D1408" t="str">
            <v>3312 West Woodhill Lane</v>
          </cell>
          <cell r="E1408" t="str">
            <v>Peoria</v>
          </cell>
          <cell r="F1408" t="str">
            <v>Peoria</v>
          </cell>
          <cell r="G1408">
            <v>61604</v>
          </cell>
        </row>
        <row r="1409">
          <cell r="B1409" t="str">
            <v>Woodlawn Apartments</v>
          </cell>
          <cell r="C1409">
            <v>10453</v>
          </cell>
          <cell r="D1409" t="str">
            <v>861 Pierce Square</v>
          </cell>
          <cell r="E1409" t="str">
            <v>Herrin</v>
          </cell>
          <cell r="F1409" t="str">
            <v>Williamson</v>
          </cell>
          <cell r="G1409">
            <v>62948</v>
          </cell>
        </row>
        <row r="1410">
          <cell r="B1410" t="str">
            <v>Woodlawn Center North Apartments</v>
          </cell>
          <cell r="C1410">
            <v>10508</v>
          </cell>
          <cell r="D1410" t="str">
            <v>6127 South Cottage Grove Avenue</v>
          </cell>
          <cell r="E1410" t="str">
            <v>Chicago</v>
          </cell>
          <cell r="F1410" t="str">
            <v>Cook</v>
          </cell>
          <cell r="G1410">
            <v>60637</v>
          </cell>
        </row>
        <row r="1411">
          <cell r="B1411" t="str">
            <v>Woodlawn Center South aka The Jackson at Woodlawn Park</v>
          </cell>
          <cell r="C1411">
            <v>10116</v>
          </cell>
          <cell r="D1411" t="str">
            <v>6227 &amp; 6230 South Cottage Grove Ave</v>
          </cell>
          <cell r="E1411" t="str">
            <v>Chicago</v>
          </cell>
          <cell r="F1411" t="str">
            <v>Cook</v>
          </cell>
          <cell r="G1411">
            <v>60637</v>
          </cell>
        </row>
        <row r="1412">
          <cell r="B1412" t="str">
            <v>Woodlawn Development Associates</v>
          </cell>
          <cell r="C1412" t="str">
            <v>30-987</v>
          </cell>
          <cell r="D1412" t="str">
            <v>6224-26 S. Kimbark</v>
          </cell>
          <cell r="E1412" t="str">
            <v>Chicago</v>
          </cell>
          <cell r="F1412" t="str">
            <v>Cook</v>
          </cell>
          <cell r="G1412">
            <v>60637</v>
          </cell>
        </row>
        <row r="1413">
          <cell r="B1413" t="str">
            <v>Woodlawn Michigan</v>
          </cell>
          <cell r="C1413" t="str">
            <v>30-928</v>
          </cell>
          <cell r="D1413" t="str">
            <v>5630-38 S Michigan Ave 6446-50 S Kenwood Ave</v>
          </cell>
          <cell r="E1413" t="str">
            <v>Chicago</v>
          </cell>
          <cell r="F1413" t="str">
            <v>Cook</v>
          </cell>
          <cell r="G1413">
            <v>60637</v>
          </cell>
        </row>
        <row r="1414">
          <cell r="B1414" t="str">
            <v>Woodlawn Six Apartments</v>
          </cell>
          <cell r="C1414">
            <v>10354</v>
          </cell>
          <cell r="D1414" t="str">
            <v>Six Building Scattered Site</v>
          </cell>
          <cell r="E1414" t="str">
            <v>Chicago</v>
          </cell>
          <cell r="F1414" t="str">
            <v>Cook</v>
          </cell>
          <cell r="G1414">
            <v>60637</v>
          </cell>
        </row>
        <row r="1415">
          <cell r="B1415" t="str">
            <v>Woodlawn Station</v>
          </cell>
          <cell r="C1415">
            <v>11187</v>
          </cell>
          <cell r="D1415" t="str">
            <v>6253 S. Cottage Grove, 6408 &amp; 6412 S. Maryland 6432 S. Maryland Avenue</v>
          </cell>
          <cell r="E1415" t="str">
            <v>Chicago</v>
          </cell>
          <cell r="F1415" t="str">
            <v>Cook</v>
          </cell>
          <cell r="G1415">
            <v>60637</v>
          </cell>
        </row>
        <row r="1416">
          <cell r="B1416" t="str">
            <v>Woodridge Horizon Senior Living Community</v>
          </cell>
          <cell r="C1416">
            <v>11101</v>
          </cell>
          <cell r="D1416" t="str">
            <v>8099 Janes Avenue</v>
          </cell>
          <cell r="E1416" t="str">
            <v>Woodridge</v>
          </cell>
          <cell r="F1416" t="str">
            <v>DuPage</v>
          </cell>
          <cell r="G1416">
            <v>60517</v>
          </cell>
        </row>
        <row r="1417">
          <cell r="B1417" t="str">
            <v>Woodridge Manor aka St. Francis Estates</v>
          </cell>
          <cell r="C1417" t="str">
            <v>30-292</v>
          </cell>
          <cell r="D1417" t="str">
            <v>3900 N. Marybelle Avenue</v>
          </cell>
          <cell r="E1417" t="str">
            <v>Peoria</v>
          </cell>
          <cell r="F1417" t="str">
            <v>Peoria</v>
          </cell>
          <cell r="G1417">
            <v>61615</v>
          </cell>
        </row>
        <row r="1418">
          <cell r="B1418" t="str">
            <v>Woodstock Senior Housing</v>
          </cell>
          <cell r="C1418" t="str">
            <v>40-650</v>
          </cell>
          <cell r="D1418" t="str">
            <v>501 Spring Creek Lane</v>
          </cell>
          <cell r="E1418" t="str">
            <v>Woodstock</v>
          </cell>
          <cell r="F1418" t="str">
            <v>McHenry</v>
          </cell>
          <cell r="G1418">
            <v>60098</v>
          </cell>
        </row>
        <row r="1419">
          <cell r="B1419" t="str">
            <v>Woodstone Village Apartments Homes aka Crane Meadows</v>
          </cell>
          <cell r="C1419">
            <v>10038</v>
          </cell>
          <cell r="D1419" t="str">
            <v>1503-1519 &amp; 1521-1617 N. Lorelei Dr.</v>
          </cell>
          <cell r="E1419" t="str">
            <v>Zion</v>
          </cell>
          <cell r="F1419" t="str">
            <v>Lake</v>
          </cell>
          <cell r="G1419">
            <v>60099</v>
          </cell>
        </row>
        <row r="1420">
          <cell r="B1420" t="str">
            <v>Worden Park Apartments</v>
          </cell>
          <cell r="C1420" t="str">
            <v>30-1630</v>
          </cell>
          <cell r="D1420" t="str">
            <v>344 and 348 Schneider Street</v>
          </cell>
          <cell r="E1420" t="str">
            <v>Worden</v>
          </cell>
          <cell r="F1420" t="str">
            <v>Madison</v>
          </cell>
          <cell r="G1420">
            <v>62097</v>
          </cell>
        </row>
        <row r="1421">
          <cell r="B1421" t="str">
            <v>Wrightwood Senior Apartments</v>
          </cell>
          <cell r="C1421">
            <v>2947</v>
          </cell>
          <cell r="D1421" t="str">
            <v>2815 W. 79th Street</v>
          </cell>
          <cell r="E1421" t="str">
            <v>Chicago</v>
          </cell>
          <cell r="F1421" t="str">
            <v>Cook</v>
          </cell>
          <cell r="G1421">
            <v>60652</v>
          </cell>
        </row>
        <row r="1422">
          <cell r="B1422" t="str">
            <v>Yale Building</v>
          </cell>
          <cell r="C1422" t="str">
            <v>30-1175</v>
          </cell>
          <cell r="D1422" t="str">
            <v>6565 S. Yale Ave.</v>
          </cell>
          <cell r="E1422" t="str">
            <v>Chicago</v>
          </cell>
          <cell r="F1422" t="str">
            <v>Cook</v>
          </cell>
          <cell r="G1422">
            <v>60621</v>
          </cell>
        </row>
        <row r="1423">
          <cell r="B1423" t="str">
            <v>Yale Garden Project</v>
          </cell>
          <cell r="C1423" t="str">
            <v>30-1468</v>
          </cell>
          <cell r="D1423" t="str">
            <v>7205-07 S. Yale &amp; 215, 217-219, 221-223 W. 72nd St</v>
          </cell>
          <cell r="E1423" t="str">
            <v>Chicago</v>
          </cell>
          <cell r="F1423" t="str">
            <v>Cook</v>
          </cell>
          <cell r="G1423">
            <v>60621</v>
          </cell>
        </row>
        <row r="1424">
          <cell r="B1424" t="str">
            <v>Yellow Creek Glen Apartments</v>
          </cell>
          <cell r="C1424" t="str">
            <v>40-373</v>
          </cell>
          <cell r="D1424" t="str">
            <v>1825 &amp; 1833 Yellow Creek Court</v>
          </cell>
          <cell r="E1424" t="str">
            <v>Freeport</v>
          </cell>
          <cell r="F1424" t="str">
            <v>Stephenson</v>
          </cell>
          <cell r="G1424">
            <v>61034</v>
          </cell>
        </row>
        <row r="1425">
          <cell r="B1425" t="str">
            <v>YWCA Evanston/North Shore Housing Project</v>
          </cell>
          <cell r="C1425">
            <v>11316</v>
          </cell>
          <cell r="D1425" t="str">
            <v>240 Callan Avenue</v>
          </cell>
          <cell r="E1425" t="str">
            <v>Evanston</v>
          </cell>
          <cell r="F1425" t="str">
            <v>Cook</v>
          </cell>
          <cell r="G1425">
            <v>60202</v>
          </cell>
        </row>
        <row r="1426">
          <cell r="B1426" t="str">
            <v>YWCA Justice Project #1</v>
          </cell>
          <cell r="C1426">
            <v>52240</v>
          </cell>
          <cell r="D1426" t="str">
            <v>421 N 8th St 715 S 8th St</v>
          </cell>
          <cell r="E1426" t="str">
            <v>Quincy</v>
          </cell>
          <cell r="F1426" t="str">
            <v>Adams</v>
          </cell>
          <cell r="G1426">
            <v>62301</v>
          </cell>
        </row>
        <row r="1427">
          <cell r="B1427" t="str">
            <v>YWCA Justice Project #2</v>
          </cell>
          <cell r="C1427">
            <v>52291</v>
          </cell>
          <cell r="D1427" t="str">
            <v>914-916 N 4th St 1418 N 6th St</v>
          </cell>
          <cell r="E1427" t="str">
            <v>Quincy</v>
          </cell>
          <cell r="F1427" t="str">
            <v>Adams</v>
          </cell>
          <cell r="G1427">
            <v>62301</v>
          </cell>
        </row>
        <row r="1428">
          <cell r="B1428" t="str">
            <v>Zapata Apartments</v>
          </cell>
          <cell r="C1428">
            <v>10312</v>
          </cell>
          <cell r="D1428" t="str">
            <v>3230 &amp; 3503 W. Armitage 1955 N. St. Louis; 3734 W. Cortland</v>
          </cell>
          <cell r="E1428" t="str">
            <v>Chicago</v>
          </cell>
          <cell r="F1428" t="str">
            <v>Cook</v>
          </cell>
          <cell r="G1428" t="str">
            <v>60647-3716</v>
          </cell>
        </row>
        <row r="1429">
          <cell r="B1429" t="str">
            <v>Zimmet Square Apartments</v>
          </cell>
          <cell r="C1429">
            <v>678</v>
          </cell>
          <cell r="D1429" t="str">
            <v>5 Zimmet Drive</v>
          </cell>
          <cell r="E1429" t="str">
            <v>Farmersville</v>
          </cell>
          <cell r="F1429" t="str">
            <v>Montgomery</v>
          </cell>
          <cell r="G1429">
            <v>62533</v>
          </cell>
        </row>
        <row r="1430">
          <cell r="B1430" t="str">
            <v>Zion Senior Cottages</v>
          </cell>
          <cell r="C1430">
            <v>2050</v>
          </cell>
          <cell r="D1430" t="str">
            <v>1001 Prestwick St, 3301-3312 Birkdale Ct, 3300-3322 Muirfiled Dr, 3321-3326 Lytham St, 3300-</v>
          </cell>
          <cell r="E1430" t="str">
            <v>Zion</v>
          </cell>
          <cell r="F1430" t="str">
            <v>Lake</v>
          </cell>
          <cell r="G1430">
            <v>60099</v>
          </cell>
        </row>
        <row r="1431">
          <cell r="B1431" t="str">
            <v>Zion Woods</v>
          </cell>
          <cell r="C1431">
            <v>11196</v>
          </cell>
          <cell r="D1431" t="str">
            <v>8 Deerfield Rd</v>
          </cell>
          <cell r="E1431" t="str">
            <v>Deerfield</v>
          </cell>
          <cell r="F1431" t="str">
            <v>Lake</v>
          </cell>
          <cell r="G1431">
            <v>60015</v>
          </cell>
        </row>
        <row r="1432">
          <cell r="B1432" t="str">
            <v>Zurich Meadows</v>
          </cell>
          <cell r="C1432">
            <v>10334</v>
          </cell>
          <cell r="D1432" t="str">
            <v>250 Mohawk Trail</v>
          </cell>
          <cell r="E1432" t="str">
            <v>Lake Zurich</v>
          </cell>
          <cell r="F1432" t="str">
            <v>Lake</v>
          </cell>
          <cell r="G1432">
            <v>60047</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Unacceptable Practices Cert"/>
      <sheetName val="Application"/>
      <sheetName val="Release Authorization-1"/>
      <sheetName val="Release Authorization-2"/>
      <sheetName val="Release Authorization-3"/>
      <sheetName val="Fee Payment Form"/>
      <sheetName val="Community Based Form"/>
      <sheetName val="AM Capacity Building Form"/>
      <sheetName val="Program Evaluation Form"/>
      <sheetName val="Ownership Chart - Sample"/>
      <sheetName val="Issues Log"/>
      <sheetName val="Hide forms to =&gt;"/>
      <sheetName val="Evaluation Sheets=&gt;"/>
      <sheetName val="Evaluator Instructions"/>
      <sheetName val="Evaluator Inventory Checklist"/>
      <sheetName val="IHDA Compliance Review"/>
      <sheetName val="IHDA Compliance Review Sheet"/>
      <sheetName val="Evaluation Review Sheet"/>
      <sheetName val="Procedure"/>
      <sheetName val="PNA Summary Evaluation"/>
      <sheetName val="PNA 10-Yr Assessment Eval"/>
      <sheetName val="Data Sheets"/>
      <sheetName val="Data List -- lock"/>
      <sheetName val="Final_ARI_2025"/>
      <sheetName val="Notes"/>
      <sheetName val="Project Summary"/>
      <sheetName val="Evaluation Checklist"/>
      <sheetName val="Sheet7"/>
    </sheetNames>
    <sheetDataSet>
      <sheetData sheetId="0" refreshError="1"/>
      <sheetData sheetId="1" refreshError="1"/>
      <sheetData sheetId="2" refreshError="1">
        <row r="15">
          <cell r="E15" t="str">
            <v>The Fields</v>
          </cell>
        </row>
        <row r="53">
          <cell r="C53" t="b">
            <v>1</v>
          </cell>
        </row>
        <row r="54">
          <cell r="C54" t="b">
            <v>0</v>
          </cell>
        </row>
        <row r="55">
          <cell r="C55" t="b">
            <v>0</v>
          </cell>
        </row>
        <row r="56">
          <cell r="C56" t="b">
            <v>1</v>
          </cell>
        </row>
        <row r="58">
          <cell r="C58" t="b">
            <v>1</v>
          </cell>
        </row>
        <row r="59">
          <cell r="C59" t="b">
            <v>0</v>
          </cell>
        </row>
        <row r="60">
          <cell r="C60" t="b">
            <v>0</v>
          </cell>
        </row>
        <row r="62">
          <cell r="C62" t="b">
            <v>0</v>
          </cell>
        </row>
        <row r="63">
          <cell r="C63" t="b">
            <v>0</v>
          </cell>
        </row>
        <row r="65">
          <cell r="C65" t="b">
            <v>0</v>
          </cell>
        </row>
        <row r="67">
          <cell r="C67" t="b">
            <v>1</v>
          </cell>
        </row>
        <row r="69">
          <cell r="C69" t="b">
            <v>1</v>
          </cell>
        </row>
        <row r="240">
          <cell r="B240" t="str">
            <v>Exterior Repairs - including tuckpointing, roof, windows and screens, /chimney, etc.</v>
          </cell>
          <cell r="H240" t="b">
            <v>1</v>
          </cell>
          <cell r="I240" t="str">
            <v>Site Improvements - Lot resurfacing, Sidewalks, Driveway, Retaining Walls, Fencing, etc.</v>
          </cell>
          <cell r="M240" t="b">
            <v>1</v>
          </cell>
        </row>
        <row r="241">
          <cell r="B241" t="str">
            <v>Major Mechanicals - Elevators, HVAC, Plumbing, Pumps and Boilers, etc.</v>
          </cell>
          <cell r="H241" t="b">
            <v>0</v>
          </cell>
          <cell r="I241" t="str">
            <v>Structural Improvement - Stairs, porches, balconies, decking, etc.</v>
          </cell>
          <cell r="M241" t="b">
            <v>0</v>
          </cell>
        </row>
        <row r="242">
          <cell r="B242" t="str">
            <v>Interior Repairs and Remodeling - Bathroom, Kitchen, Flooring, Painting, etc.</v>
          </cell>
          <cell r="H242" t="b">
            <v>1</v>
          </cell>
          <cell r="I242" t="str">
            <v>Security Equipment, Fire Safety Improvements, Emergency Equipment - Sprinkler, Emergency Lighting, CO and Smoke Detectors</v>
          </cell>
          <cell r="M242" t="b">
            <v>0</v>
          </cell>
        </row>
        <row r="243">
          <cell r="H243" t="b">
            <v>0</v>
          </cell>
          <cell r="M243" t="b">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6">
          <cell r="B66" t="str">
            <v>Category</v>
          </cell>
        </row>
        <row r="67">
          <cell r="B67" t="str">
            <v>Existing physical needs that, if not repaired, threaten the sustainability of the development</v>
          </cell>
        </row>
        <row r="68">
          <cell r="B68" t="str">
            <v>PNA identifies Critical Repairs (Immediate)</v>
          </cell>
          <cell r="K68">
            <v>10</v>
          </cell>
        </row>
        <row r="69">
          <cell r="B69" t="str">
            <v>PNA identifies Life/Safety Repairs (Immediate)</v>
          </cell>
          <cell r="K69">
            <v>10</v>
          </cell>
        </row>
        <row r="70">
          <cell r="B70" t="str">
            <v>PNA identifies Code Violations (Short Term)</v>
          </cell>
          <cell r="K70">
            <v>5</v>
          </cell>
        </row>
        <row r="71">
          <cell r="B71" t="str">
            <v>PNA identifies Long Term Capital Repairs</v>
          </cell>
          <cell r="K71">
            <v>5</v>
          </cell>
        </row>
        <row r="72">
          <cell r="B72" t="str">
            <v xml:space="preserve">Direct financial risk to IHDA </v>
          </cell>
        </row>
        <row r="73">
          <cell r="B73" t="str">
            <v>1st Position Lien (such as Risk Share/FAF/Bonds)</v>
          </cell>
          <cell r="K73">
            <v>15</v>
          </cell>
        </row>
        <row r="74">
          <cell r="B74" t="str">
            <v>IHDA - All Other Loans</v>
          </cell>
          <cell r="K74">
            <v>10</v>
          </cell>
        </row>
        <row r="75">
          <cell r="B75" t="str">
            <v>IHDA - Grants/S811</v>
          </cell>
          <cell r="K75">
            <v>5</v>
          </cell>
        </row>
        <row r="76">
          <cell r="B76" t="str">
            <v>Loss of affordability due to expiration of use restrictions or loan maturity</v>
          </cell>
        </row>
        <row r="77">
          <cell r="B77" t="str">
            <v>If EUA &lt; 10 years until expiration/or Reg Agreement &lt; 5 years until expiration</v>
          </cell>
          <cell r="K77">
            <v>15</v>
          </cell>
        </row>
        <row r="78">
          <cell r="K78">
            <v>5</v>
          </cell>
        </row>
        <row r="79">
          <cell r="B79" t="str">
            <v>Organizational Type</v>
          </cell>
        </row>
        <row r="80">
          <cell r="B80" t="str">
            <v xml:space="preserve">Community Based, Not-For-Profit </v>
          </cell>
          <cell r="K80">
            <v>10</v>
          </cell>
        </row>
        <row r="81">
          <cell r="B81" t="str">
            <v xml:space="preserve"> Loss of marketability </v>
          </cell>
        </row>
        <row r="82">
          <cell r="B82" t="str">
            <v>Security Challenges/Physical obsolescence/chronic physical issues (identified in narrative, financials, PNA)</v>
          </cell>
          <cell r="K82">
            <v>5</v>
          </cell>
        </row>
        <row r="83">
          <cell r="B83" t="str">
            <v xml:space="preserve"> Inability to sustain operations</v>
          </cell>
        </row>
        <row r="84">
          <cell r="B84" t="str">
            <v>Inability to sustain operations with rent restrictions going forward (identified in narrative, financials, PNA)</v>
          </cell>
          <cell r="K84">
            <v>5</v>
          </cell>
        </row>
        <row r="85">
          <cell r="B85" t="str">
            <v>Total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ersons/person.xml><?xml version="1.0" encoding="utf-8"?>
<personList xmlns="http://schemas.microsoft.com/office/spreadsheetml/2018/threadedcomments" xmlns:x="http://schemas.openxmlformats.org/spreadsheetml/2006/main">
  <person displayName="Evin Vinson" id="{A734C7CF-CDFF-4E7B-AB6C-69E08350EFC8}" userId="EVinson@ihda.org" providerId="PeoplePicker"/>
  <person displayName="Elizabeth Nerney" id="{459333E3-25F8-46CC-9AFB-9CDC0B5DB190}" userId="Enerney@ihda.org" providerId="PeoplePicker"/>
  <person displayName="Lisa Thompson" id="{FCD0F149-5D50-46CB-9BCA-2FC0E0B87866}" userId="LThompson@ihda.org" providerId="PeoplePicker"/>
  <person displayName="Elizabeth Nerney" id="{5BCBFDDD-7579-4821-8D08-6A7F774B463B}" userId="S::Enerney@ihda.org::267b2416-624b-49f2-adbb-ebbbce4c99a5" providerId="AD"/>
  <person displayName="Lisa Thompson" id="{B6B72FCD-C1A5-4C5A-8624-AAE762EFE5D7}" userId="S::LThompson@ihda.org::7dd1ffc3-8627-42e2-8685-79074ee5c6fb" providerId="AD"/>
  <person displayName="Lisa Thompson" id="{910DEAC0-481A-4111-AFC0-895FE87CBD73}" userId="S::lthompson@ihda.org::7dd1ffc3-8627-42e2-8685-79074ee5c6fb"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11" dT="2025-11-17T18:10:24.22" personId="{B6B72FCD-C1A5-4C5A-8624-AAE762EFE5D7}" id="{0DA0218E-4A67-4346-9443-81F54B7BF494}">
    <text>@Evin Vinson - Notes regarding workbook access</text>
    <mentions>
      <mention mentionpersonId="{A734C7CF-CDFF-4E7B-AB6C-69E08350EFC8}" mentionId="{C87BCB7F-A3F0-49F4-9D37-71D8704F3785}" startIndex="0" length="12"/>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B20" dT="2025-12-22T13:40:48.88" personId="{910DEAC0-481A-4111-AFC0-895FE87CBD73}" id="{02E7E6AE-3702-403C-B368-2B0329DB33D2}">
    <text>@Evin Vinson please include this in the tracker.</text>
    <mentions>
      <mention mentionpersonId="{A734C7CF-CDFF-4E7B-AB6C-69E08350EFC8}" mentionId="{08E6086C-02F6-44D6-8747-556159C263AF}" startIndex="0" length="12"/>
    </mentions>
  </threadedComment>
  <threadedComment ref="B20" dT="2026-01-07T17:37:32.67" personId="{B6B72FCD-C1A5-4C5A-8624-AAE762EFE5D7}" id="{9158C33B-2136-407B-A7BB-F3F34D2980B6}" parentId="{02E7E6AE-3702-403C-B368-2B0329DB33D2}">
    <text xml:space="preserve">Here is the link for the demonstration - Current - Preservation 2.0 Tracker Sample.xlsx </text>
    <extLst>
      <x:ext xmlns:xltc2="http://schemas.microsoft.com/office/spreadsheetml/2020/threadedcomments2" uri="{F7C98A9C-CBB3-438F-8F68-D28B6AF4A901}">
        <xltc2:checksum>4192371056</xltc2:checksum>
        <xltc2:hyperlink startIndex="41" length="46" url="https://ihda.sharepoint.com/:x:/r/sites/AM-All-Preservation/Shared%20Documents/Preservation/Tracker/Current%20-%20Preservation%202.0%20Tracker%20Sample.xlsx?d=wfdebd918a85241488da0fa1764c73077&amp;csf=1&amp;web=1&amp;e=8USjlU"/>
      </x:ext>
    </extLst>
  </threadedComment>
  <threadedComment ref="J30" dT="2025-07-24T13:42:17.04" personId="{B6B72FCD-C1A5-4C5A-8624-AAE762EFE5D7}" id="{842D43ED-4417-4389-880A-73519858B2E5}">
    <text xml:space="preserve">@Evin Vinson - Good morning.  This item will be moved to the back of the workbook for population.  As such I will probably remove this from the instructions.  </text>
    <mentions>
      <mention mentionpersonId="{A734C7CF-CDFF-4E7B-AB6C-69E08350EFC8}" mentionId="{6E34C5BD-AC68-4502-AA63-1D8DDF4A3855}" startIndex="0" length="12"/>
    </mentions>
  </threadedComment>
  <threadedComment ref="J30" dT="2025-10-31T20:05:55.25" personId="{B6B72FCD-C1A5-4C5A-8624-AAE762EFE5D7}" id="{BF45579D-F7A5-4F94-82B5-A65D807EAA24}" parentId="{842D43ED-4417-4389-880A-73519858B2E5}">
    <text>@Elizabeth Nerney – We add Step 4 to the application to make sure that the owner check on their compliance status.  Is this the correct direction that we should provide  or should this step say something different?</text>
    <mentions>
      <mention mentionpersonId="{459333E3-25F8-46CC-9AFB-9CDC0B5DB190}" mentionId="{6FECE9A3-B384-43D4-9F19-49C111B79E1E}" startIndex="0" length="17"/>
    </mentions>
  </threadedComment>
  <threadedComment ref="J30" dT="2025-11-03T20:43:35.99" personId="{5BCBFDDD-7579-4821-8D08-6A7F774B463B}" id="{F32702C9-4918-4A35-A56A-99BA76CECE9C}" parentId="{842D43ED-4417-4389-880A-73519858B2E5}">
    <text xml:space="preserve">@Lisa Thompson Compliance Connection is not a real time reporting mechanism, so it will be of limited benefit them. It’s a good place to start, though, so at least they know what they should be checking.. </text>
    <mentions>
      <mention mentionpersonId="{FCD0F149-5D50-46CB-9BCA-2FC0E0B87866}" mentionId="{1B1CFBF9-6E10-4CD2-8CD5-BD60E115AD14}" startIndex="0" length="14"/>
    </mentions>
  </threadedComment>
  <threadedComment ref="J30" dT="2025-11-03T21:22:30.76" personId="{B6B72FCD-C1A5-4C5A-8624-AAE762EFE5D7}" id="{1164ABF7-79F0-4DC2-A284-0561D95DCD24}" parentId="{842D43ED-4417-4389-880A-73519858B2E5}">
    <text>@Elizabeth Nerney – Thanks, for your help.  I added verbiage to encourage them to reach to AM if they are in doubt regarding their compliance status.  Thanks again and have  a great day.  Lisa</text>
    <mentions>
      <mention mentionpersonId="{459333E3-25F8-46CC-9AFB-9CDC0B5DB190}" mentionId="{E86BC02E-BAF4-448A-823F-640C2283F1C1}" startIndex="0" length="17"/>
    </mentions>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6-04-30T19:32:09.35" personId="{B6B72FCD-C1A5-4C5A-8624-AAE762EFE5D7}" id="{BE93BD53-9B91-44B1-AF69-6C089116DB93}" done="1">
    <text xml:space="preserve">@Evin Vinson – Please use this form to update.  I found an error that I corrected.  </text>
    <mentions>
      <mention mentionpersonId="{A734C7CF-CDFF-4E7B-AB6C-69E08350EFC8}" mentionId="{3ED3ED4D-1EDF-4332-8577-8BB6B430B6E3}" startIndex="0" length="12"/>
    </mentions>
  </threadedComment>
  <threadedComment ref="A1" dT="2026-05-01T16:04:43.33" personId="{B6B72FCD-C1A5-4C5A-8624-AAE762EFE5D7}" id="{972A6EEF-18D5-4F42-815D-DB3D29194053}" parentId="{BE93BD53-9B91-44B1-AF69-6C089116DB93}">
    <text>Thanks.</text>
  </threadedComment>
</ThreadedComments>
</file>

<file path=xl/threadedComments/threadedComment4.xml><?xml version="1.0" encoding="utf-8"?>
<ThreadedComments xmlns="http://schemas.microsoft.com/office/spreadsheetml/2018/threadedcomments" xmlns:x="http://schemas.openxmlformats.org/spreadsheetml/2006/main">
  <threadedComment ref="A1" dT="2025-06-27T17:14:00.92" personId="{B6B72FCD-C1A5-4C5A-8624-AAE762EFE5D7}" id="{5F80B785-5858-4AA7-8A47-4BC4CC6391F1}">
    <text>@Evin Vinson please hid and lock or just lock list from others changing it</text>
    <mentions>
      <mention mentionpersonId="{A734C7CF-CDFF-4E7B-AB6C-69E08350EFC8}" mentionId="{613037A0-72F2-434F-AE43-554B750A0336}" startIndex="0" length="12"/>
    </mentions>
  </threadedComment>
  <threadedComment ref="P1" dT="2025-10-15T18:27:46.82" personId="{B6B72FCD-C1A5-4C5A-8624-AAE762EFE5D7}" id="{A2A113E7-27AE-4D8B-8FB1-836B0745A245}">
    <text>@Evin Vinson  – Please remember to add the set-aside list</text>
    <mentions>
      <mention mentionpersonId="{A734C7CF-CDFF-4E7B-AB6C-69E08350EFC8}" mentionId="{17F95AE0-DE00-4C95-A1A7-1051F419990E}" startIndex="0" length="12"/>
    </mentions>
  </threadedComment>
</ThreadedComments>
</file>

<file path=xl/threadedComments/threadedComment5.xml><?xml version="1.0" encoding="utf-8"?>
<ThreadedComments xmlns="http://schemas.microsoft.com/office/spreadsheetml/2018/threadedcomments" xmlns:x="http://schemas.openxmlformats.org/spreadsheetml/2006/main">
  <threadedComment ref="G2" dT="2025-11-17T18:18:16.69" personId="{B6B72FCD-C1A5-4C5A-8624-AAE762EFE5D7}" id="{41DADEFD-06BC-42A2-B022-CDF49A758172}">
    <text>Note to self --Compare this list of unacceptable practices with the spreadsheet</text>
  </threadedComment>
  <threadedComment ref="A30" dT="2025-11-17T20:08:46.30" personId="{B6B72FCD-C1A5-4C5A-8624-AAE762EFE5D7}" id="{7D978323-C875-4FA8-9BDE-5526BD5379F7}">
    <text xml:space="preserve">@Evin Vinson – good afternoon.  I need to create an issues log do you have a suggestion?
</text>
    <mentions>
      <mention mentionpersonId="{A734C7CF-CDFF-4E7B-AB6C-69E08350EFC8}" mentionId="{685D2793-2FD2-47FE-A41D-4F695BF3272C}" startIndex="0" length="12"/>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9.vml"/><Relationship Id="rId4" Type="http://schemas.microsoft.com/office/2019/04/relationships/documenttask" Target="../documenttasks/documenttask1.xml"/></Relationships>
</file>

<file path=xl/worksheets/_rels/sheet14.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3.xml"/><Relationship Id="rId1" Type="http://schemas.openxmlformats.org/officeDocument/2006/relationships/vmlDrawing" Target="../drawings/vmlDrawing10.vml"/><Relationship Id="rId4" Type="http://schemas.microsoft.com/office/2019/04/relationships/documenttask" Target="../documenttasks/documenttask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1.vml"/><Relationship Id="rId1" Type="http://schemas.openxmlformats.org/officeDocument/2006/relationships/printerSettings" Target="../printerSettings/printerSettings12.bin"/><Relationship Id="rId5" Type="http://schemas.microsoft.com/office/2019/04/relationships/documenttask" Target="../documenttasks/documenttask3.xml"/><Relationship Id="rId4" Type="http://schemas.microsoft.com/office/2017/10/relationships/threadedComment" Target="../threadedComments/threadedComment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6.xml"/><Relationship Id="rId1" Type="http://schemas.openxmlformats.org/officeDocument/2006/relationships/vmlDrawing" Target="../drawings/vmlDrawing13.vml"/><Relationship Id="rId4" Type="http://schemas.microsoft.com/office/2019/04/relationships/documenttask" Target="../documenttasks/documenttask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4.vml"/><Relationship Id="rId1" Type="http://schemas.openxmlformats.org/officeDocument/2006/relationships/drawing" Target="../drawings/drawing7.xml"/><Relationship Id="rId5" Type="http://schemas.microsoft.com/office/2019/04/relationships/documenttask" Target="../documenttasks/documenttask5.xml"/><Relationship Id="rId4" Type="http://schemas.microsoft.com/office/2017/10/relationships/threadedComment" Target="../threadedComments/threadedComment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s://mtgis-portal.geo.census.gov/arcgis/apps/experiencebuilder/experience/?id=bc7d5cafd5e94dfb875ac36df0deaf77" TargetMode="External"/><Relationship Id="rId5" Type="http://schemas.openxmlformats.org/officeDocument/2006/relationships/comments" Target="../comments1.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03C80-1E28-4772-BB1F-93C3A3D74C27}">
  <sheetPr codeName="Sheet1">
    <tabColor rgb="FF002060"/>
  </sheetPr>
  <dimension ref="A1:AN36"/>
  <sheetViews>
    <sheetView showGridLines="0" tabSelected="1" zoomScaleNormal="100" zoomScaleSheetLayoutView="90" workbookViewId="0">
      <selection activeCell="B1" sqref="B1:Q1"/>
    </sheetView>
  </sheetViews>
  <sheetFormatPr defaultColWidth="9.1796875" defaultRowHeight="15.75" customHeight="1" x14ac:dyDescent="0.35"/>
  <cols>
    <col min="1" max="16" width="9.1796875" style="8"/>
    <col min="17" max="17" width="9.1796875" style="8" customWidth="1"/>
    <col min="18" max="40" width="9.1796875" style="154"/>
    <col min="41" max="16384" width="9.1796875" style="8"/>
  </cols>
  <sheetData>
    <row r="1" spans="1:40" ht="20.149999999999999" customHeight="1" x14ac:dyDescent="0.35">
      <c r="B1" s="635" t="s">
        <v>0</v>
      </c>
      <c r="C1" s="636"/>
      <c r="D1" s="636"/>
      <c r="E1" s="636"/>
      <c r="F1" s="636"/>
      <c r="G1" s="636"/>
      <c r="H1" s="636"/>
      <c r="I1" s="636"/>
      <c r="J1" s="636"/>
      <c r="K1" s="636"/>
      <c r="L1" s="636"/>
      <c r="M1" s="636"/>
      <c r="N1" s="636"/>
      <c r="O1" s="636"/>
      <c r="P1" s="636"/>
      <c r="Q1" s="637"/>
    </row>
    <row r="2" spans="1:40" ht="20.149999999999999" customHeight="1" x14ac:dyDescent="0.35">
      <c r="B2" s="656" t="s">
        <v>1</v>
      </c>
      <c r="C2" s="657"/>
      <c r="D2" s="657"/>
      <c r="E2" s="657"/>
      <c r="F2" s="657"/>
      <c r="G2" s="657"/>
      <c r="H2" s="657"/>
      <c r="I2" s="657"/>
      <c r="J2" s="657"/>
      <c r="L2" s="154"/>
      <c r="M2" s="154"/>
      <c r="N2" s="154"/>
      <c r="O2" s="154"/>
      <c r="P2" s="154"/>
      <c r="Q2" s="410"/>
    </row>
    <row r="3" spans="1:40" ht="15" customHeight="1" x14ac:dyDescent="0.35">
      <c r="B3" s="638" t="s">
        <v>2</v>
      </c>
      <c r="C3" s="639"/>
      <c r="D3" s="639"/>
      <c r="E3" s="639"/>
      <c r="F3" s="639"/>
      <c r="G3" s="639"/>
      <c r="H3" s="639"/>
      <c r="I3" s="639"/>
      <c r="J3" s="639"/>
      <c r="K3" s="639"/>
      <c r="L3" s="639"/>
      <c r="M3" s="639"/>
      <c r="N3" s="639"/>
      <c r="O3" s="639"/>
      <c r="P3" s="639"/>
      <c r="Q3" s="640"/>
    </row>
    <row r="4" spans="1:40" ht="15" customHeight="1" x14ac:dyDescent="0.35">
      <c r="B4" s="644" t="s">
        <v>3</v>
      </c>
      <c r="C4" s="645"/>
      <c r="D4" s="645"/>
      <c r="E4" s="645"/>
      <c r="F4" s="645"/>
      <c r="G4" s="645"/>
      <c r="H4" s="645"/>
      <c r="I4" s="645"/>
      <c r="J4" s="645"/>
      <c r="K4" s="645"/>
      <c r="L4" s="645"/>
      <c r="M4" s="645"/>
      <c r="N4" s="645"/>
      <c r="O4" s="645"/>
      <c r="P4" s="645"/>
      <c r="Q4" s="646"/>
    </row>
    <row r="5" spans="1:40" ht="15" customHeight="1" x14ac:dyDescent="0.35">
      <c r="B5" s="638" t="s">
        <v>4</v>
      </c>
      <c r="C5" s="639"/>
      <c r="D5" s="639"/>
      <c r="E5" s="639"/>
      <c r="F5" s="639"/>
      <c r="G5" s="639"/>
      <c r="H5" s="639"/>
      <c r="I5" s="639"/>
      <c r="J5" s="639"/>
      <c r="K5" s="639"/>
      <c r="L5" s="639"/>
      <c r="M5" s="639"/>
      <c r="N5" s="639"/>
      <c r="O5" s="639"/>
      <c r="P5" s="639"/>
      <c r="Q5" s="640"/>
    </row>
    <row r="6" spans="1:40" ht="33.75" customHeight="1" x14ac:dyDescent="0.35">
      <c r="B6" s="647" t="s">
        <v>5</v>
      </c>
      <c r="C6" s="648"/>
      <c r="D6" s="648"/>
      <c r="E6" s="648"/>
      <c r="F6" s="648"/>
      <c r="G6" s="648"/>
      <c r="H6" s="648"/>
      <c r="I6" s="648"/>
      <c r="J6" s="648"/>
      <c r="K6" s="648"/>
      <c r="L6" s="648"/>
      <c r="M6" s="648"/>
      <c r="N6" s="648"/>
      <c r="O6" s="648"/>
      <c r="P6" s="648"/>
      <c r="Q6" s="649"/>
    </row>
    <row r="7" spans="1:40" ht="15" customHeight="1" x14ac:dyDescent="0.35">
      <c r="B7" s="638" t="s">
        <v>6</v>
      </c>
      <c r="C7" s="639"/>
      <c r="D7" s="639"/>
      <c r="E7" s="639"/>
      <c r="F7" s="639"/>
      <c r="G7" s="639"/>
      <c r="H7" s="639"/>
      <c r="I7" s="639"/>
      <c r="J7" s="639"/>
      <c r="K7" s="639"/>
      <c r="L7" s="639"/>
      <c r="M7" s="639"/>
      <c r="N7" s="639"/>
      <c r="O7" s="639"/>
      <c r="P7" s="639"/>
      <c r="Q7" s="640"/>
    </row>
    <row r="8" spans="1:40" s="415" customFormat="1" ht="29.25" customHeight="1" x14ac:dyDescent="0.35">
      <c r="A8" s="416"/>
      <c r="B8" s="647" t="s">
        <v>7</v>
      </c>
      <c r="C8" s="648"/>
      <c r="D8" s="648"/>
      <c r="E8" s="648"/>
      <c r="F8" s="648"/>
      <c r="G8" s="648"/>
      <c r="H8" s="648"/>
      <c r="I8" s="648"/>
      <c r="J8" s="648"/>
      <c r="K8" s="648"/>
      <c r="L8" s="648"/>
      <c r="M8" s="648"/>
      <c r="N8" s="648"/>
      <c r="O8" s="648"/>
      <c r="P8" s="648"/>
      <c r="Q8" s="649"/>
      <c r="R8" s="416"/>
      <c r="S8" s="416"/>
      <c r="T8" s="416"/>
      <c r="U8" s="416"/>
      <c r="V8" s="416"/>
      <c r="W8" s="416"/>
      <c r="X8" s="416"/>
      <c r="Y8" s="416"/>
      <c r="Z8" s="416"/>
      <c r="AA8" s="416"/>
      <c r="AB8" s="416"/>
      <c r="AC8" s="416"/>
      <c r="AD8" s="416"/>
      <c r="AE8" s="416"/>
      <c r="AF8" s="416"/>
      <c r="AG8" s="416"/>
      <c r="AH8" s="416"/>
      <c r="AI8" s="416"/>
      <c r="AJ8" s="416"/>
      <c r="AK8" s="416"/>
      <c r="AL8" s="416"/>
      <c r="AM8" s="416"/>
      <c r="AN8" s="416"/>
    </row>
    <row r="9" spans="1:40" s="164" customFormat="1" ht="15" customHeight="1" x14ac:dyDescent="0.35">
      <c r="A9" s="154"/>
      <c r="B9" s="638" t="s">
        <v>8</v>
      </c>
      <c r="C9" s="639"/>
      <c r="D9" s="639"/>
      <c r="E9" s="639"/>
      <c r="F9" s="639"/>
      <c r="G9" s="639"/>
      <c r="H9" s="639"/>
      <c r="I9" s="639"/>
      <c r="J9" s="639"/>
      <c r="K9" s="639"/>
      <c r="L9" s="639"/>
      <c r="M9" s="639"/>
      <c r="N9" s="639"/>
      <c r="O9" s="639"/>
      <c r="P9" s="639"/>
      <c r="Q9" s="640"/>
      <c r="R9" s="154"/>
      <c r="S9" s="154"/>
      <c r="T9" s="154"/>
      <c r="U9" s="154"/>
      <c r="V9" s="154"/>
      <c r="W9" s="154"/>
      <c r="X9" s="154"/>
      <c r="Y9" s="154"/>
      <c r="Z9" s="154"/>
      <c r="AA9" s="154"/>
      <c r="AB9" s="154"/>
      <c r="AC9" s="154"/>
      <c r="AD9" s="154"/>
      <c r="AE9" s="154"/>
      <c r="AF9" s="154"/>
      <c r="AG9" s="154"/>
      <c r="AH9" s="154"/>
      <c r="AI9" s="154"/>
      <c r="AJ9" s="154"/>
      <c r="AK9" s="154"/>
      <c r="AL9" s="154"/>
      <c r="AM9" s="154"/>
      <c r="AN9" s="154"/>
    </row>
    <row r="10" spans="1:40" ht="46.5" customHeight="1" x14ac:dyDescent="0.35">
      <c r="A10" s="154"/>
      <c r="B10" s="647" t="s">
        <v>9</v>
      </c>
      <c r="C10" s="648"/>
      <c r="D10" s="648"/>
      <c r="E10" s="648"/>
      <c r="F10" s="648"/>
      <c r="G10" s="648"/>
      <c r="H10" s="648"/>
      <c r="I10" s="648"/>
      <c r="J10" s="648"/>
      <c r="K10" s="648"/>
      <c r="L10" s="648"/>
      <c r="M10" s="648"/>
      <c r="N10" s="648"/>
      <c r="O10" s="648"/>
      <c r="P10" s="648"/>
      <c r="Q10" s="649"/>
    </row>
    <row r="11" spans="1:40" ht="28.5" customHeight="1" x14ac:dyDescent="0.35">
      <c r="B11" s="653" t="s">
        <v>10</v>
      </c>
      <c r="C11" s="654"/>
      <c r="D11" s="654"/>
      <c r="E11" s="654"/>
      <c r="F11" s="654"/>
      <c r="G11" s="654"/>
      <c r="H11" s="654"/>
      <c r="I11" s="654"/>
      <c r="J11" s="654"/>
      <c r="K11" s="654"/>
      <c r="L11" s="654"/>
      <c r="M11" s="654"/>
      <c r="N11" s="654"/>
      <c r="O11" s="654"/>
      <c r="P11" s="654"/>
      <c r="Q11" s="655"/>
    </row>
    <row r="12" spans="1:40" ht="18.649999999999999" customHeight="1" x14ac:dyDescent="0.35">
      <c r="B12" s="644" t="s">
        <v>11</v>
      </c>
      <c r="C12" s="645"/>
      <c r="D12" s="645"/>
      <c r="E12" s="645"/>
      <c r="F12" s="645"/>
      <c r="G12" s="645"/>
      <c r="H12" s="645"/>
      <c r="I12" s="645"/>
      <c r="J12" s="645"/>
      <c r="K12" s="645"/>
      <c r="L12" s="645"/>
      <c r="M12" s="645"/>
      <c r="N12" s="645"/>
      <c r="O12" s="645"/>
      <c r="P12" s="645"/>
      <c r="Q12" s="646"/>
    </row>
    <row r="13" spans="1:40" ht="15" customHeight="1" x14ac:dyDescent="0.35">
      <c r="B13" s="638" t="s">
        <v>12</v>
      </c>
      <c r="C13" s="639"/>
      <c r="D13" s="639"/>
      <c r="E13" s="639"/>
      <c r="F13" s="639"/>
      <c r="G13" s="639"/>
      <c r="H13" s="639"/>
      <c r="I13" s="639"/>
      <c r="J13" s="639"/>
      <c r="K13" s="639"/>
      <c r="L13" s="639"/>
      <c r="M13" s="639"/>
      <c r="N13" s="639"/>
      <c r="O13" s="639"/>
      <c r="P13" s="639"/>
      <c r="Q13" s="640"/>
    </row>
    <row r="14" spans="1:40" ht="15.5" x14ac:dyDescent="0.35">
      <c r="B14" s="641" t="s">
        <v>13</v>
      </c>
      <c r="C14" s="642"/>
      <c r="D14" s="642"/>
      <c r="E14" s="642"/>
      <c r="F14" s="642"/>
      <c r="G14" s="642"/>
      <c r="H14" s="642"/>
      <c r="I14" s="642"/>
      <c r="J14" s="642"/>
      <c r="K14" s="642"/>
      <c r="L14" s="642"/>
      <c r="M14" s="642"/>
      <c r="N14" s="642"/>
      <c r="O14" s="642"/>
      <c r="P14" s="642"/>
      <c r="Q14" s="643"/>
    </row>
    <row r="15" spans="1:40" ht="15" customHeight="1" x14ac:dyDescent="0.35">
      <c r="B15" s="658" t="s">
        <v>14</v>
      </c>
      <c r="C15" s="659"/>
      <c r="D15" s="659"/>
      <c r="E15" s="659"/>
      <c r="F15" s="659"/>
      <c r="G15" s="659"/>
      <c r="H15" s="659"/>
      <c r="I15" s="659"/>
      <c r="J15" s="659"/>
      <c r="K15" s="659"/>
      <c r="L15" s="659"/>
      <c r="M15" s="659"/>
      <c r="N15" s="659"/>
      <c r="O15" s="659"/>
      <c r="P15" s="659"/>
      <c r="Q15" s="660"/>
    </row>
    <row r="16" spans="1:40" ht="32.25" customHeight="1" x14ac:dyDescent="0.35">
      <c r="B16" s="661" t="s">
        <v>15</v>
      </c>
      <c r="C16" s="662"/>
      <c r="D16" s="662"/>
      <c r="E16" s="662"/>
      <c r="F16" s="662"/>
      <c r="G16" s="662"/>
      <c r="H16" s="662"/>
      <c r="I16" s="662"/>
      <c r="J16" s="662"/>
      <c r="K16" s="662"/>
      <c r="L16" s="662"/>
      <c r="M16" s="662"/>
      <c r="N16" s="662"/>
      <c r="O16" s="662"/>
      <c r="P16" s="662"/>
      <c r="Q16" s="663"/>
    </row>
    <row r="17" spans="2:40" ht="15" customHeight="1" x14ac:dyDescent="0.35">
      <c r="B17" s="664" t="s">
        <v>16</v>
      </c>
      <c r="C17" s="665"/>
      <c r="D17" s="665"/>
      <c r="E17" s="665"/>
      <c r="F17" s="665"/>
      <c r="G17" s="665"/>
      <c r="H17" s="665"/>
      <c r="I17" s="665"/>
      <c r="J17" s="665"/>
      <c r="K17" s="665"/>
      <c r="L17" s="665"/>
      <c r="M17" s="665"/>
      <c r="N17" s="665"/>
      <c r="O17" s="665"/>
      <c r="P17" s="665"/>
      <c r="Q17" s="666"/>
    </row>
    <row r="18" spans="2:40" ht="15" customHeight="1" x14ac:dyDescent="0.35">
      <c r="B18" s="650" t="s">
        <v>17</v>
      </c>
      <c r="C18" s="651"/>
      <c r="D18" s="651"/>
      <c r="E18" s="651"/>
      <c r="F18" s="651"/>
      <c r="G18" s="651"/>
      <c r="H18" s="651"/>
      <c r="I18" s="651"/>
      <c r="J18" s="651"/>
      <c r="K18" s="651"/>
      <c r="L18" s="651"/>
      <c r="M18" s="651"/>
      <c r="N18" s="651"/>
      <c r="O18" s="651"/>
      <c r="P18" s="651"/>
      <c r="Q18" s="652"/>
    </row>
    <row r="19" spans="2:40" ht="15.75" customHeight="1" x14ac:dyDescent="0.35">
      <c r="B19" s="421">
        <v>1</v>
      </c>
      <c r="C19" s="632" t="s">
        <v>18</v>
      </c>
      <c r="D19" s="633"/>
      <c r="E19" s="633"/>
      <c r="F19" s="633"/>
      <c r="G19" s="633"/>
      <c r="H19" s="633"/>
      <c r="I19" s="633"/>
      <c r="J19" s="633"/>
      <c r="K19" s="633"/>
      <c r="L19" s="633"/>
      <c r="M19" s="633"/>
      <c r="N19" s="633"/>
      <c r="O19" s="633"/>
      <c r="P19" s="633"/>
      <c r="Q19" s="634"/>
    </row>
    <row r="20" spans="2:40" ht="15.75" customHeight="1" x14ac:dyDescent="0.35">
      <c r="B20" s="421">
        <v>2</v>
      </c>
      <c r="C20" s="632" t="s">
        <v>19</v>
      </c>
      <c r="D20" s="633"/>
      <c r="E20" s="633"/>
      <c r="F20" s="633"/>
      <c r="G20" s="633"/>
      <c r="H20" s="633"/>
      <c r="I20" s="633"/>
      <c r="J20" s="633"/>
      <c r="K20" s="633"/>
      <c r="L20" s="633"/>
      <c r="M20" s="633"/>
      <c r="N20" s="633"/>
      <c r="O20" s="633"/>
      <c r="P20" s="633"/>
      <c r="Q20" s="634"/>
    </row>
    <row r="21" spans="2:40" ht="15.75" customHeight="1" x14ac:dyDescent="0.35">
      <c r="B21" s="421">
        <v>3</v>
      </c>
      <c r="C21" s="632" t="s">
        <v>20</v>
      </c>
      <c r="D21" s="633"/>
      <c r="E21" s="633"/>
      <c r="F21" s="633"/>
      <c r="G21" s="633"/>
      <c r="H21" s="633"/>
      <c r="I21" s="633"/>
      <c r="J21" s="633"/>
      <c r="K21" s="633"/>
      <c r="L21" s="633"/>
      <c r="M21" s="633"/>
      <c r="N21" s="633"/>
      <c r="O21" s="633"/>
      <c r="P21" s="633"/>
      <c r="Q21" s="634"/>
      <c r="W21" s="197"/>
    </row>
    <row r="22" spans="2:40" s="142" customFormat="1" ht="15.75" customHeight="1" x14ac:dyDescent="0.35">
      <c r="B22" s="421">
        <v>4</v>
      </c>
      <c r="C22" s="632" t="s">
        <v>21</v>
      </c>
      <c r="D22" s="633"/>
      <c r="E22" s="633"/>
      <c r="F22" s="633"/>
      <c r="G22" s="633"/>
      <c r="H22" s="633"/>
      <c r="I22" s="633"/>
      <c r="J22" s="633"/>
      <c r="K22" s="633"/>
      <c r="L22" s="633"/>
      <c r="M22" s="633"/>
      <c r="N22" s="633"/>
      <c r="O22" s="633"/>
      <c r="P22" s="633"/>
      <c r="Q22" s="63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row>
    <row r="23" spans="2:40" ht="15.75" customHeight="1" x14ac:dyDescent="0.35">
      <c r="B23" s="421">
        <v>5</v>
      </c>
      <c r="C23" s="632" t="s">
        <v>22</v>
      </c>
      <c r="D23" s="633"/>
      <c r="E23" s="633"/>
      <c r="F23" s="633"/>
      <c r="G23" s="633"/>
      <c r="H23" s="633"/>
      <c r="I23" s="633"/>
      <c r="J23" s="633"/>
      <c r="K23" s="633"/>
      <c r="L23" s="633"/>
      <c r="M23" s="633"/>
      <c r="N23" s="633"/>
      <c r="O23" s="633"/>
      <c r="P23" s="633"/>
      <c r="Q23" s="634"/>
    </row>
    <row r="24" spans="2:40" s="11" customFormat="1" ht="15.75" customHeight="1" x14ac:dyDescent="0.35">
      <c r="B24" s="421">
        <v>6</v>
      </c>
      <c r="C24" s="632" t="s">
        <v>23</v>
      </c>
      <c r="D24" s="633"/>
      <c r="E24" s="633"/>
      <c r="F24" s="633"/>
      <c r="G24" s="633"/>
      <c r="H24" s="633"/>
      <c r="I24" s="633"/>
      <c r="J24" s="633"/>
      <c r="K24" s="633"/>
      <c r="L24" s="633"/>
      <c r="M24" s="633"/>
      <c r="N24" s="633"/>
      <c r="O24" s="633"/>
      <c r="P24" s="633"/>
      <c r="Q24" s="634"/>
      <c r="R24" s="153"/>
      <c r="S24" s="153"/>
      <c r="T24" s="153"/>
      <c r="U24" s="153"/>
      <c r="V24" s="153"/>
      <c r="W24" s="153"/>
      <c r="X24" s="153"/>
      <c r="Y24" s="153"/>
      <c r="Z24" s="153"/>
      <c r="AA24" s="153"/>
      <c r="AB24" s="153"/>
      <c r="AC24" s="153"/>
      <c r="AD24" s="153"/>
      <c r="AE24" s="153"/>
      <c r="AF24" s="153"/>
      <c r="AG24" s="153"/>
      <c r="AH24" s="153"/>
      <c r="AI24" s="153"/>
      <c r="AJ24" s="153"/>
      <c r="AK24" s="153"/>
      <c r="AL24" s="153"/>
      <c r="AM24" s="153"/>
      <c r="AN24" s="153"/>
    </row>
    <row r="25" spans="2:40" s="11" customFormat="1" ht="15.75" customHeight="1" x14ac:dyDescent="0.35">
      <c r="B25" s="421">
        <v>7</v>
      </c>
      <c r="C25" s="632" t="s">
        <v>24</v>
      </c>
      <c r="D25" s="633"/>
      <c r="E25" s="633"/>
      <c r="F25" s="633"/>
      <c r="G25" s="633"/>
      <c r="H25" s="633"/>
      <c r="I25" s="633"/>
      <c r="J25" s="633"/>
      <c r="K25" s="633"/>
      <c r="L25" s="633"/>
      <c r="M25" s="633"/>
      <c r="N25" s="633"/>
      <c r="O25" s="633"/>
      <c r="P25" s="633"/>
      <c r="Q25" s="634"/>
      <c r="R25" s="153"/>
      <c r="S25" s="153"/>
      <c r="T25" s="153"/>
      <c r="U25" s="153"/>
      <c r="V25" s="153"/>
      <c r="W25" s="153"/>
      <c r="X25" s="153"/>
      <c r="Y25" s="153"/>
      <c r="Z25" s="153"/>
      <c r="AA25" s="153"/>
      <c r="AB25" s="153"/>
      <c r="AC25" s="153"/>
      <c r="AD25" s="153"/>
      <c r="AE25" s="153"/>
      <c r="AF25" s="153"/>
      <c r="AG25" s="153"/>
      <c r="AH25" s="153"/>
      <c r="AI25" s="153"/>
      <c r="AJ25" s="153"/>
      <c r="AK25" s="153"/>
      <c r="AL25" s="153"/>
      <c r="AM25" s="153"/>
      <c r="AN25" s="153"/>
    </row>
    <row r="26" spans="2:40" s="11" customFormat="1" ht="15.65" customHeight="1" x14ac:dyDescent="0.35">
      <c r="B26" s="421">
        <v>8</v>
      </c>
      <c r="C26" s="632" t="s">
        <v>25</v>
      </c>
      <c r="D26" s="633"/>
      <c r="E26" s="633"/>
      <c r="F26" s="633"/>
      <c r="G26" s="633"/>
      <c r="H26" s="633"/>
      <c r="I26" s="633"/>
      <c r="J26" s="633"/>
      <c r="K26" s="633"/>
      <c r="L26" s="633"/>
      <c r="M26" s="633"/>
      <c r="N26" s="633"/>
      <c r="O26" s="633"/>
      <c r="P26" s="633"/>
      <c r="Q26" s="634"/>
      <c r="R26" s="153"/>
      <c r="S26" s="153"/>
      <c r="T26" s="153"/>
      <c r="U26" s="153"/>
      <c r="V26" s="153"/>
      <c r="W26" s="153"/>
      <c r="X26" s="153"/>
      <c r="Y26" s="153"/>
      <c r="Z26" s="153"/>
      <c r="AA26" s="153"/>
      <c r="AB26" s="153"/>
      <c r="AC26" s="153"/>
      <c r="AD26" s="153"/>
      <c r="AE26" s="153"/>
      <c r="AF26" s="153"/>
      <c r="AG26" s="153"/>
      <c r="AH26" s="153"/>
      <c r="AI26" s="153"/>
      <c r="AJ26" s="153"/>
      <c r="AK26" s="153"/>
      <c r="AL26" s="153"/>
      <c r="AM26" s="153"/>
      <c r="AN26" s="153"/>
    </row>
    <row r="27" spans="2:40" s="11" customFormat="1" ht="15.75" customHeight="1" x14ac:dyDescent="0.35">
      <c r="B27" s="421">
        <v>9</v>
      </c>
      <c r="C27" s="632" t="s">
        <v>26</v>
      </c>
      <c r="D27" s="633"/>
      <c r="E27" s="633"/>
      <c r="F27" s="633"/>
      <c r="G27" s="633"/>
      <c r="H27" s="633"/>
      <c r="I27" s="633"/>
      <c r="J27" s="633"/>
      <c r="K27" s="633"/>
      <c r="L27" s="633"/>
      <c r="M27" s="633"/>
      <c r="N27" s="633"/>
      <c r="O27" s="633"/>
      <c r="P27" s="633"/>
      <c r="Q27" s="634"/>
      <c r="R27" s="153"/>
      <c r="S27" s="153"/>
      <c r="T27" s="153"/>
      <c r="U27" s="153"/>
      <c r="V27" s="153"/>
      <c r="W27" s="153"/>
      <c r="X27" s="153"/>
      <c r="Y27" s="153"/>
      <c r="Z27" s="153"/>
      <c r="AA27" s="153"/>
      <c r="AB27" s="153"/>
      <c r="AC27" s="153"/>
      <c r="AD27" s="153"/>
      <c r="AE27" s="153"/>
      <c r="AF27" s="153"/>
      <c r="AG27" s="153"/>
      <c r="AH27" s="153"/>
      <c r="AI27" s="153"/>
      <c r="AJ27" s="153"/>
      <c r="AK27" s="153"/>
      <c r="AL27" s="153"/>
      <c r="AM27" s="153"/>
      <c r="AN27" s="153"/>
    </row>
    <row r="28" spans="2:40" s="11" customFormat="1" ht="15.75" customHeight="1" x14ac:dyDescent="0.35">
      <c r="B28" s="421">
        <v>10</v>
      </c>
      <c r="C28" s="632" t="s">
        <v>27</v>
      </c>
      <c r="D28" s="633"/>
      <c r="E28" s="633"/>
      <c r="F28" s="633"/>
      <c r="G28" s="633"/>
      <c r="H28" s="633"/>
      <c r="I28" s="633"/>
      <c r="J28" s="633"/>
      <c r="K28" s="633"/>
      <c r="L28" s="633"/>
      <c r="M28" s="633"/>
      <c r="N28" s="633"/>
      <c r="O28" s="633"/>
      <c r="P28" s="633"/>
      <c r="Q28" s="634"/>
      <c r="R28" s="153"/>
      <c r="S28" s="153"/>
      <c r="T28" s="153"/>
      <c r="U28" s="153"/>
      <c r="V28" s="153"/>
      <c r="W28" s="153"/>
      <c r="X28" s="153"/>
      <c r="Y28" s="153"/>
      <c r="Z28" s="153"/>
      <c r="AA28" s="153"/>
      <c r="AB28" s="153"/>
      <c r="AC28" s="153"/>
      <c r="AD28" s="153"/>
      <c r="AE28" s="153"/>
      <c r="AF28" s="153"/>
      <c r="AG28" s="153"/>
      <c r="AH28" s="153"/>
      <c r="AI28" s="153"/>
      <c r="AJ28" s="153"/>
      <c r="AK28" s="153"/>
      <c r="AL28" s="153"/>
      <c r="AM28" s="153"/>
      <c r="AN28" s="153"/>
    </row>
    <row r="29" spans="2:40" s="11" customFormat="1" ht="30.75" customHeight="1" x14ac:dyDescent="0.35">
      <c r="B29" s="421">
        <v>11</v>
      </c>
      <c r="C29" s="626" t="s">
        <v>28</v>
      </c>
      <c r="D29" s="627"/>
      <c r="E29" s="627"/>
      <c r="F29" s="627"/>
      <c r="G29" s="627"/>
      <c r="H29" s="627"/>
      <c r="I29" s="627"/>
      <c r="J29" s="627"/>
      <c r="K29" s="627"/>
      <c r="L29" s="627"/>
      <c r="M29" s="627"/>
      <c r="N29" s="627"/>
      <c r="O29" s="627"/>
      <c r="P29" s="627"/>
      <c r="Q29" s="628"/>
      <c r="R29" s="153"/>
      <c r="S29" s="153"/>
      <c r="T29" s="153"/>
      <c r="U29" s="153"/>
      <c r="V29" s="153"/>
      <c r="W29" s="153"/>
      <c r="X29" s="153"/>
      <c r="Y29" s="153"/>
      <c r="Z29" s="153"/>
      <c r="AA29" s="153"/>
      <c r="AB29" s="153"/>
      <c r="AC29" s="153"/>
      <c r="AD29" s="153"/>
      <c r="AE29" s="153"/>
      <c r="AF29" s="153"/>
      <c r="AG29" s="153"/>
      <c r="AH29" s="153"/>
      <c r="AI29" s="153"/>
      <c r="AJ29" s="153"/>
      <c r="AK29" s="153"/>
      <c r="AL29" s="153"/>
      <c r="AM29" s="153"/>
      <c r="AN29" s="153"/>
    </row>
    <row r="30" spans="2:40" s="11" customFormat="1" ht="15.75" customHeight="1" x14ac:dyDescent="0.35">
      <c r="B30" s="421">
        <v>12</v>
      </c>
      <c r="C30" s="632" t="s">
        <v>29</v>
      </c>
      <c r="D30" s="633"/>
      <c r="E30" s="633"/>
      <c r="F30" s="633"/>
      <c r="G30" s="633"/>
      <c r="H30" s="633"/>
      <c r="I30" s="633"/>
      <c r="J30" s="633"/>
      <c r="K30" s="633"/>
      <c r="L30" s="633"/>
      <c r="M30" s="633"/>
      <c r="N30" s="633"/>
      <c r="O30" s="633"/>
      <c r="P30" s="633"/>
      <c r="Q30" s="634"/>
      <c r="R30" s="153"/>
      <c r="S30" s="153"/>
      <c r="T30" s="153"/>
      <c r="U30" s="153"/>
      <c r="V30" s="153"/>
      <c r="W30" s="153"/>
      <c r="X30" s="153"/>
      <c r="Y30" s="153"/>
      <c r="Z30" s="153"/>
      <c r="AA30" s="153"/>
      <c r="AB30" s="153"/>
      <c r="AC30" s="153"/>
      <c r="AD30" s="153"/>
      <c r="AE30" s="153"/>
      <c r="AF30" s="153"/>
      <c r="AG30" s="153"/>
      <c r="AH30" s="153"/>
      <c r="AI30" s="153"/>
      <c r="AJ30" s="153"/>
      <c r="AK30" s="153"/>
      <c r="AL30" s="153"/>
      <c r="AM30" s="153"/>
      <c r="AN30" s="153"/>
    </row>
    <row r="31" spans="2:40" s="11" customFormat="1" ht="30.75" customHeight="1" x14ac:dyDescent="0.35">
      <c r="B31" s="421">
        <v>13</v>
      </c>
      <c r="C31" s="626" t="s">
        <v>30</v>
      </c>
      <c r="D31" s="627"/>
      <c r="E31" s="627"/>
      <c r="F31" s="627"/>
      <c r="G31" s="627"/>
      <c r="H31" s="627"/>
      <c r="I31" s="627"/>
      <c r="J31" s="627"/>
      <c r="K31" s="627"/>
      <c r="L31" s="627"/>
      <c r="M31" s="627"/>
      <c r="N31" s="627"/>
      <c r="O31" s="627"/>
      <c r="P31" s="627"/>
      <c r="Q31" s="628"/>
      <c r="R31" s="153"/>
      <c r="S31" s="153"/>
      <c r="T31" s="153"/>
      <c r="U31" s="153"/>
      <c r="V31" s="153"/>
      <c r="W31" s="153"/>
      <c r="X31" s="153"/>
      <c r="Y31" s="153"/>
      <c r="Z31" s="153"/>
      <c r="AA31" s="153"/>
      <c r="AB31" s="153"/>
      <c r="AC31" s="153"/>
      <c r="AD31" s="153"/>
      <c r="AE31" s="153"/>
      <c r="AF31" s="153"/>
      <c r="AG31" s="153"/>
      <c r="AH31" s="153"/>
      <c r="AI31" s="153"/>
      <c r="AJ31" s="153"/>
      <c r="AK31" s="153"/>
      <c r="AL31" s="153"/>
      <c r="AM31" s="153"/>
      <c r="AN31" s="153"/>
    </row>
    <row r="32" spans="2:40" s="11" customFormat="1" ht="15.75" customHeight="1" x14ac:dyDescent="0.35">
      <c r="B32" s="421">
        <v>14</v>
      </c>
      <c r="C32" s="632" t="s">
        <v>31</v>
      </c>
      <c r="D32" s="633"/>
      <c r="E32" s="633"/>
      <c r="F32" s="633"/>
      <c r="G32" s="633"/>
      <c r="H32" s="633"/>
      <c r="I32" s="633"/>
      <c r="J32" s="633"/>
      <c r="K32" s="633"/>
      <c r="L32" s="633"/>
      <c r="M32" s="633"/>
      <c r="N32" s="633"/>
      <c r="O32" s="633"/>
      <c r="P32" s="633"/>
      <c r="Q32" s="634"/>
      <c r="R32" s="153"/>
      <c r="S32" s="153"/>
      <c r="T32" s="153"/>
      <c r="U32" s="153"/>
      <c r="V32" s="153"/>
      <c r="W32" s="153"/>
      <c r="X32" s="153"/>
      <c r="Y32" s="153"/>
      <c r="Z32" s="153"/>
      <c r="AA32" s="153"/>
      <c r="AB32" s="153"/>
      <c r="AC32" s="153"/>
      <c r="AD32" s="153"/>
      <c r="AE32" s="153"/>
      <c r="AF32" s="153"/>
      <c r="AG32" s="153"/>
      <c r="AH32" s="153"/>
      <c r="AI32" s="153"/>
      <c r="AJ32" s="153"/>
      <c r="AK32" s="153"/>
      <c r="AL32" s="153"/>
      <c r="AM32" s="153"/>
      <c r="AN32" s="153"/>
    </row>
    <row r="33" spans="2:40" s="11" customFormat="1" ht="15.75" customHeight="1" x14ac:dyDescent="0.35">
      <c r="B33" s="421">
        <v>15</v>
      </c>
      <c r="C33" s="632" t="s">
        <v>32</v>
      </c>
      <c r="D33" s="633"/>
      <c r="E33" s="633"/>
      <c r="F33" s="633"/>
      <c r="G33" s="633"/>
      <c r="H33" s="633"/>
      <c r="I33" s="633"/>
      <c r="J33" s="633"/>
      <c r="K33" s="633"/>
      <c r="L33" s="633"/>
      <c r="M33" s="633"/>
      <c r="N33" s="633"/>
      <c r="O33" s="633"/>
      <c r="P33" s="633"/>
      <c r="Q33" s="634"/>
      <c r="R33" s="153"/>
      <c r="S33" s="153"/>
      <c r="T33" s="153"/>
      <c r="U33" s="153"/>
      <c r="V33" s="153"/>
      <c r="W33" s="153"/>
      <c r="X33" s="153"/>
      <c r="Y33" s="153"/>
      <c r="Z33" s="153"/>
      <c r="AA33" s="153"/>
      <c r="AB33" s="153"/>
      <c r="AC33" s="153"/>
      <c r="AD33" s="153"/>
      <c r="AE33" s="153"/>
      <c r="AF33" s="153"/>
      <c r="AG33" s="153"/>
      <c r="AH33" s="153"/>
      <c r="AI33" s="153"/>
      <c r="AJ33" s="153"/>
      <c r="AK33" s="153"/>
      <c r="AL33" s="153"/>
      <c r="AM33" s="153"/>
      <c r="AN33" s="153"/>
    </row>
    <row r="34" spans="2:40" ht="15.75" customHeight="1" x14ac:dyDescent="0.35">
      <c r="B34" s="421">
        <v>16</v>
      </c>
      <c r="C34" s="632" t="s">
        <v>33</v>
      </c>
      <c r="D34" s="633"/>
      <c r="E34" s="633"/>
      <c r="F34" s="633"/>
      <c r="G34" s="633"/>
      <c r="H34" s="633"/>
      <c r="I34" s="633"/>
      <c r="J34" s="633"/>
      <c r="K34" s="633"/>
      <c r="L34" s="633"/>
      <c r="M34" s="633"/>
      <c r="N34" s="633"/>
      <c r="O34" s="633"/>
      <c r="P34" s="633"/>
      <c r="Q34" s="634"/>
    </row>
    <row r="35" spans="2:40" ht="30.75" customHeight="1" x14ac:dyDescent="0.35">
      <c r="B35" s="421">
        <v>17</v>
      </c>
      <c r="C35" s="626" t="s">
        <v>34</v>
      </c>
      <c r="D35" s="627"/>
      <c r="E35" s="627"/>
      <c r="F35" s="627"/>
      <c r="G35" s="627"/>
      <c r="H35" s="627"/>
      <c r="I35" s="627"/>
      <c r="J35" s="627"/>
      <c r="K35" s="627"/>
      <c r="L35" s="627"/>
      <c r="M35" s="627"/>
      <c r="N35" s="627"/>
      <c r="O35" s="627"/>
      <c r="P35" s="627"/>
      <c r="Q35" s="628"/>
    </row>
    <row r="36" spans="2:40" ht="15.75" customHeight="1" thickBot="1" x14ac:dyDescent="0.4">
      <c r="B36" s="422">
        <v>18</v>
      </c>
      <c r="C36" s="629" t="s">
        <v>35</v>
      </c>
      <c r="D36" s="630"/>
      <c r="E36" s="630"/>
      <c r="F36" s="630"/>
      <c r="G36" s="630"/>
      <c r="H36" s="630"/>
      <c r="I36" s="630"/>
      <c r="J36" s="630"/>
      <c r="K36" s="630"/>
      <c r="L36" s="630"/>
      <c r="M36" s="630"/>
      <c r="N36" s="630"/>
      <c r="O36" s="630"/>
      <c r="P36" s="630"/>
      <c r="Q36" s="631"/>
    </row>
  </sheetData>
  <sheetProtection algorithmName="SHA-512" hashValue="yIvd90qa2NM0GTJt17nTsS1l7S1tSvmrwi5F8mhPx7O/vbbgv44PQjN7K62XtnmFjP5TK1fG7oTg1fW/UcBVKg==" saltValue="j2cM/NtsaLtZs2zadSuwRA==" spinCount="100000" sheet="1" objects="1" scenarios="1"/>
  <mergeCells count="36">
    <mergeCell ref="B2:J2"/>
    <mergeCell ref="B3:Q3"/>
    <mergeCell ref="B15:Q15"/>
    <mergeCell ref="B16:Q16"/>
    <mergeCell ref="B17:Q17"/>
    <mergeCell ref="B18:Q18"/>
    <mergeCell ref="B7:Q7"/>
    <mergeCell ref="B11:Q11"/>
    <mergeCell ref="B9:Q9"/>
    <mergeCell ref="B13:Q13"/>
    <mergeCell ref="B1:Q1"/>
    <mergeCell ref="B5:Q5"/>
    <mergeCell ref="C25:Q25"/>
    <mergeCell ref="C26:Q26"/>
    <mergeCell ref="C19:Q19"/>
    <mergeCell ref="C23:Q23"/>
    <mergeCell ref="C20:Q20"/>
    <mergeCell ref="C22:Q22"/>
    <mergeCell ref="C24:Q24"/>
    <mergeCell ref="C21:Q21"/>
    <mergeCell ref="B14:Q14"/>
    <mergeCell ref="B4:Q4"/>
    <mergeCell ref="B6:Q6"/>
    <mergeCell ref="B12:Q12"/>
    <mergeCell ref="B8:Q8"/>
    <mergeCell ref="B10:Q10"/>
    <mergeCell ref="C35:Q35"/>
    <mergeCell ref="C36:Q36"/>
    <mergeCell ref="C31:Q31"/>
    <mergeCell ref="C32:Q32"/>
    <mergeCell ref="C27:Q27"/>
    <mergeCell ref="C33:Q33"/>
    <mergeCell ref="C29:Q29"/>
    <mergeCell ref="C28:Q28"/>
    <mergeCell ref="C34:Q34"/>
    <mergeCell ref="C30:Q30"/>
  </mergeCells>
  <printOptions horizontalCentered="1"/>
  <pageMargins left="0.7" right="0.7" top="1.75" bottom="0.75" header="0.55000000000000004" footer="0.3"/>
  <pageSetup scale="62" orientation="portrait" r:id="rId1"/>
  <headerFooter>
    <oddHeader>&amp;L&amp;G</oddHeader>
  </headerFooter>
  <colBreaks count="1" manualBreakCount="1">
    <brk id="17" max="1048575" man="1"/>
  </col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184B5-74FD-40D5-8FB9-5A754A721E6D}">
  <sheetPr codeName="Sheet23">
    <tabColor rgb="FF002060"/>
  </sheetPr>
  <dimension ref="A8:AU44"/>
  <sheetViews>
    <sheetView topLeftCell="A9" zoomScale="120" zoomScaleNormal="120" zoomScaleSheetLayoutView="130" workbookViewId="0">
      <selection activeCell="L9" sqref="L9"/>
    </sheetView>
  </sheetViews>
  <sheetFormatPr defaultColWidth="9.1796875" defaultRowHeight="15.5" x14ac:dyDescent="0.35"/>
  <cols>
    <col min="1" max="1" width="7" style="174" customWidth="1"/>
    <col min="2" max="3" width="9.1796875" style="174" bestFit="1"/>
    <col min="4" max="4" width="13.453125" style="174" customWidth="1"/>
    <col min="5" max="16384" width="9.1796875" style="174"/>
  </cols>
  <sheetData>
    <row r="8" spans="1:47" s="357" customFormat="1" ht="18.5" x14ac:dyDescent="0.45">
      <c r="A8" s="152" t="s">
        <v>0</v>
      </c>
      <c r="B8" s="355"/>
      <c r="C8" s="355"/>
      <c r="D8" s="355"/>
      <c r="E8" s="355"/>
      <c r="F8" s="355"/>
      <c r="G8" s="355"/>
      <c r="H8" s="355"/>
      <c r="I8" s="356"/>
      <c r="J8" s="356"/>
      <c r="K8" s="356"/>
      <c r="L8" s="356"/>
      <c r="M8" s="356"/>
      <c r="N8" s="356"/>
      <c r="O8" s="356"/>
      <c r="P8" s="356"/>
      <c r="Q8" s="356"/>
      <c r="R8" s="356"/>
      <c r="S8" s="356"/>
      <c r="T8" s="356"/>
      <c r="U8" s="356"/>
      <c r="V8" s="356"/>
      <c r="W8" s="356"/>
      <c r="X8" s="356"/>
      <c r="Y8" s="356"/>
      <c r="Z8" s="356"/>
      <c r="AA8" s="356"/>
      <c r="AB8" s="356"/>
      <c r="AC8" s="356"/>
      <c r="AD8" s="356"/>
      <c r="AE8" s="356"/>
      <c r="AF8" s="356"/>
      <c r="AG8" s="356"/>
      <c r="AH8" s="356"/>
      <c r="AI8" s="356"/>
      <c r="AJ8" s="356"/>
      <c r="AK8" s="356"/>
      <c r="AL8" s="356"/>
      <c r="AM8" s="356"/>
      <c r="AN8" s="356"/>
      <c r="AO8" s="356"/>
      <c r="AP8" s="356"/>
      <c r="AQ8" s="356"/>
      <c r="AR8" s="356"/>
      <c r="AS8" s="356"/>
      <c r="AT8" s="356"/>
      <c r="AU8" s="356"/>
    </row>
    <row r="10" spans="1:47" ht="115.5" customHeight="1" x14ac:dyDescent="0.35">
      <c r="A10" s="985" t="s">
        <v>403</v>
      </c>
      <c r="B10" s="985"/>
      <c r="C10" s="985"/>
      <c r="D10" s="985"/>
      <c r="E10" s="985"/>
      <c r="F10" s="985"/>
      <c r="G10" s="985"/>
      <c r="H10" s="985"/>
      <c r="I10" s="985"/>
      <c r="J10" s="985"/>
    </row>
    <row r="11" spans="1:47" x14ac:dyDescent="0.35">
      <c r="A11" s="985"/>
      <c r="B11" s="985"/>
      <c r="C11" s="985"/>
      <c r="D11" s="985"/>
      <c r="E11" s="985"/>
      <c r="F11" s="985"/>
      <c r="G11" s="985"/>
      <c r="H11" s="985"/>
      <c r="I11" s="985"/>
      <c r="J11" s="985"/>
    </row>
    <row r="13" spans="1:47" x14ac:dyDescent="0.35">
      <c r="A13" s="925" t="s">
        <v>63</v>
      </c>
      <c r="B13" s="925"/>
      <c r="C13" s="925"/>
      <c r="E13" s="994">
        <f>+Application!E15</f>
        <v>0</v>
      </c>
      <c r="F13" s="994"/>
      <c r="G13" s="994"/>
      <c r="H13" s="994"/>
      <c r="I13" s="994"/>
      <c r="J13" s="994"/>
    </row>
    <row r="14" spans="1:47" x14ac:dyDescent="0.35">
      <c r="A14" s="925" t="s">
        <v>353</v>
      </c>
      <c r="B14" s="925"/>
      <c r="C14" s="925"/>
      <c r="D14" s="925"/>
      <c r="E14" s="993" t="e">
        <f>+Application!E16</f>
        <v>#N/A</v>
      </c>
      <c r="F14" s="993"/>
      <c r="G14" s="993"/>
      <c r="H14" s="993"/>
      <c r="I14" s="993"/>
      <c r="J14" s="993"/>
    </row>
    <row r="15" spans="1:47" x14ac:dyDescent="0.35">
      <c r="A15" s="925" t="s">
        <v>354</v>
      </c>
      <c r="B15" s="925"/>
      <c r="C15" s="925"/>
      <c r="D15" s="925"/>
      <c r="E15" s="993">
        <f>+Application!E33</f>
        <v>0</v>
      </c>
      <c r="F15" s="993"/>
      <c r="G15" s="993"/>
      <c r="H15" s="993"/>
      <c r="I15" s="993"/>
      <c r="J15" s="993"/>
    </row>
    <row r="16" spans="1:47" x14ac:dyDescent="0.35">
      <c r="A16" s="925" t="s">
        <v>355</v>
      </c>
      <c r="B16" s="925"/>
      <c r="C16" s="944">
        <f>+Application!E18</f>
        <v>0</v>
      </c>
      <c r="D16" s="944"/>
      <c r="E16" s="224"/>
      <c r="F16" s="224" t="s">
        <v>75</v>
      </c>
      <c r="G16" s="997">
        <f>+Application!I19</f>
        <v>0</v>
      </c>
      <c r="H16" s="997"/>
    </row>
    <row r="17" spans="1:10" x14ac:dyDescent="0.35">
      <c r="A17" s="925" t="s">
        <v>356</v>
      </c>
      <c r="B17" s="925"/>
      <c r="C17" s="925"/>
      <c r="D17" s="925"/>
      <c r="E17" s="994">
        <f>+Application!C26</f>
        <v>0</v>
      </c>
      <c r="F17" s="994"/>
      <c r="G17" s="994"/>
      <c r="H17" s="994"/>
      <c r="I17" s="994"/>
      <c r="J17" s="994"/>
    </row>
    <row r="18" spans="1:10" x14ac:dyDescent="0.35">
      <c r="A18" s="224" t="s">
        <v>357</v>
      </c>
      <c r="B18" s="224"/>
      <c r="C18" s="943">
        <f>+Application!I26</f>
        <v>0</v>
      </c>
      <c r="D18" s="943"/>
      <c r="F18" s="174" t="s">
        <v>92</v>
      </c>
      <c r="G18" s="996">
        <f>+Application!I27</f>
        <v>0</v>
      </c>
      <c r="H18" s="996"/>
      <c r="I18" s="996"/>
      <c r="J18" s="996"/>
    </row>
    <row r="20" spans="1:10" x14ac:dyDescent="0.35">
      <c r="A20" s="225"/>
      <c r="B20" s="225"/>
      <c r="C20" s="225"/>
      <c r="D20" s="225"/>
      <c r="E20" s="225"/>
      <c r="F20" s="225"/>
      <c r="G20" s="225"/>
      <c r="H20" s="225"/>
      <c r="I20" s="225"/>
      <c r="J20" s="225"/>
    </row>
    <row r="21" spans="1:10" s="110" customFormat="1" x14ac:dyDescent="0.35">
      <c r="A21" s="984" t="s">
        <v>404</v>
      </c>
      <c r="B21" s="984"/>
      <c r="C21" s="984"/>
      <c r="D21" s="984"/>
      <c r="E21" s="984"/>
      <c r="F21" s="984"/>
      <c r="G21" s="984"/>
      <c r="H21" s="984"/>
      <c r="I21" s="984"/>
      <c r="J21" s="984"/>
    </row>
    <row r="22" spans="1:10" s="110" customFormat="1" x14ac:dyDescent="0.35">
      <c r="A22" s="984"/>
      <c r="B22" s="984"/>
      <c r="C22" s="984"/>
      <c r="D22" s="984"/>
      <c r="E22" s="984"/>
      <c r="F22" s="984"/>
      <c r="G22" s="984"/>
      <c r="H22" s="984"/>
      <c r="I22" s="984"/>
      <c r="J22" s="984"/>
    </row>
    <row r="23" spans="1:10" s="110" customFormat="1" x14ac:dyDescent="0.35">
      <c r="A23" s="984"/>
      <c r="B23" s="984"/>
      <c r="C23" s="984"/>
      <c r="D23" s="984"/>
      <c r="E23" s="984"/>
      <c r="F23" s="984"/>
      <c r="G23" s="984"/>
      <c r="H23" s="984"/>
      <c r="I23" s="984"/>
      <c r="J23" s="984"/>
    </row>
    <row r="24" spans="1:10" s="110" customFormat="1" x14ac:dyDescent="0.35">
      <c r="A24" s="984"/>
      <c r="B24" s="984"/>
      <c r="C24" s="984"/>
      <c r="D24" s="984"/>
      <c r="E24" s="984"/>
      <c r="F24" s="984"/>
      <c r="G24" s="984"/>
      <c r="H24" s="984"/>
      <c r="I24" s="984"/>
      <c r="J24" s="984"/>
    </row>
    <row r="25" spans="1:10" s="110" customFormat="1" x14ac:dyDescent="0.35">
      <c r="A25" s="984"/>
      <c r="B25" s="984"/>
      <c r="C25" s="984"/>
      <c r="D25" s="984"/>
      <c r="E25" s="984"/>
      <c r="F25" s="984"/>
      <c r="G25" s="984"/>
      <c r="H25" s="984"/>
      <c r="I25" s="984"/>
      <c r="J25" s="984"/>
    </row>
    <row r="26" spans="1:10" s="110" customFormat="1" x14ac:dyDescent="0.35">
      <c r="A26" s="984"/>
      <c r="B26" s="984"/>
      <c r="C26" s="984"/>
      <c r="D26" s="984"/>
      <c r="E26" s="984"/>
      <c r="F26" s="984"/>
      <c r="G26" s="984"/>
      <c r="H26" s="984"/>
      <c r="I26" s="984"/>
      <c r="J26" s="984"/>
    </row>
    <row r="27" spans="1:10" s="110" customFormat="1" x14ac:dyDescent="0.35">
      <c r="A27" s="984"/>
      <c r="B27" s="984"/>
      <c r="C27" s="984"/>
      <c r="D27" s="984"/>
      <c r="E27" s="984"/>
      <c r="F27" s="984"/>
      <c r="G27" s="984"/>
      <c r="H27" s="984"/>
      <c r="I27" s="984"/>
      <c r="J27" s="984"/>
    </row>
    <row r="28" spans="1:10" s="110" customFormat="1" x14ac:dyDescent="0.35">
      <c r="A28" s="984"/>
      <c r="B28" s="984"/>
      <c r="C28" s="984"/>
      <c r="D28" s="984"/>
      <c r="E28" s="984"/>
      <c r="F28" s="984"/>
      <c r="G28" s="984"/>
      <c r="H28" s="984"/>
      <c r="I28" s="984"/>
      <c r="J28" s="984"/>
    </row>
    <row r="29" spans="1:10" ht="36" customHeight="1" x14ac:dyDescent="0.35">
      <c r="A29" s="986" t="s">
        <v>405</v>
      </c>
      <c r="B29" s="987"/>
      <c r="C29" s="987"/>
      <c r="D29" s="987"/>
      <c r="E29" s="987"/>
      <c r="F29" s="987"/>
      <c r="G29" s="987"/>
      <c r="H29" s="987"/>
      <c r="I29" s="987"/>
      <c r="J29" s="988"/>
    </row>
    <row r="30" spans="1:10" x14ac:dyDescent="0.35">
      <c r="A30" s="975" t="s">
        <v>52</v>
      </c>
      <c r="B30" s="976"/>
      <c r="C30" s="976"/>
      <c r="D30" s="980"/>
      <c r="E30" s="981"/>
      <c r="F30" s="981"/>
      <c r="G30" s="981"/>
      <c r="H30" s="981"/>
      <c r="I30" s="981"/>
      <c r="J30" s="982"/>
    </row>
    <row r="31" spans="1:10" x14ac:dyDescent="0.35">
      <c r="A31" s="975" t="s">
        <v>53</v>
      </c>
      <c r="B31" s="976"/>
      <c r="C31" s="976"/>
      <c r="D31" s="980"/>
      <c r="E31" s="981"/>
      <c r="F31" s="981"/>
      <c r="G31" s="981"/>
      <c r="H31" s="981"/>
      <c r="I31" s="981"/>
      <c r="J31" s="982"/>
    </row>
    <row r="32" spans="1:10" x14ac:dyDescent="0.35">
      <c r="A32" s="975" t="s">
        <v>54</v>
      </c>
      <c r="B32" s="976"/>
      <c r="C32" s="976"/>
      <c r="D32" s="980"/>
      <c r="E32" s="981"/>
      <c r="F32" s="981"/>
      <c r="G32" s="981"/>
      <c r="H32" s="981"/>
      <c r="I32" s="981"/>
      <c r="J32" s="982"/>
    </row>
    <row r="33" spans="1:10" x14ac:dyDescent="0.35">
      <c r="A33" s="977" t="s">
        <v>327</v>
      </c>
      <c r="B33" s="978"/>
      <c r="C33" s="979"/>
      <c r="D33" s="980"/>
      <c r="E33" s="981"/>
      <c r="F33" s="981"/>
      <c r="G33" s="981"/>
      <c r="H33" s="981"/>
      <c r="I33" s="981"/>
      <c r="J33" s="982"/>
    </row>
    <row r="34" spans="1:10" x14ac:dyDescent="0.35">
      <c r="A34" s="226"/>
      <c r="B34" s="226"/>
      <c r="C34" s="226"/>
      <c r="D34" s="226"/>
      <c r="E34" s="226"/>
      <c r="F34" s="226"/>
      <c r="G34" s="226"/>
      <c r="H34" s="226"/>
      <c r="I34" s="226"/>
      <c r="J34" s="226"/>
    </row>
    <row r="35" spans="1:10" x14ac:dyDescent="0.35">
      <c r="A35" s="989" t="s">
        <v>402</v>
      </c>
      <c r="B35" s="989"/>
      <c r="C35" s="989"/>
      <c r="D35" s="989"/>
      <c r="E35" s="989"/>
      <c r="F35" s="989"/>
      <c r="G35" s="989"/>
      <c r="H35" s="989"/>
      <c r="I35" s="989"/>
      <c r="J35" s="989"/>
    </row>
    <row r="36" spans="1:10" x14ac:dyDescent="0.35">
      <c r="A36" s="226"/>
      <c r="B36" s="226"/>
      <c r="C36" s="226"/>
      <c r="D36" s="226"/>
      <c r="E36" s="226"/>
      <c r="F36" s="226"/>
      <c r="G36" s="226"/>
      <c r="H36" s="226"/>
      <c r="I36" s="226"/>
      <c r="J36" s="226"/>
    </row>
    <row r="37" spans="1:10" x14ac:dyDescent="0.35">
      <c r="A37" s="110"/>
      <c r="B37" s="110"/>
      <c r="C37" s="110"/>
      <c r="D37" s="110"/>
      <c r="E37" s="110"/>
      <c r="F37" s="110"/>
      <c r="G37" s="110"/>
      <c r="H37" s="110"/>
      <c r="I37" s="110"/>
      <c r="J37" s="110"/>
    </row>
    <row r="38" spans="1:10" x14ac:dyDescent="0.35">
      <c r="A38" s="110"/>
      <c r="B38" s="110"/>
      <c r="C38" s="110"/>
      <c r="D38" s="110"/>
      <c r="E38" s="110"/>
      <c r="F38" s="110"/>
      <c r="G38" s="110"/>
      <c r="H38" s="110"/>
      <c r="I38" s="110"/>
      <c r="J38" s="110"/>
    </row>
    <row r="39" spans="1:10" x14ac:dyDescent="0.35">
      <c r="A39" s="110"/>
      <c r="B39" s="110"/>
      <c r="C39" s="110"/>
      <c r="D39" s="110"/>
      <c r="E39" s="110"/>
      <c r="F39" s="110"/>
      <c r="G39" s="110"/>
      <c r="H39" s="110"/>
      <c r="I39" s="110"/>
      <c r="J39" s="110"/>
    </row>
    <row r="40" spans="1:10" x14ac:dyDescent="0.35">
      <c r="A40" s="110"/>
      <c r="B40" s="110"/>
      <c r="C40" s="110"/>
      <c r="D40" s="110"/>
      <c r="E40" s="110"/>
      <c r="F40" s="110"/>
      <c r="G40" s="110"/>
      <c r="H40" s="110"/>
      <c r="I40" s="110"/>
      <c r="J40" s="110"/>
    </row>
    <row r="44" spans="1:10" ht="15.75" customHeight="1" x14ac:dyDescent="0.35"/>
  </sheetData>
  <sheetProtection algorithmName="SHA-512" hashValue="3onbpTFmCvi3MQxdtyU+jQAh9XEb9n4NHgyjoY2mZiYkD703d0Ok7hptkiZt4F3E+h1t+BT8x09201G7NE1YDQ==" saltValue="6gFtqZEw2wE90LQJaCT1KA==" spinCount="100000" sheet="1"/>
  <mergeCells count="25">
    <mergeCell ref="A32:C32"/>
    <mergeCell ref="D32:J32"/>
    <mergeCell ref="A33:C33"/>
    <mergeCell ref="D33:J33"/>
    <mergeCell ref="A35:J35"/>
    <mergeCell ref="A21:J28"/>
    <mergeCell ref="A29:J29"/>
    <mergeCell ref="A30:C30"/>
    <mergeCell ref="D30:J30"/>
    <mergeCell ref="A31:C31"/>
    <mergeCell ref="D31:J31"/>
    <mergeCell ref="C18:D18"/>
    <mergeCell ref="G18:J18"/>
    <mergeCell ref="A10:J11"/>
    <mergeCell ref="A13:C13"/>
    <mergeCell ref="E13:J13"/>
    <mergeCell ref="A14:D14"/>
    <mergeCell ref="E14:J14"/>
    <mergeCell ref="A15:D15"/>
    <mergeCell ref="E15:J15"/>
    <mergeCell ref="A16:B16"/>
    <mergeCell ref="C16:D16"/>
    <mergeCell ref="G16:H16"/>
    <mergeCell ref="A17:D17"/>
    <mergeCell ref="E17:J17"/>
  </mergeCells>
  <pageMargins left="0.7" right="0.7" top="0.75" bottom="0.75" header="0.3" footer="0.3"/>
  <pageSetup scale="9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73BE5-5882-4B1F-9232-0BBBDF03567A}">
  <sheetPr codeName="Sheet9">
    <tabColor rgb="FF002060"/>
  </sheetPr>
  <dimension ref="B2:T58"/>
  <sheetViews>
    <sheetView zoomScaleNormal="100" zoomScaleSheetLayoutView="59" workbookViewId="0">
      <selection activeCell="D58" sqref="D58:F58"/>
    </sheetView>
  </sheetViews>
  <sheetFormatPr defaultRowHeight="15.5" x14ac:dyDescent="0.35"/>
  <cols>
    <col min="2" max="20" width="8.7265625" style="110"/>
  </cols>
  <sheetData>
    <row r="2" spans="2:20" ht="18.5" x14ac:dyDescent="0.35">
      <c r="B2" s="10" t="s">
        <v>0</v>
      </c>
    </row>
    <row r="4" spans="2:20" x14ac:dyDescent="0.35">
      <c r="B4" s="998" t="s">
        <v>406</v>
      </c>
      <c r="C4" s="998"/>
      <c r="D4" s="998"/>
      <c r="E4" s="998"/>
      <c r="F4" s="998"/>
      <c r="G4" s="998"/>
      <c r="H4" s="998"/>
      <c r="I4" s="998"/>
      <c r="J4" s="998"/>
      <c r="K4" s="998"/>
    </row>
    <row r="5" spans="2:20" x14ac:dyDescent="0.35">
      <c r="B5" s="999" t="s">
        <v>407</v>
      </c>
      <c r="C5" s="999"/>
      <c r="D5" s="999"/>
      <c r="E5" s="999"/>
      <c r="F5" s="999"/>
      <c r="G5" s="999"/>
      <c r="H5" s="999"/>
      <c r="I5" s="999"/>
      <c r="J5" s="999"/>
      <c r="K5" s="999"/>
    </row>
    <row r="6" spans="2:20" x14ac:dyDescent="0.35">
      <c r="B6" s="1000" t="s">
        <v>408</v>
      </c>
      <c r="C6" s="1001"/>
      <c r="D6" s="1001"/>
      <c r="E6" s="1001"/>
      <c r="F6" s="1001"/>
      <c r="G6" s="1001"/>
      <c r="H6" s="1001"/>
      <c r="I6" s="1001"/>
      <c r="J6" s="1001"/>
      <c r="K6" s="1001"/>
    </row>
    <row r="7" spans="2:20" x14ac:dyDescent="0.35">
      <c r="B7" s="1000" t="s">
        <v>409</v>
      </c>
      <c r="C7" s="1000"/>
      <c r="D7" s="1000"/>
      <c r="E7" s="1000"/>
      <c r="F7" s="1000"/>
      <c r="G7" s="1000"/>
      <c r="H7" s="1000"/>
      <c r="I7" s="1000"/>
      <c r="J7" s="1000"/>
      <c r="K7" s="1000"/>
    </row>
    <row r="8" spans="2:20" x14ac:dyDescent="0.35">
      <c r="B8" s="1000" t="s">
        <v>410</v>
      </c>
      <c r="C8" s="1000"/>
      <c r="D8" s="1000"/>
      <c r="E8" s="1000"/>
      <c r="F8" s="1000"/>
      <c r="G8" s="1000"/>
      <c r="H8" s="1000"/>
      <c r="I8" s="1000"/>
      <c r="J8" s="1000"/>
      <c r="K8" s="1000"/>
    </row>
    <row r="9" spans="2:20" x14ac:dyDescent="0.35">
      <c r="B9" s="1000" t="s">
        <v>411</v>
      </c>
      <c r="C9" s="1000"/>
      <c r="D9" s="1000"/>
      <c r="E9" s="1000"/>
      <c r="F9" s="1000"/>
      <c r="G9" s="1000"/>
      <c r="H9" s="1000"/>
      <c r="I9" s="1000"/>
      <c r="J9" s="1000"/>
      <c r="K9" s="1000"/>
    </row>
    <row r="10" spans="2:20" x14ac:dyDescent="0.35">
      <c r="B10" s="1000" t="s">
        <v>412</v>
      </c>
      <c r="C10" s="1000"/>
      <c r="D10" s="1000"/>
      <c r="E10" s="1000"/>
      <c r="F10" s="1000"/>
      <c r="G10" s="1000"/>
      <c r="H10" s="1000"/>
      <c r="I10" s="1000"/>
      <c r="J10" s="1000"/>
      <c r="K10" s="1000"/>
    </row>
    <row r="11" spans="2:20" x14ac:dyDescent="0.35">
      <c r="F11" s="257"/>
      <c r="G11" s="257"/>
      <c r="H11" s="257"/>
      <c r="I11" s="257"/>
      <c r="J11" s="257"/>
      <c r="K11" s="257"/>
      <c r="L11" s="257"/>
      <c r="M11" s="257"/>
      <c r="N11" s="257"/>
    </row>
    <row r="12" spans="2:20" ht="15.65" customHeight="1" x14ac:dyDescent="0.35">
      <c r="B12" s="1010" t="s">
        <v>63</v>
      </c>
      <c r="C12" s="1010"/>
      <c r="D12" s="1010"/>
      <c r="E12" s="1010"/>
      <c r="F12" s="1011"/>
      <c r="G12" s="1011"/>
      <c r="H12" s="1011"/>
      <c r="I12" s="1011"/>
      <c r="J12" s="1011"/>
      <c r="K12" s="1011"/>
      <c r="L12" s="257"/>
      <c r="M12" s="257"/>
      <c r="N12" s="257"/>
    </row>
    <row r="13" spans="2:20" x14ac:dyDescent="0.35">
      <c r="F13" s="257"/>
      <c r="G13" s="257"/>
      <c r="H13" s="257"/>
      <c r="I13" s="257"/>
      <c r="J13" s="257"/>
      <c r="K13" s="257"/>
      <c r="L13" s="257"/>
      <c r="M13" s="257"/>
      <c r="N13" s="257"/>
    </row>
    <row r="14" spans="2:20" x14ac:dyDescent="0.35">
      <c r="B14" s="257"/>
      <c r="C14" s="257"/>
      <c r="D14" s="257"/>
      <c r="E14" s="257"/>
      <c r="F14" s="257"/>
      <c r="G14" s="257"/>
      <c r="H14" s="257"/>
      <c r="I14" s="257"/>
      <c r="J14" s="257"/>
      <c r="K14" s="257"/>
      <c r="L14" s="257"/>
      <c r="M14" s="257"/>
      <c r="N14" s="257"/>
      <c r="O14" s="257"/>
      <c r="P14" s="257"/>
      <c r="Q14" s="257"/>
      <c r="R14" s="257"/>
      <c r="S14" s="257"/>
      <c r="T14" s="257"/>
    </row>
    <row r="15" spans="2:20" x14ac:dyDescent="0.35">
      <c r="B15" s="257"/>
      <c r="C15" s="257"/>
      <c r="D15" s="257"/>
      <c r="E15" s="257"/>
      <c r="F15" s="257"/>
      <c r="G15" s="257"/>
      <c r="H15" s="257"/>
      <c r="I15" s="257"/>
      <c r="J15" s="257"/>
      <c r="K15" s="257"/>
      <c r="L15" s="257"/>
      <c r="M15" s="257"/>
      <c r="N15" s="257"/>
      <c r="O15" s="257"/>
      <c r="P15" s="257"/>
      <c r="Q15" s="257"/>
      <c r="R15" s="257"/>
      <c r="S15" s="257"/>
      <c r="T15" s="257"/>
    </row>
    <row r="16" spans="2:20" x14ac:dyDescent="0.35">
      <c r="B16" s="257"/>
      <c r="C16" s="257"/>
      <c r="D16" s="257"/>
      <c r="E16" s="257"/>
      <c r="F16" s="257"/>
      <c r="G16" s="257"/>
      <c r="H16" s="257"/>
      <c r="I16" s="257"/>
      <c r="J16" s="257"/>
      <c r="K16" s="257"/>
      <c r="L16" s="257"/>
      <c r="M16" s="257"/>
      <c r="N16" s="257"/>
      <c r="O16" s="257"/>
      <c r="P16" s="257"/>
      <c r="Q16" s="257"/>
      <c r="R16" s="257"/>
      <c r="S16" s="257"/>
      <c r="T16" s="257"/>
    </row>
    <row r="17" spans="2:20" x14ac:dyDescent="0.35">
      <c r="B17" s="257"/>
      <c r="C17" s="257"/>
      <c r="D17" s="257"/>
      <c r="E17" s="257"/>
      <c r="F17" s="257"/>
      <c r="G17" s="257"/>
      <c r="H17" s="257"/>
      <c r="I17" s="257"/>
      <c r="J17" s="257"/>
      <c r="K17" s="257"/>
      <c r="L17" s="257"/>
      <c r="M17" s="257"/>
      <c r="N17" s="257"/>
      <c r="O17" s="257"/>
      <c r="P17" s="257"/>
      <c r="Q17" s="257"/>
      <c r="R17" s="257"/>
      <c r="S17" s="257"/>
      <c r="T17" s="257"/>
    </row>
    <row r="18" spans="2:20" x14ac:dyDescent="0.35">
      <c r="B18" s="257"/>
      <c r="C18" s="257"/>
      <c r="D18" s="257"/>
      <c r="E18" s="257"/>
      <c r="F18" s="257"/>
      <c r="G18" s="257"/>
      <c r="H18" s="257"/>
      <c r="I18" s="257"/>
      <c r="J18" s="257"/>
      <c r="K18" s="257"/>
      <c r="L18" s="257"/>
      <c r="M18" s="257"/>
      <c r="N18" s="257"/>
      <c r="O18" s="257"/>
      <c r="P18" s="257"/>
      <c r="Q18" s="257"/>
      <c r="R18" s="257"/>
      <c r="S18" s="257"/>
      <c r="T18" s="257"/>
    </row>
    <row r="19" spans="2:20" x14ac:dyDescent="0.35">
      <c r="B19" s="257"/>
      <c r="C19" s="257"/>
      <c r="D19" s="257"/>
      <c r="E19" s="257"/>
      <c r="F19" s="257"/>
      <c r="G19" s="257"/>
      <c r="H19" s="257"/>
      <c r="I19" s="257"/>
      <c r="J19" s="257"/>
      <c r="K19" s="257"/>
      <c r="L19" s="257"/>
      <c r="M19" s="257"/>
      <c r="N19" s="257"/>
      <c r="O19" s="257"/>
      <c r="P19" s="257"/>
      <c r="Q19" s="257"/>
      <c r="R19" s="257"/>
      <c r="S19" s="257"/>
      <c r="T19" s="257"/>
    </row>
    <row r="20" spans="2:20" x14ac:dyDescent="0.35">
      <c r="B20" s="257"/>
      <c r="C20" s="257"/>
      <c r="D20" s="257"/>
      <c r="E20" s="257"/>
      <c r="F20" s="257"/>
      <c r="G20" s="257"/>
      <c r="H20" s="257"/>
      <c r="I20" s="257"/>
      <c r="J20" s="257"/>
      <c r="K20" s="257"/>
      <c r="L20" s="257"/>
      <c r="M20" s="257"/>
      <c r="N20" s="257"/>
      <c r="O20" s="257"/>
      <c r="P20" s="257"/>
      <c r="Q20" s="257"/>
      <c r="R20" s="257"/>
      <c r="S20" s="257"/>
      <c r="T20" s="257"/>
    </row>
    <row r="21" spans="2:20" x14ac:dyDescent="0.35">
      <c r="B21" s="257"/>
      <c r="C21" s="257"/>
      <c r="D21" s="257"/>
      <c r="E21" s="257"/>
      <c r="F21" s="257"/>
      <c r="G21" s="257"/>
      <c r="H21" s="257"/>
      <c r="I21" s="257"/>
      <c r="J21" s="257"/>
      <c r="K21" s="257"/>
      <c r="L21" s="257"/>
      <c r="M21" s="257"/>
      <c r="N21" s="257"/>
      <c r="O21" s="257"/>
      <c r="P21" s="257"/>
      <c r="Q21" s="257"/>
      <c r="R21" s="257"/>
      <c r="S21" s="257"/>
      <c r="T21" s="257"/>
    </row>
    <row r="22" spans="2:20" x14ac:dyDescent="0.35">
      <c r="B22" s="257"/>
      <c r="C22" s="257"/>
      <c r="D22" s="257"/>
      <c r="E22" s="257"/>
      <c r="F22" s="257"/>
      <c r="G22" s="257"/>
      <c r="H22" s="257"/>
      <c r="I22" s="257"/>
      <c r="J22" s="257"/>
      <c r="K22" s="257"/>
      <c r="L22" s="257"/>
      <c r="M22" s="257"/>
      <c r="N22" s="257"/>
      <c r="O22" s="257"/>
      <c r="P22" s="257"/>
      <c r="Q22" s="257"/>
      <c r="R22" s="257"/>
      <c r="S22" s="257"/>
      <c r="T22" s="257"/>
    </row>
    <row r="23" spans="2:20" x14ac:dyDescent="0.35">
      <c r="B23" s="257"/>
      <c r="C23" s="257"/>
      <c r="D23" s="257"/>
      <c r="E23" s="257"/>
      <c r="F23" s="257"/>
      <c r="G23" s="257"/>
      <c r="H23" s="257"/>
      <c r="I23" s="257"/>
      <c r="J23" s="257"/>
      <c r="K23" s="257"/>
      <c r="L23" s="257"/>
      <c r="M23" s="257"/>
      <c r="N23" s="257"/>
      <c r="O23" s="257"/>
      <c r="P23" s="257"/>
      <c r="Q23" s="257"/>
      <c r="R23" s="257"/>
      <c r="S23" s="257"/>
      <c r="T23" s="257"/>
    </row>
    <row r="24" spans="2:20" x14ac:dyDescent="0.35">
      <c r="B24" s="257"/>
      <c r="C24" s="257"/>
      <c r="D24" s="257"/>
      <c r="E24" s="257"/>
      <c r="F24" s="257"/>
      <c r="G24" s="257"/>
      <c r="H24" s="257"/>
      <c r="I24" s="257"/>
      <c r="J24" s="257"/>
      <c r="K24" s="257"/>
      <c r="L24" s="257"/>
      <c r="M24" s="257"/>
      <c r="N24" s="257"/>
      <c r="O24" s="257"/>
      <c r="P24" s="257"/>
      <c r="Q24" s="257"/>
      <c r="R24" s="257"/>
      <c r="S24" s="257"/>
      <c r="T24" s="257"/>
    </row>
    <row r="25" spans="2:20" x14ac:dyDescent="0.35">
      <c r="B25" s="257"/>
      <c r="C25" s="257"/>
      <c r="D25" s="257"/>
      <c r="E25" s="257"/>
      <c r="F25" s="257"/>
      <c r="G25" s="257"/>
      <c r="H25" s="257"/>
      <c r="I25" s="257"/>
      <c r="J25" s="257"/>
      <c r="K25" s="257"/>
      <c r="L25" s="257"/>
      <c r="M25" s="257"/>
      <c r="N25" s="257"/>
      <c r="O25" s="257"/>
      <c r="P25" s="257"/>
      <c r="Q25" s="257"/>
      <c r="R25" s="257"/>
      <c r="S25" s="257"/>
      <c r="T25" s="257"/>
    </row>
    <row r="26" spans="2:20" x14ac:dyDescent="0.35">
      <c r="B26" s="257"/>
      <c r="C26" s="257"/>
      <c r="D26" s="257"/>
      <c r="E26" s="257"/>
      <c r="F26" s="257"/>
      <c r="G26" s="257"/>
      <c r="H26" s="257"/>
      <c r="I26" s="257"/>
      <c r="J26" s="257"/>
      <c r="K26" s="257"/>
      <c r="L26" s="257"/>
      <c r="M26" s="257"/>
      <c r="N26" s="257"/>
      <c r="O26" s="257"/>
      <c r="P26" s="257"/>
      <c r="Q26" s="257"/>
      <c r="R26" s="257"/>
      <c r="S26" s="257"/>
      <c r="T26" s="257"/>
    </row>
    <row r="27" spans="2:20" x14ac:dyDescent="0.35">
      <c r="B27" s="257"/>
      <c r="C27" s="257"/>
      <c r="D27" s="257"/>
      <c r="E27" s="257"/>
      <c r="F27" s="257"/>
      <c r="G27" s="257"/>
      <c r="H27" s="257"/>
      <c r="I27" s="257"/>
      <c r="J27" s="257"/>
      <c r="K27" s="257"/>
      <c r="L27" s="257"/>
      <c r="M27" s="257"/>
      <c r="N27" s="257"/>
      <c r="O27" s="257"/>
      <c r="P27" s="257"/>
      <c r="Q27" s="257"/>
      <c r="R27" s="257"/>
      <c r="S27" s="257"/>
      <c r="T27" s="257"/>
    </row>
    <row r="28" spans="2:20" x14ac:dyDescent="0.35">
      <c r="B28" s="257"/>
      <c r="C28" s="257"/>
      <c r="D28" s="257"/>
      <c r="E28" s="257"/>
      <c r="F28" s="257"/>
      <c r="G28" s="257"/>
      <c r="H28" s="257"/>
      <c r="I28" s="257"/>
      <c r="J28" s="257"/>
      <c r="K28" s="257"/>
      <c r="L28" s="257"/>
      <c r="M28" s="257"/>
      <c r="N28" s="257"/>
      <c r="O28" s="257"/>
      <c r="P28" s="257"/>
      <c r="Q28" s="257"/>
      <c r="R28" s="257"/>
      <c r="S28" s="257"/>
      <c r="T28" s="257"/>
    </row>
    <row r="29" spans="2:20" x14ac:dyDescent="0.35">
      <c r="B29" s="257"/>
      <c r="C29" s="257"/>
      <c r="D29" s="257"/>
      <c r="E29" s="257"/>
      <c r="F29" s="257"/>
      <c r="G29" s="257"/>
      <c r="H29" s="257"/>
      <c r="I29" s="257"/>
      <c r="J29" s="257"/>
      <c r="K29" s="257"/>
      <c r="L29" s="257"/>
      <c r="M29" s="257"/>
      <c r="N29" s="257"/>
      <c r="O29" s="257"/>
      <c r="P29" s="257"/>
      <c r="Q29" s="257"/>
      <c r="R29" s="257"/>
      <c r="S29" s="257"/>
      <c r="T29" s="257"/>
    </row>
    <row r="30" spans="2:20" x14ac:dyDescent="0.35">
      <c r="B30" s="257"/>
      <c r="C30" s="257"/>
      <c r="D30" s="257"/>
      <c r="E30" s="257"/>
      <c r="F30" s="257"/>
      <c r="G30" s="257"/>
      <c r="H30" s="257"/>
      <c r="I30" s="257"/>
      <c r="J30" s="257"/>
      <c r="K30" s="257"/>
      <c r="L30" s="257"/>
      <c r="M30" s="257"/>
      <c r="N30" s="257"/>
      <c r="O30" s="257"/>
      <c r="P30" s="257"/>
      <c r="Q30" s="257"/>
      <c r="R30" s="257"/>
      <c r="S30" s="257"/>
      <c r="T30" s="257"/>
    </row>
    <row r="31" spans="2:20" x14ac:dyDescent="0.35">
      <c r="B31" s="257"/>
      <c r="C31" s="257"/>
      <c r="D31" s="257"/>
      <c r="E31" s="257"/>
      <c r="F31" s="257"/>
      <c r="G31" s="257"/>
      <c r="H31" s="257"/>
      <c r="I31" s="257"/>
      <c r="J31" s="257"/>
      <c r="K31" s="257"/>
      <c r="L31" s="257"/>
      <c r="M31" s="257"/>
      <c r="N31" s="257"/>
      <c r="O31" s="257"/>
      <c r="P31" s="257"/>
      <c r="Q31" s="257"/>
      <c r="R31" s="257"/>
      <c r="S31" s="257"/>
      <c r="T31" s="257"/>
    </row>
    <row r="32" spans="2:20" x14ac:dyDescent="0.35">
      <c r="B32" s="257"/>
      <c r="C32" s="257"/>
      <c r="D32" s="257"/>
      <c r="E32" s="257"/>
      <c r="F32" s="257"/>
      <c r="G32" s="257"/>
      <c r="H32" s="257"/>
      <c r="I32" s="257"/>
      <c r="J32" s="257"/>
      <c r="K32" s="257"/>
      <c r="L32" s="257"/>
      <c r="M32" s="257"/>
      <c r="N32" s="257"/>
      <c r="O32" s="257"/>
      <c r="P32" s="257"/>
      <c r="Q32" s="257"/>
      <c r="R32" s="257"/>
      <c r="S32" s="257"/>
      <c r="T32" s="257"/>
    </row>
    <row r="33" spans="2:20" x14ac:dyDescent="0.35">
      <c r="B33" s="257"/>
      <c r="C33" s="257"/>
      <c r="D33" s="257"/>
      <c r="E33" s="257"/>
      <c r="F33" s="257"/>
      <c r="G33" s="257"/>
      <c r="H33" s="257"/>
      <c r="I33" s="257"/>
      <c r="J33" s="257"/>
      <c r="K33" s="257"/>
      <c r="L33" s="257"/>
      <c r="M33" s="257"/>
      <c r="N33" s="257"/>
      <c r="O33" s="257"/>
      <c r="P33" s="257"/>
      <c r="Q33" s="257"/>
      <c r="R33" s="257"/>
      <c r="S33" s="257"/>
      <c r="T33" s="257"/>
    </row>
    <row r="34" spans="2:20" x14ac:dyDescent="0.35">
      <c r="B34" s="257"/>
      <c r="C34" s="257"/>
      <c r="D34" s="257"/>
      <c r="E34" s="257"/>
      <c r="F34" s="257"/>
      <c r="G34" s="257"/>
      <c r="H34" s="257"/>
      <c r="I34" s="257"/>
      <c r="J34" s="257"/>
      <c r="K34" s="257"/>
      <c r="L34" s="257"/>
      <c r="M34" s="257"/>
      <c r="N34" s="257"/>
      <c r="O34" s="257"/>
      <c r="P34" s="257"/>
      <c r="Q34" s="257"/>
      <c r="R34" s="257"/>
      <c r="S34" s="257"/>
      <c r="T34" s="257"/>
    </row>
    <row r="35" spans="2:20" x14ac:dyDescent="0.35">
      <c r="B35" s="257"/>
      <c r="C35" s="257"/>
      <c r="D35" s="257"/>
      <c r="E35" s="257"/>
      <c r="F35" s="257"/>
      <c r="G35" s="257"/>
      <c r="H35" s="257"/>
      <c r="I35" s="257"/>
      <c r="J35" s="257"/>
      <c r="K35" s="257"/>
      <c r="L35" s="257"/>
      <c r="M35" s="257"/>
      <c r="N35" s="257"/>
      <c r="O35" s="257"/>
      <c r="P35" s="257"/>
      <c r="Q35" s="257"/>
      <c r="R35" s="257"/>
      <c r="S35" s="257"/>
      <c r="T35" s="257"/>
    </row>
    <row r="36" spans="2:20" x14ac:dyDescent="0.35">
      <c r="B36" s="257"/>
      <c r="C36" s="257"/>
      <c r="D36" s="257"/>
      <c r="E36" s="257"/>
      <c r="F36" s="257"/>
      <c r="G36" s="257"/>
      <c r="H36" s="257"/>
      <c r="I36" s="257"/>
      <c r="J36" s="257"/>
      <c r="K36" s="257"/>
      <c r="L36" s="257"/>
      <c r="M36" s="257"/>
      <c r="N36" s="257"/>
      <c r="O36" s="257"/>
      <c r="P36" s="257"/>
      <c r="Q36" s="257"/>
      <c r="R36" s="257"/>
      <c r="S36" s="257"/>
      <c r="T36" s="257"/>
    </row>
    <row r="37" spans="2:20" x14ac:dyDescent="0.35">
      <c r="B37" s="257"/>
      <c r="C37" s="257"/>
      <c r="D37" s="257"/>
      <c r="E37" s="257"/>
      <c r="F37" s="257"/>
      <c r="G37" s="257"/>
      <c r="H37" s="257"/>
      <c r="I37" s="257"/>
      <c r="J37" s="257"/>
      <c r="K37" s="257"/>
      <c r="L37" s="257"/>
      <c r="M37" s="257"/>
      <c r="N37" s="257"/>
      <c r="O37" s="257"/>
      <c r="P37" s="257"/>
      <c r="Q37" s="257"/>
      <c r="R37" s="257"/>
      <c r="S37" s="257"/>
      <c r="T37" s="257"/>
    </row>
    <row r="38" spans="2:20" x14ac:dyDescent="0.35">
      <c r="B38" s="257"/>
      <c r="C38" s="257"/>
      <c r="D38" s="257"/>
      <c r="E38" s="257"/>
      <c r="F38" s="257"/>
      <c r="G38" s="257"/>
      <c r="H38" s="257"/>
      <c r="I38" s="257"/>
      <c r="J38" s="257"/>
      <c r="K38" s="257"/>
      <c r="L38" s="257"/>
      <c r="M38" s="257"/>
      <c r="N38" s="257"/>
      <c r="O38" s="257"/>
      <c r="P38" s="257"/>
      <c r="Q38" s="257"/>
      <c r="R38" s="257"/>
      <c r="S38" s="257"/>
      <c r="T38" s="257"/>
    </row>
    <row r="39" spans="2:20" x14ac:dyDescent="0.35">
      <c r="B39" s="257"/>
      <c r="C39" s="257"/>
      <c r="D39" s="257"/>
      <c r="E39" s="257"/>
      <c r="F39" s="257"/>
      <c r="G39" s="257"/>
      <c r="H39" s="257"/>
      <c r="I39" s="257"/>
      <c r="J39" s="257"/>
      <c r="K39" s="257"/>
      <c r="L39" s="257"/>
      <c r="M39" s="257"/>
      <c r="N39" s="257"/>
      <c r="O39" s="257"/>
      <c r="P39" s="257"/>
      <c r="Q39" s="257"/>
      <c r="R39" s="257"/>
      <c r="S39" s="257"/>
      <c r="T39" s="257"/>
    </row>
    <row r="40" spans="2:20" x14ac:dyDescent="0.35">
      <c r="B40" s="257"/>
      <c r="C40" s="257"/>
      <c r="D40" s="257"/>
      <c r="E40" s="257"/>
      <c r="F40" s="257"/>
      <c r="G40" s="257"/>
      <c r="H40" s="257"/>
      <c r="I40" s="257"/>
      <c r="J40" s="257"/>
      <c r="K40" s="257"/>
      <c r="L40" s="257"/>
      <c r="M40" s="257"/>
      <c r="N40" s="257"/>
      <c r="O40" s="257"/>
      <c r="P40" s="257"/>
      <c r="Q40" s="257"/>
      <c r="R40" s="257"/>
      <c r="S40" s="257"/>
      <c r="T40" s="257"/>
    </row>
    <row r="41" spans="2:20" x14ac:dyDescent="0.35">
      <c r="B41" s="257"/>
      <c r="C41" s="257"/>
      <c r="D41" s="257"/>
      <c r="E41" s="257"/>
      <c r="F41" s="257"/>
      <c r="G41" s="257"/>
      <c r="H41" s="257"/>
      <c r="I41" s="257"/>
      <c r="J41" s="257"/>
      <c r="K41" s="257"/>
      <c r="L41" s="257"/>
      <c r="M41" s="257"/>
      <c r="N41" s="257"/>
      <c r="O41" s="257"/>
      <c r="P41" s="257"/>
      <c r="Q41" s="257"/>
      <c r="R41" s="257"/>
      <c r="S41" s="257"/>
      <c r="T41" s="257"/>
    </row>
    <row r="42" spans="2:20" x14ac:dyDescent="0.35">
      <c r="B42" s="257"/>
      <c r="C42" s="257"/>
      <c r="D42" s="257"/>
      <c r="E42" s="257"/>
      <c r="F42" s="257"/>
      <c r="G42" s="257"/>
      <c r="H42" s="257"/>
      <c r="I42" s="257"/>
      <c r="J42" s="257"/>
      <c r="K42" s="257"/>
      <c r="L42" s="257"/>
      <c r="M42" s="257"/>
      <c r="N42" s="257"/>
      <c r="O42" s="257"/>
      <c r="P42" s="257"/>
      <c r="Q42" s="257"/>
      <c r="R42" s="257"/>
      <c r="S42" s="257"/>
      <c r="T42" s="257"/>
    </row>
    <row r="43" spans="2:20" x14ac:dyDescent="0.35">
      <c r="B43" s="1016"/>
      <c r="C43" s="1016"/>
      <c r="D43" s="1016"/>
      <c r="E43" s="1016"/>
      <c r="F43" s="1016"/>
      <c r="G43" s="1016"/>
      <c r="H43" s="1016"/>
      <c r="I43" s="1016"/>
      <c r="J43" s="1016"/>
      <c r="K43" s="1016"/>
      <c r="L43" s="257"/>
      <c r="M43" s="257"/>
      <c r="N43" s="257"/>
      <c r="O43" s="257"/>
      <c r="P43" s="257"/>
      <c r="Q43" s="257"/>
      <c r="R43" s="257"/>
      <c r="S43" s="257"/>
      <c r="T43" s="257"/>
    </row>
    <row r="44" spans="2:20" x14ac:dyDescent="0.35">
      <c r="B44" s="257"/>
      <c r="C44" s="257"/>
      <c r="D44" s="257"/>
      <c r="E44" s="257"/>
      <c r="F44" s="257"/>
      <c r="G44" s="257"/>
      <c r="H44" s="257"/>
      <c r="I44" s="257"/>
      <c r="J44" s="257"/>
      <c r="K44" s="257"/>
      <c r="L44" s="257"/>
      <c r="M44" s="257"/>
      <c r="N44" s="257"/>
      <c r="O44" s="257"/>
      <c r="P44" s="257"/>
      <c r="Q44" s="257"/>
      <c r="R44" s="257"/>
      <c r="S44" s="257"/>
      <c r="T44" s="257"/>
    </row>
    <row r="45" spans="2:20" x14ac:dyDescent="0.35">
      <c r="B45" s="257"/>
      <c r="C45" s="257"/>
      <c r="D45" s="257"/>
      <c r="E45" s="257"/>
      <c r="F45" s="257"/>
      <c r="G45" s="257"/>
      <c r="H45" s="257"/>
      <c r="I45" s="257"/>
      <c r="J45" s="257"/>
      <c r="K45" s="257"/>
      <c r="L45" s="257"/>
      <c r="M45" s="257"/>
      <c r="N45" s="257"/>
      <c r="O45" s="257"/>
      <c r="P45" s="257"/>
      <c r="Q45" s="257"/>
      <c r="R45" s="257"/>
      <c r="S45" s="257"/>
      <c r="T45" s="257"/>
    </row>
    <row r="46" spans="2:20" x14ac:dyDescent="0.35">
      <c r="B46" s="257"/>
      <c r="C46" s="257"/>
      <c r="D46" s="257"/>
      <c r="E46" s="257"/>
      <c r="F46" s="257"/>
      <c r="G46" s="257"/>
      <c r="H46" s="257"/>
      <c r="I46" s="257"/>
      <c r="J46" s="257"/>
      <c r="K46" s="257"/>
      <c r="L46" s="257"/>
      <c r="M46" s="257"/>
      <c r="N46" s="257"/>
      <c r="O46" s="257"/>
      <c r="P46" s="257"/>
      <c r="Q46" s="257"/>
      <c r="R46" s="257"/>
      <c r="S46" s="257"/>
      <c r="T46" s="257"/>
    </row>
    <row r="47" spans="2:20" x14ac:dyDescent="0.35">
      <c r="B47" s="257"/>
      <c r="C47" s="257"/>
      <c r="D47" s="257"/>
      <c r="E47" s="257"/>
      <c r="F47" s="257"/>
      <c r="G47" s="257"/>
      <c r="H47" s="257"/>
      <c r="I47" s="257"/>
      <c r="J47" s="257"/>
      <c r="K47" s="257"/>
      <c r="L47" s="257"/>
      <c r="M47" s="257"/>
      <c r="N47" s="257"/>
      <c r="O47" s="257"/>
      <c r="P47" s="257"/>
      <c r="Q47" s="257"/>
      <c r="R47" s="257"/>
      <c r="S47" s="257"/>
      <c r="T47" s="257"/>
    </row>
    <row r="48" spans="2:20" x14ac:dyDescent="0.35">
      <c r="B48" s="257" t="s">
        <v>413</v>
      </c>
      <c r="C48" s="257"/>
      <c r="D48" s="257"/>
      <c r="E48" s="257"/>
      <c r="F48" s="257"/>
      <c r="G48" s="257"/>
      <c r="H48" s="257"/>
      <c r="I48" s="257"/>
      <c r="J48" s="257"/>
      <c r="K48" s="257"/>
      <c r="L48" s="257"/>
      <c r="M48" s="257"/>
      <c r="N48" s="257"/>
      <c r="O48" s="257"/>
      <c r="P48" s="257"/>
      <c r="Q48" s="257"/>
      <c r="R48" s="257"/>
      <c r="S48" s="257"/>
      <c r="T48" s="257"/>
    </row>
    <row r="49" spans="2:20" x14ac:dyDescent="0.35">
      <c r="B49" s="1017"/>
      <c r="C49" s="1017"/>
      <c r="D49" s="1017"/>
      <c r="E49" s="1017"/>
      <c r="F49" s="1017"/>
      <c r="G49" s="1017"/>
      <c r="H49" s="1017"/>
      <c r="I49" s="1017"/>
      <c r="J49" s="1017"/>
      <c r="K49" s="1017"/>
      <c r="L49" s="1017"/>
      <c r="M49" s="1017"/>
      <c r="N49" s="1017"/>
      <c r="O49" s="1017"/>
      <c r="P49" s="1017"/>
      <c r="Q49" s="1017"/>
      <c r="R49" s="1017"/>
      <c r="S49" s="1017"/>
      <c r="T49" s="1017"/>
    </row>
    <row r="50" spans="2:20" x14ac:dyDescent="0.35">
      <c r="B50" s="1017"/>
      <c r="C50" s="1017"/>
      <c r="D50" s="1017"/>
      <c r="E50" s="1017"/>
      <c r="F50" s="1017"/>
      <c r="G50" s="1017"/>
      <c r="H50" s="1017"/>
      <c r="I50" s="1017"/>
      <c r="J50" s="1017"/>
      <c r="K50" s="1017"/>
      <c r="L50" s="1017"/>
      <c r="M50" s="1017"/>
      <c r="N50" s="1017"/>
      <c r="O50" s="1017"/>
      <c r="P50" s="1017"/>
      <c r="Q50" s="1017"/>
      <c r="R50" s="1017"/>
      <c r="S50" s="1017"/>
      <c r="T50" s="1017"/>
    </row>
    <row r="51" spans="2:20" x14ac:dyDescent="0.35">
      <c r="B51" s="1017"/>
      <c r="C51" s="1017"/>
      <c r="D51" s="1017"/>
      <c r="E51" s="1017"/>
      <c r="F51" s="1017"/>
      <c r="G51" s="1017"/>
      <c r="H51" s="1017"/>
      <c r="I51" s="1017"/>
      <c r="J51" s="1017"/>
      <c r="K51" s="1017"/>
      <c r="L51" s="1017"/>
      <c r="M51" s="1017"/>
      <c r="N51" s="1017"/>
      <c r="O51" s="1017"/>
      <c r="P51" s="1017"/>
      <c r="Q51" s="1017"/>
      <c r="R51" s="1017"/>
      <c r="S51" s="1017"/>
      <c r="T51" s="1017"/>
    </row>
    <row r="52" spans="2:20" x14ac:dyDescent="0.35">
      <c r="B52" s="1017"/>
      <c r="C52" s="1017"/>
      <c r="D52" s="1017"/>
      <c r="E52" s="1017"/>
      <c r="F52" s="1017"/>
      <c r="G52" s="1017"/>
      <c r="H52" s="1017"/>
      <c r="I52" s="1017"/>
      <c r="J52" s="1017"/>
      <c r="K52" s="1017"/>
      <c r="L52" s="1017"/>
      <c r="M52" s="1017"/>
      <c r="N52" s="1017"/>
      <c r="O52" s="1017"/>
      <c r="P52" s="1017"/>
      <c r="Q52" s="1017"/>
      <c r="R52" s="1017"/>
      <c r="S52" s="1017"/>
      <c r="T52" s="1017"/>
    </row>
    <row r="53" spans="2:20" x14ac:dyDescent="0.35">
      <c r="B53" s="1017"/>
      <c r="C53" s="1017"/>
      <c r="D53" s="1017"/>
      <c r="E53" s="1017"/>
      <c r="F53" s="1017"/>
      <c r="G53" s="1017"/>
      <c r="H53" s="1017"/>
      <c r="I53" s="1017"/>
      <c r="J53" s="1017"/>
      <c r="K53" s="1017"/>
      <c r="L53" s="1017"/>
      <c r="M53" s="1017"/>
      <c r="N53" s="1017"/>
      <c r="O53" s="1017"/>
      <c r="P53" s="1017"/>
      <c r="Q53" s="1017"/>
      <c r="R53" s="1017"/>
      <c r="S53" s="1017"/>
      <c r="T53" s="1017"/>
    </row>
    <row r="54" spans="2:20" ht="16" thickBot="1" x14ac:dyDescent="0.4"/>
    <row r="55" spans="2:20" x14ac:dyDescent="0.35">
      <c r="D55" s="1012" t="s">
        <v>52</v>
      </c>
      <c r="E55" s="1013"/>
      <c r="F55" s="1013"/>
      <c r="G55" s="1014"/>
      <c r="H55" s="1014"/>
      <c r="I55" s="1014"/>
      <c r="J55" s="1014"/>
      <c r="K55" s="1014"/>
      <c r="L55" s="1014"/>
      <c r="M55" s="1015"/>
    </row>
    <row r="56" spans="2:20" x14ac:dyDescent="0.35">
      <c r="D56" s="1002" t="s">
        <v>53</v>
      </c>
      <c r="E56" s="1003"/>
      <c r="F56" s="1003"/>
      <c r="G56" s="1004"/>
      <c r="H56" s="1004"/>
      <c r="I56" s="1004"/>
      <c r="J56" s="1004"/>
      <c r="K56" s="1004"/>
      <c r="L56" s="1004"/>
      <c r="M56" s="1005"/>
    </row>
    <row r="57" spans="2:20" x14ac:dyDescent="0.35">
      <c r="D57" s="1002" t="s">
        <v>54</v>
      </c>
      <c r="E57" s="1003"/>
      <c r="F57" s="1003"/>
      <c r="G57" s="1004"/>
      <c r="H57" s="1004"/>
      <c r="I57" s="1004"/>
      <c r="J57" s="1004"/>
      <c r="K57" s="1004"/>
      <c r="L57" s="1004"/>
      <c r="M57" s="1005"/>
    </row>
    <row r="58" spans="2:20" ht="16" thickBot="1" x14ac:dyDescent="0.4">
      <c r="D58" s="1006" t="s">
        <v>55</v>
      </c>
      <c r="E58" s="1007"/>
      <c r="F58" s="1007"/>
      <c r="G58" s="1008"/>
      <c r="H58" s="1008"/>
      <c r="I58" s="1008"/>
      <c r="J58" s="1008"/>
      <c r="K58" s="1008"/>
      <c r="L58" s="1008"/>
      <c r="M58" s="1009"/>
    </row>
  </sheetData>
  <mergeCells count="19">
    <mergeCell ref="D57:F57"/>
    <mergeCell ref="G57:M57"/>
    <mergeCell ref="D58:F58"/>
    <mergeCell ref="G58:M58"/>
    <mergeCell ref="B9:K9"/>
    <mergeCell ref="B10:K10"/>
    <mergeCell ref="B12:E12"/>
    <mergeCell ref="F12:K12"/>
    <mergeCell ref="G56:M56"/>
    <mergeCell ref="D55:F55"/>
    <mergeCell ref="G55:M55"/>
    <mergeCell ref="D56:F56"/>
    <mergeCell ref="B43:K43"/>
    <mergeCell ref="B49:T53"/>
    <mergeCell ref="B4:K4"/>
    <mergeCell ref="B5:K5"/>
    <mergeCell ref="B6:K6"/>
    <mergeCell ref="B7:K7"/>
    <mergeCell ref="B8:K8"/>
  </mergeCells>
  <pageMargins left="0.7" right="0.7" top="1.19" bottom="0.75" header="0.3" footer="0.3"/>
  <pageSetup scale="55" orientation="portrait" r:id="rId1"/>
  <headerFooter>
    <oddHeader xml:space="preserve">&amp;L&amp;G
</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FD0FD-FC82-4E74-B16A-8AE83614C4BE}">
  <sheetPr codeName="Sheet11">
    <tabColor rgb="FFFF0000"/>
  </sheetPr>
  <dimension ref="A1"/>
  <sheetViews>
    <sheetView workbookViewId="0">
      <selection activeCell="D58" sqref="D58:F58"/>
    </sheetView>
  </sheetViews>
  <sheetFormatPr defaultColWidth="8.7265625" defaultRowHeight="15.5" x14ac:dyDescent="0.35"/>
  <cols>
    <col min="1" max="16384" width="8.7265625" style="163"/>
  </cols>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CE88F-C8CD-4D86-9592-8FD3A4046ADF}">
  <sheetPr codeName="Sheet12">
    <tabColor rgb="FF92D050"/>
  </sheetPr>
  <dimension ref="D11:H15"/>
  <sheetViews>
    <sheetView topLeftCell="A12" workbookViewId="0">
      <selection activeCell="D58" sqref="D58:F58"/>
    </sheetView>
  </sheetViews>
  <sheetFormatPr defaultColWidth="9.1796875" defaultRowHeight="15.5" x14ac:dyDescent="0.35"/>
  <cols>
    <col min="1" max="7" width="9.1796875" style="200"/>
    <col min="8" max="8" width="13.26953125" style="200" customWidth="1"/>
    <col min="9" max="16384" width="9.1796875" style="200"/>
  </cols>
  <sheetData>
    <row r="11" spans="4:8" x14ac:dyDescent="0.35">
      <c r="D11" s="200" t="s">
        <v>415</v>
      </c>
    </row>
    <row r="12" spans="4:8" x14ac:dyDescent="0.35">
      <c r="D12" s="201" t="s">
        <v>416</v>
      </c>
      <c r="E12" s="201"/>
      <c r="F12" s="201"/>
      <c r="G12" s="201"/>
      <c r="H12" s="201"/>
    </row>
    <row r="13" spans="4:8" x14ac:dyDescent="0.35">
      <c r="D13" s="200" t="s">
        <v>417</v>
      </c>
    </row>
    <row r="15" spans="4:8" x14ac:dyDescent="0.35">
      <c r="D15" s="202" t="s">
        <v>418</v>
      </c>
      <c r="E15" s="202"/>
      <c r="F15" s="202"/>
      <c r="G15" s="202"/>
      <c r="H15" s="202"/>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824C5-D78F-472A-AEF5-77941D3B22C7}">
  <sheetPr codeName="Sheet26">
    <tabColor rgb="FF92D050"/>
  </sheetPr>
  <dimension ref="A1:AH115"/>
  <sheetViews>
    <sheetView topLeftCell="A67" zoomScaleNormal="100" workbookViewId="0">
      <selection activeCell="D58" sqref="D58:F58"/>
    </sheetView>
  </sheetViews>
  <sheetFormatPr defaultColWidth="8.7265625" defaultRowHeight="14.5" x14ac:dyDescent="0.35"/>
  <cols>
    <col min="1" max="1" width="8.7265625" style="342"/>
    <col min="2" max="17" width="8.7265625" style="341"/>
    <col min="18" max="34" width="8.7265625" style="342"/>
    <col min="35" max="16384" width="8.7265625" style="341"/>
  </cols>
  <sheetData>
    <row r="1" spans="1:34" hidden="1" x14ac:dyDescent="0.35"/>
    <row r="2" spans="1:34" s="340" customFormat="1" hidden="1" x14ac:dyDescent="0.35">
      <c r="A2" s="342" t="s">
        <v>419</v>
      </c>
      <c r="R2" s="342"/>
      <c r="S2" s="342"/>
      <c r="T2" s="342"/>
      <c r="U2" s="342"/>
      <c r="V2" s="342"/>
      <c r="W2" s="342"/>
      <c r="X2" s="342"/>
      <c r="Y2" s="342"/>
      <c r="Z2" s="342"/>
      <c r="AA2" s="342"/>
      <c r="AB2" s="342"/>
      <c r="AC2" s="342"/>
      <c r="AD2" s="342"/>
      <c r="AE2" s="342"/>
      <c r="AF2" s="342"/>
      <c r="AG2" s="342"/>
      <c r="AH2" s="342"/>
    </row>
    <row r="3" spans="1:34" hidden="1" x14ac:dyDescent="0.35">
      <c r="A3" s="342">
        <v>1</v>
      </c>
      <c r="B3" s="341" t="s">
        <v>420</v>
      </c>
    </row>
    <row r="4" spans="1:34" s="340" customFormat="1" hidden="1" x14ac:dyDescent="0.35">
      <c r="A4" s="342" t="s">
        <v>421</v>
      </c>
      <c r="R4" s="342"/>
      <c r="S4" s="342"/>
      <c r="T4" s="342"/>
      <c r="U4" s="342"/>
      <c r="V4" s="342"/>
      <c r="W4" s="342"/>
      <c r="X4" s="342"/>
      <c r="Y4" s="342"/>
      <c r="Z4" s="342"/>
      <c r="AA4" s="342"/>
      <c r="AB4" s="342"/>
      <c r="AC4" s="342"/>
      <c r="AD4" s="342"/>
      <c r="AE4" s="342"/>
      <c r="AF4" s="342"/>
      <c r="AG4" s="342"/>
      <c r="AH4" s="342"/>
    </row>
    <row r="5" spans="1:34" s="342" customFormat="1" hidden="1" x14ac:dyDescent="0.35">
      <c r="B5" s="342" t="s">
        <v>422</v>
      </c>
    </row>
    <row r="6" spans="1:34" hidden="1" x14ac:dyDescent="0.35">
      <c r="B6" s="341" t="s">
        <v>423</v>
      </c>
    </row>
    <row r="7" spans="1:34" s="340" customFormat="1" hidden="1" x14ac:dyDescent="0.35">
      <c r="A7" s="342" t="s">
        <v>424</v>
      </c>
      <c r="R7" s="342"/>
      <c r="S7" s="342"/>
      <c r="T7" s="342"/>
      <c r="U7" s="342"/>
      <c r="V7" s="342"/>
      <c r="W7" s="342"/>
      <c r="X7" s="342"/>
      <c r="Y7" s="342"/>
      <c r="Z7" s="342"/>
      <c r="AA7" s="342"/>
      <c r="AB7" s="342"/>
      <c r="AC7" s="342"/>
      <c r="AD7" s="342"/>
      <c r="AE7" s="342"/>
      <c r="AF7" s="342"/>
      <c r="AG7" s="342"/>
      <c r="AH7" s="342"/>
    </row>
    <row r="8" spans="1:34" hidden="1" x14ac:dyDescent="0.35">
      <c r="B8" s="341" t="s">
        <v>425</v>
      </c>
    </row>
    <row r="9" spans="1:34" hidden="1" x14ac:dyDescent="0.35">
      <c r="B9" s="341" t="s">
        <v>426</v>
      </c>
    </row>
    <row r="10" spans="1:34" hidden="1" x14ac:dyDescent="0.35">
      <c r="B10" s="341" t="s">
        <v>427</v>
      </c>
    </row>
    <row r="11" spans="1:34" hidden="1" x14ac:dyDescent="0.35">
      <c r="B11" s="341" t="s">
        <v>428</v>
      </c>
    </row>
    <row r="12" spans="1:34" hidden="1" x14ac:dyDescent="0.35">
      <c r="B12" s="341" t="s">
        <v>425</v>
      </c>
    </row>
    <row r="13" spans="1:34" hidden="1" x14ac:dyDescent="0.35">
      <c r="B13" s="341" t="s">
        <v>429</v>
      </c>
    </row>
    <row r="14" spans="1:34" hidden="1" x14ac:dyDescent="0.35">
      <c r="B14" s="341" t="s">
        <v>430</v>
      </c>
    </row>
    <row r="15" spans="1:34" hidden="1" x14ac:dyDescent="0.35"/>
    <row r="16" spans="1:34" s="342" customFormat="1" ht="15" thickBot="1" x14ac:dyDescent="0.4"/>
    <row r="17" spans="2:17" ht="18.5" x14ac:dyDescent="0.35">
      <c r="B17" s="1030" t="s">
        <v>431</v>
      </c>
      <c r="C17" s="1031"/>
      <c r="D17" s="1031"/>
      <c r="E17" s="1031"/>
      <c r="F17" s="1031"/>
      <c r="G17" s="1031"/>
      <c r="H17" s="1031"/>
      <c r="I17" s="1031"/>
      <c r="J17" s="1031"/>
      <c r="K17" s="1031"/>
      <c r="L17" s="1031"/>
      <c r="M17" s="1031"/>
      <c r="N17" s="1031"/>
      <c r="O17" s="1031"/>
      <c r="P17" s="1031"/>
      <c r="Q17" s="1032"/>
    </row>
    <row r="18" spans="2:17" ht="15.5" x14ac:dyDescent="0.35">
      <c r="B18" s="1038" t="s">
        <v>432</v>
      </c>
      <c r="C18" s="1039"/>
      <c r="D18" s="1039"/>
      <c r="E18" s="1039"/>
      <c r="F18" s="1039"/>
      <c r="G18" s="1039"/>
      <c r="H18" s="1039"/>
      <c r="I18" s="1039"/>
      <c r="J18" s="1039"/>
      <c r="K18" s="1039"/>
      <c r="L18" s="1039"/>
      <c r="M18" s="1039"/>
      <c r="N18" s="1039"/>
      <c r="O18" s="1039"/>
      <c r="P18" s="1039"/>
      <c r="Q18" s="1040"/>
    </row>
    <row r="19" spans="2:17" ht="15.5" x14ac:dyDescent="0.35">
      <c r="B19" s="1033" t="s">
        <v>433</v>
      </c>
      <c r="C19" s="639"/>
      <c r="D19" s="639"/>
      <c r="E19" s="639"/>
      <c r="F19" s="639"/>
      <c r="G19" s="639"/>
      <c r="H19" s="639"/>
      <c r="I19" s="639"/>
      <c r="J19" s="639"/>
      <c r="K19" s="639"/>
      <c r="L19" s="639"/>
      <c r="M19" s="639"/>
      <c r="N19" s="639"/>
      <c r="O19" s="639"/>
      <c r="P19" s="639"/>
      <c r="Q19" s="1034"/>
    </row>
    <row r="20" spans="2:17" ht="15.5" x14ac:dyDescent="0.35">
      <c r="B20" s="1018" t="s">
        <v>434</v>
      </c>
      <c r="C20" s="1019"/>
      <c r="D20" s="1019"/>
      <c r="E20" s="1019"/>
      <c r="F20" s="1019"/>
      <c r="G20" s="1019"/>
      <c r="H20" s="1019"/>
      <c r="I20" s="1019"/>
      <c r="J20" s="1019"/>
      <c r="K20" s="1019"/>
      <c r="L20" s="1019"/>
      <c r="M20" s="1019"/>
      <c r="N20" s="1019"/>
      <c r="O20" s="1019"/>
      <c r="P20" s="1019"/>
      <c r="Q20" s="1020"/>
    </row>
    <row r="21" spans="2:17" ht="15.5" x14ac:dyDescent="0.35">
      <c r="B21" s="1021" t="s">
        <v>5748</v>
      </c>
      <c r="C21" s="1022"/>
      <c r="D21" s="1022"/>
      <c r="E21" s="1022"/>
      <c r="F21" s="1022"/>
      <c r="G21" s="1022"/>
      <c r="H21" s="1022"/>
      <c r="I21" s="1022"/>
      <c r="J21" s="1022"/>
      <c r="K21" s="1022"/>
      <c r="L21" s="1022"/>
      <c r="M21" s="1022"/>
      <c r="N21" s="1022"/>
      <c r="O21" s="1022"/>
      <c r="P21" s="1022"/>
      <c r="Q21" s="1023"/>
    </row>
    <row r="22" spans="2:17" ht="15.5" x14ac:dyDescent="0.35">
      <c r="B22" s="1018" t="s">
        <v>435</v>
      </c>
      <c r="C22" s="1019"/>
      <c r="D22" s="1019"/>
      <c r="E22" s="1019"/>
      <c r="F22" s="1019"/>
      <c r="G22" s="1019"/>
      <c r="H22" s="1019"/>
      <c r="I22" s="1019"/>
      <c r="J22" s="1019"/>
      <c r="K22" s="1019"/>
      <c r="L22" s="1019"/>
      <c r="M22" s="1019"/>
      <c r="N22" s="1019"/>
      <c r="O22" s="1019"/>
      <c r="P22" s="1019"/>
      <c r="Q22" s="1020"/>
    </row>
    <row r="23" spans="2:17" ht="15.5" x14ac:dyDescent="0.35">
      <c r="B23" s="1021" t="s">
        <v>436</v>
      </c>
      <c r="C23" s="1022"/>
      <c r="D23" s="1022"/>
      <c r="E23" s="1022"/>
      <c r="F23" s="1022"/>
      <c r="G23" s="1022"/>
      <c r="H23" s="1022"/>
      <c r="I23" s="1022"/>
      <c r="J23" s="1022"/>
      <c r="K23" s="1022"/>
      <c r="L23" s="1022"/>
      <c r="M23" s="1022"/>
      <c r="N23" s="1022"/>
      <c r="O23" s="1022"/>
      <c r="P23" s="1022"/>
      <c r="Q23" s="1023"/>
    </row>
    <row r="24" spans="2:17" ht="30.75" customHeight="1" x14ac:dyDescent="0.35">
      <c r="B24" s="1018" t="s">
        <v>437</v>
      </c>
      <c r="C24" s="1019"/>
      <c r="D24" s="1019"/>
      <c r="E24" s="1019"/>
      <c r="F24" s="1019"/>
      <c r="G24" s="1019"/>
      <c r="H24" s="1019"/>
      <c r="I24" s="1019"/>
      <c r="J24" s="1019"/>
      <c r="K24" s="1019"/>
      <c r="L24" s="1019"/>
      <c r="M24" s="1019"/>
      <c r="N24" s="1019"/>
      <c r="O24" s="1019"/>
      <c r="P24" s="1019"/>
      <c r="Q24" s="1020"/>
    </row>
    <row r="25" spans="2:17" ht="15.65" customHeight="1" x14ac:dyDescent="0.35">
      <c r="B25" s="1018" t="s">
        <v>438</v>
      </c>
      <c r="C25" s="1019"/>
      <c r="D25" s="1019"/>
      <c r="E25" s="1019"/>
      <c r="F25" s="1019"/>
      <c r="G25" s="1019"/>
      <c r="H25" s="1019"/>
      <c r="I25" s="1019"/>
      <c r="J25" s="1019"/>
      <c r="K25" s="1019"/>
      <c r="L25" s="1019"/>
      <c r="M25" s="1019"/>
      <c r="N25" s="1019"/>
      <c r="O25" s="1019"/>
      <c r="P25" s="1019"/>
      <c r="Q25" s="1020"/>
    </row>
    <row r="26" spans="2:17" ht="15.5" x14ac:dyDescent="0.35">
      <c r="B26" s="1021" t="s">
        <v>439</v>
      </c>
      <c r="C26" s="1022"/>
      <c r="D26" s="1022"/>
      <c r="E26" s="1022"/>
      <c r="F26" s="1022"/>
      <c r="G26" s="1022"/>
      <c r="H26" s="1022"/>
      <c r="I26" s="1022"/>
      <c r="J26" s="1022"/>
      <c r="K26" s="1022"/>
      <c r="L26" s="1022"/>
      <c r="M26" s="1022"/>
      <c r="N26" s="1022"/>
      <c r="O26" s="1022"/>
      <c r="P26" s="1022"/>
      <c r="Q26" s="1023"/>
    </row>
    <row r="27" spans="2:17" ht="15.5" x14ac:dyDescent="0.35">
      <c r="B27" s="1018" t="s">
        <v>5749</v>
      </c>
      <c r="C27" s="1019"/>
      <c r="D27" s="1019"/>
      <c r="E27" s="1019"/>
      <c r="F27" s="1019"/>
      <c r="G27" s="1019"/>
      <c r="H27" s="1019"/>
      <c r="I27" s="1019"/>
      <c r="J27" s="1019"/>
      <c r="K27" s="1019"/>
      <c r="L27" s="1019"/>
      <c r="M27" s="1019"/>
      <c r="N27" s="1019"/>
      <c r="O27" s="1019"/>
      <c r="P27" s="1019"/>
      <c r="Q27" s="1020"/>
    </row>
    <row r="28" spans="2:17" ht="15.5" x14ac:dyDescent="0.35">
      <c r="B28" s="1021" t="s">
        <v>5750</v>
      </c>
      <c r="C28" s="1022"/>
      <c r="D28" s="1022"/>
      <c r="E28" s="1022"/>
      <c r="F28" s="1022"/>
      <c r="G28" s="1022"/>
      <c r="H28" s="1022"/>
      <c r="I28" s="1022"/>
      <c r="J28" s="1022"/>
      <c r="K28" s="1022"/>
      <c r="L28" s="1022"/>
      <c r="M28" s="1022"/>
      <c r="N28" s="1022"/>
      <c r="O28" s="1022"/>
      <c r="P28" s="1022"/>
      <c r="Q28" s="1023"/>
    </row>
    <row r="29" spans="2:17" ht="15.75" customHeight="1" x14ac:dyDescent="0.35">
      <c r="B29" s="1018" t="s">
        <v>5751</v>
      </c>
      <c r="C29" s="1019"/>
      <c r="D29" s="1019"/>
      <c r="E29" s="1019"/>
      <c r="F29" s="1019"/>
      <c r="G29" s="1019"/>
      <c r="H29" s="1019"/>
      <c r="I29" s="1019"/>
      <c r="J29" s="1019"/>
      <c r="K29" s="1019"/>
      <c r="L29" s="1019"/>
      <c r="M29" s="1019"/>
      <c r="N29" s="1019"/>
      <c r="O29" s="1019"/>
      <c r="P29" s="1019"/>
      <c r="Q29" s="1020"/>
    </row>
    <row r="30" spans="2:17" ht="15.5" x14ac:dyDescent="0.35">
      <c r="B30" s="1021" t="s">
        <v>5752</v>
      </c>
      <c r="C30" s="1022"/>
      <c r="D30" s="1022"/>
      <c r="E30" s="1022"/>
      <c r="F30" s="1022"/>
      <c r="G30" s="1022"/>
      <c r="H30" s="1022"/>
      <c r="I30" s="1022"/>
      <c r="J30" s="1022"/>
      <c r="K30" s="1022"/>
      <c r="L30" s="1022"/>
      <c r="M30" s="1022"/>
      <c r="N30" s="1022"/>
      <c r="O30" s="1022"/>
      <c r="P30" s="1022"/>
      <c r="Q30" s="1023"/>
    </row>
    <row r="31" spans="2:17" ht="15.75" customHeight="1" x14ac:dyDescent="0.35">
      <c r="B31" s="1018" t="s">
        <v>440</v>
      </c>
      <c r="C31" s="1019"/>
      <c r="D31" s="1019"/>
      <c r="E31" s="1019"/>
      <c r="F31" s="1019"/>
      <c r="G31" s="1019"/>
      <c r="H31" s="1019"/>
      <c r="I31" s="1019"/>
      <c r="J31" s="1019"/>
      <c r="K31" s="1019"/>
      <c r="L31" s="1019"/>
      <c r="M31" s="1019"/>
      <c r="N31" s="1019"/>
      <c r="O31" s="1019"/>
      <c r="P31" s="1019"/>
      <c r="Q31" s="1020"/>
    </row>
    <row r="32" spans="2:17" ht="15.75" customHeight="1" x14ac:dyDescent="0.35">
      <c r="B32" s="1041" t="s">
        <v>441</v>
      </c>
      <c r="C32" s="1042"/>
      <c r="D32" s="1042"/>
      <c r="E32" s="1042"/>
      <c r="F32" s="1042"/>
      <c r="G32" s="1042"/>
      <c r="H32" s="1042"/>
      <c r="I32" s="1042"/>
      <c r="J32" s="1042"/>
      <c r="K32" s="1042"/>
      <c r="L32" s="1042"/>
      <c r="M32" s="1042"/>
      <c r="N32" s="1042"/>
      <c r="O32" s="1042"/>
      <c r="P32" s="1042"/>
      <c r="Q32" s="1043"/>
    </row>
    <row r="33" spans="2:17" ht="15.75" customHeight="1" x14ac:dyDescent="0.35">
      <c r="B33" s="1041" t="s">
        <v>5753</v>
      </c>
      <c r="C33" s="1042"/>
      <c r="D33" s="1042"/>
      <c r="E33" s="1042"/>
      <c r="F33" s="1042"/>
      <c r="G33" s="1042"/>
      <c r="H33" s="1042"/>
      <c r="I33" s="1042"/>
      <c r="J33" s="1042"/>
      <c r="K33" s="1042"/>
      <c r="L33" s="1042"/>
      <c r="M33" s="1042"/>
      <c r="N33" s="1042"/>
      <c r="O33" s="1042"/>
      <c r="P33" s="1042"/>
      <c r="Q33" s="1043"/>
    </row>
    <row r="34" spans="2:17" ht="15.75" customHeight="1" x14ac:dyDescent="0.35">
      <c r="B34" s="1041" t="s">
        <v>442</v>
      </c>
      <c r="C34" s="1042"/>
      <c r="D34" s="1042"/>
      <c r="E34" s="1042"/>
      <c r="F34" s="1042"/>
      <c r="G34" s="1042"/>
      <c r="H34" s="1042"/>
      <c r="I34" s="1042"/>
      <c r="J34" s="1042"/>
      <c r="K34" s="1042"/>
      <c r="L34" s="1042"/>
      <c r="M34" s="1042"/>
      <c r="N34" s="1042"/>
      <c r="O34" s="1042"/>
      <c r="P34" s="1042"/>
      <c r="Q34" s="1043"/>
    </row>
    <row r="35" spans="2:17" ht="15.75" customHeight="1" x14ac:dyDescent="0.35">
      <c r="B35" s="1018" t="s">
        <v>443</v>
      </c>
      <c r="C35" s="1019"/>
      <c r="D35" s="1019"/>
      <c r="E35" s="1019"/>
      <c r="F35" s="1019"/>
      <c r="G35" s="1019"/>
      <c r="H35" s="1019"/>
      <c r="I35" s="1019"/>
      <c r="J35" s="1019"/>
      <c r="K35" s="1019"/>
      <c r="L35" s="1019"/>
      <c r="M35" s="1019"/>
      <c r="N35" s="1019"/>
      <c r="O35" s="1019"/>
      <c r="P35" s="1019"/>
      <c r="Q35" s="1020"/>
    </row>
    <row r="36" spans="2:17" ht="15.75" customHeight="1" x14ac:dyDescent="0.35">
      <c r="B36" s="1018" t="s">
        <v>444</v>
      </c>
      <c r="C36" s="1019"/>
      <c r="D36" s="1019"/>
      <c r="E36" s="1019"/>
      <c r="F36" s="1019"/>
      <c r="G36" s="1019"/>
      <c r="H36" s="1019"/>
      <c r="I36" s="1019"/>
      <c r="J36" s="1019"/>
      <c r="K36" s="1019"/>
      <c r="L36" s="1019"/>
      <c r="M36" s="1019"/>
      <c r="N36" s="1019"/>
      <c r="O36" s="1019"/>
      <c r="P36" s="1019"/>
      <c r="Q36" s="1020"/>
    </row>
    <row r="37" spans="2:17" ht="15.5" x14ac:dyDescent="0.35">
      <c r="B37" s="1021" t="s">
        <v>445</v>
      </c>
      <c r="C37" s="1022"/>
      <c r="D37" s="1022"/>
      <c r="E37" s="1022"/>
      <c r="F37" s="1022"/>
      <c r="G37" s="1022"/>
      <c r="H37" s="1022"/>
      <c r="I37" s="1022"/>
      <c r="J37" s="1022"/>
      <c r="K37" s="1022"/>
      <c r="L37" s="1022"/>
      <c r="M37" s="1022"/>
      <c r="N37" s="1022"/>
      <c r="O37" s="1022"/>
      <c r="P37" s="1022"/>
      <c r="Q37" s="1023"/>
    </row>
    <row r="38" spans="2:17" ht="15.75" customHeight="1" x14ac:dyDescent="0.35">
      <c r="B38" s="1018"/>
      <c r="C38" s="1019"/>
      <c r="D38" s="1019"/>
      <c r="E38" s="1019"/>
      <c r="F38" s="1019"/>
      <c r="G38" s="1019"/>
      <c r="H38" s="1019"/>
      <c r="I38" s="1019"/>
      <c r="J38" s="1019"/>
      <c r="K38" s="1019"/>
      <c r="L38" s="1019"/>
      <c r="M38" s="1019"/>
      <c r="N38" s="1019"/>
      <c r="O38" s="1019"/>
      <c r="P38" s="1019"/>
      <c r="Q38" s="1020"/>
    </row>
    <row r="39" spans="2:17" ht="15.5" x14ac:dyDescent="0.35">
      <c r="B39" s="1035"/>
      <c r="C39" s="1036"/>
      <c r="D39" s="1036"/>
      <c r="E39" s="1036"/>
      <c r="F39" s="1036"/>
      <c r="G39" s="1036"/>
      <c r="H39" s="1036"/>
      <c r="I39" s="1036"/>
      <c r="J39" s="1036"/>
      <c r="K39" s="1036"/>
      <c r="L39" s="1036"/>
      <c r="M39" s="1036"/>
      <c r="N39" s="1036"/>
      <c r="O39" s="1036"/>
      <c r="P39" s="1036"/>
      <c r="Q39" s="1037"/>
    </row>
    <row r="40" spans="2:17" ht="15.5" x14ac:dyDescent="0.35">
      <c r="B40" s="1021" t="s">
        <v>446</v>
      </c>
      <c r="C40" s="1022"/>
      <c r="D40" s="1022"/>
      <c r="E40" s="1022"/>
      <c r="F40" s="1022"/>
      <c r="G40" s="1022"/>
      <c r="H40" s="1022"/>
      <c r="I40" s="1022"/>
      <c r="J40" s="1022"/>
      <c r="K40" s="1022"/>
      <c r="L40" s="1022"/>
      <c r="M40" s="1022"/>
      <c r="N40" s="1022"/>
      <c r="O40" s="1022"/>
      <c r="P40" s="1022"/>
      <c r="Q40" s="1023"/>
    </row>
    <row r="41" spans="2:17" ht="15.5" x14ac:dyDescent="0.35">
      <c r="B41" s="1018"/>
      <c r="C41" s="1019"/>
      <c r="D41" s="1019"/>
      <c r="E41" s="1019"/>
      <c r="F41" s="1019"/>
      <c r="G41" s="1019"/>
      <c r="H41" s="1019"/>
      <c r="I41" s="1019"/>
      <c r="J41" s="1019"/>
      <c r="K41" s="1019"/>
      <c r="L41" s="1019"/>
      <c r="M41" s="1019"/>
      <c r="N41" s="1019"/>
      <c r="O41" s="1019"/>
      <c r="P41" s="1019"/>
      <c r="Q41" s="1020"/>
    </row>
    <row r="42" spans="2:17" ht="15.75" customHeight="1" x14ac:dyDescent="0.35">
      <c r="B42" s="1021" t="s">
        <v>447</v>
      </c>
      <c r="C42" s="1022"/>
      <c r="D42" s="1022"/>
      <c r="E42" s="1022"/>
      <c r="F42" s="1022"/>
      <c r="G42" s="1022"/>
      <c r="H42" s="1022"/>
      <c r="I42" s="1022"/>
      <c r="J42" s="1022"/>
      <c r="K42" s="1022"/>
      <c r="L42" s="1022"/>
      <c r="M42" s="1022"/>
      <c r="N42" s="1022"/>
      <c r="O42" s="1022"/>
      <c r="P42" s="1022"/>
      <c r="Q42" s="1023"/>
    </row>
    <row r="43" spans="2:17" ht="15.5" x14ac:dyDescent="0.35">
      <c r="B43" s="1024"/>
      <c r="C43" s="1025"/>
      <c r="D43" s="1025"/>
      <c r="E43" s="1025"/>
      <c r="F43" s="1025"/>
      <c r="G43" s="1025"/>
      <c r="H43" s="1025"/>
      <c r="I43" s="1025"/>
      <c r="J43" s="1025"/>
      <c r="K43" s="1025"/>
      <c r="L43" s="1025"/>
      <c r="M43" s="1025"/>
      <c r="N43" s="1025"/>
      <c r="O43" s="1025"/>
      <c r="P43" s="1025"/>
      <c r="Q43" s="1026"/>
    </row>
    <row r="44" spans="2:17" ht="15.5" x14ac:dyDescent="0.35">
      <c r="B44" s="1027"/>
      <c r="C44" s="1028"/>
      <c r="D44" s="1028"/>
      <c r="E44" s="1028"/>
      <c r="F44" s="1028"/>
      <c r="G44" s="1028"/>
      <c r="H44" s="1028"/>
      <c r="I44" s="1028"/>
      <c r="J44" s="1028"/>
      <c r="K44" s="1028"/>
      <c r="L44" s="1028"/>
      <c r="M44" s="1028"/>
      <c r="N44" s="1028"/>
      <c r="O44" s="1028"/>
      <c r="P44" s="1028"/>
      <c r="Q44" s="1029"/>
    </row>
    <row r="45" spans="2:17" s="342" customFormat="1" x14ac:dyDescent="0.35"/>
    <row r="46" spans="2:17" s="342" customFormat="1" x14ac:dyDescent="0.35"/>
    <row r="47" spans="2:17" s="342" customFormat="1" x14ac:dyDescent="0.35"/>
    <row r="48" spans="2:17" s="342" customFormat="1" x14ac:dyDescent="0.35"/>
    <row r="49" s="342" customFormat="1" x14ac:dyDescent="0.35"/>
    <row r="50" s="342" customFormat="1" x14ac:dyDescent="0.35"/>
    <row r="51" s="342" customFormat="1" x14ac:dyDescent="0.35"/>
    <row r="52" s="342" customFormat="1" x14ac:dyDescent="0.35"/>
    <row r="53" s="342" customFormat="1" x14ac:dyDescent="0.35"/>
    <row r="54" s="342" customFormat="1" x14ac:dyDescent="0.35"/>
    <row r="55" s="342" customFormat="1" x14ac:dyDescent="0.35"/>
    <row r="56" s="342" customFormat="1" x14ac:dyDescent="0.35"/>
    <row r="57" s="342" customFormat="1" x14ac:dyDescent="0.35"/>
    <row r="58" s="342" customFormat="1" x14ac:dyDescent="0.35"/>
    <row r="59" s="342" customFormat="1" x14ac:dyDescent="0.35"/>
    <row r="60" s="342" customFormat="1" x14ac:dyDescent="0.35"/>
    <row r="61" s="342" customFormat="1" x14ac:dyDescent="0.35"/>
    <row r="62" s="342" customFormat="1" x14ac:dyDescent="0.35"/>
    <row r="63" s="342" customFormat="1" x14ac:dyDescent="0.35"/>
    <row r="64" s="342" customFormat="1" x14ac:dyDescent="0.35"/>
    <row r="65" s="342" customFormat="1" x14ac:dyDescent="0.35"/>
    <row r="66" s="342" customFormat="1" x14ac:dyDescent="0.35"/>
    <row r="67" s="342" customFormat="1" x14ac:dyDescent="0.35"/>
    <row r="68" s="342" customFormat="1" x14ac:dyDescent="0.35"/>
    <row r="69" s="342" customFormat="1" x14ac:dyDescent="0.35"/>
    <row r="70" s="342" customFormat="1" x14ac:dyDescent="0.35"/>
    <row r="71" s="342" customFormat="1" x14ac:dyDescent="0.35"/>
    <row r="72" s="342" customFormat="1" x14ac:dyDescent="0.35"/>
    <row r="73" s="342" customFormat="1" x14ac:dyDescent="0.35"/>
    <row r="74" s="342" customFormat="1" x14ac:dyDescent="0.35"/>
    <row r="75" s="342" customFormat="1" x14ac:dyDescent="0.35"/>
    <row r="76" s="342" customFormat="1" x14ac:dyDescent="0.35"/>
    <row r="77" s="342" customFormat="1" x14ac:dyDescent="0.35"/>
    <row r="78" s="342" customFormat="1" x14ac:dyDescent="0.35"/>
    <row r="79" s="342" customFormat="1" x14ac:dyDescent="0.35"/>
    <row r="80" s="342" customFormat="1" x14ac:dyDescent="0.35"/>
    <row r="81" s="342" customFormat="1" x14ac:dyDescent="0.35"/>
    <row r="82" s="342" customFormat="1" x14ac:dyDescent="0.35"/>
    <row r="83" s="342" customFormat="1" x14ac:dyDescent="0.35"/>
    <row r="84" s="342" customFormat="1" x14ac:dyDescent="0.35"/>
    <row r="85" s="342" customFormat="1" x14ac:dyDescent="0.35"/>
    <row r="86" s="342" customFormat="1" x14ac:dyDescent="0.35"/>
    <row r="87" s="342" customFormat="1" x14ac:dyDescent="0.35"/>
    <row r="88" s="342" customFormat="1" x14ac:dyDescent="0.35"/>
    <row r="89" s="342" customFormat="1" x14ac:dyDescent="0.35"/>
    <row r="90" s="342" customFormat="1" x14ac:dyDescent="0.35"/>
    <row r="91" s="342" customFormat="1" x14ac:dyDescent="0.35"/>
    <row r="92" s="342" customFormat="1" x14ac:dyDescent="0.35"/>
    <row r="93" s="342" customFormat="1" x14ac:dyDescent="0.35"/>
    <row r="94" s="342" customFormat="1" x14ac:dyDescent="0.35"/>
    <row r="95" s="342" customFormat="1" x14ac:dyDescent="0.35"/>
    <row r="96" s="342" customFormat="1" x14ac:dyDescent="0.35"/>
    <row r="97" s="342" customFormat="1" x14ac:dyDescent="0.35"/>
    <row r="98" s="342" customFormat="1" x14ac:dyDescent="0.35"/>
    <row r="99" s="342" customFormat="1" x14ac:dyDescent="0.35"/>
    <row r="100" s="342" customFormat="1" x14ac:dyDescent="0.35"/>
    <row r="101" s="342" customFormat="1" x14ac:dyDescent="0.35"/>
    <row r="102" s="342" customFormat="1" x14ac:dyDescent="0.35"/>
    <row r="103" s="342" customFormat="1" x14ac:dyDescent="0.35"/>
    <row r="104" s="342" customFormat="1" x14ac:dyDescent="0.35"/>
    <row r="105" s="342" customFormat="1" x14ac:dyDescent="0.35"/>
    <row r="106" s="342" customFormat="1" x14ac:dyDescent="0.35"/>
    <row r="107" s="342" customFormat="1" x14ac:dyDescent="0.35"/>
    <row r="108" s="342" customFormat="1" x14ac:dyDescent="0.35"/>
    <row r="109" s="342" customFormat="1" x14ac:dyDescent="0.35"/>
    <row r="110" s="342" customFormat="1" x14ac:dyDescent="0.35"/>
    <row r="111" s="342" customFormat="1" x14ac:dyDescent="0.35"/>
    <row r="112" s="342" customFormat="1" x14ac:dyDescent="0.35"/>
    <row r="113" s="342" customFormat="1" x14ac:dyDescent="0.35"/>
    <row r="114" s="342" customFormat="1" x14ac:dyDescent="0.35"/>
    <row r="115" s="342" customFormat="1" x14ac:dyDescent="0.35"/>
  </sheetData>
  <mergeCells count="28">
    <mergeCell ref="B38:Q38"/>
    <mergeCell ref="B18:Q18"/>
    <mergeCell ref="B28:Q28"/>
    <mergeCell ref="B29:Q29"/>
    <mergeCell ref="B30:Q30"/>
    <mergeCell ref="B37:Q37"/>
    <mergeCell ref="B27:Q27"/>
    <mergeCell ref="B36:Q36"/>
    <mergeCell ref="B32:Q32"/>
    <mergeCell ref="B33:Q33"/>
    <mergeCell ref="B34:Q34"/>
    <mergeCell ref="B35:Q35"/>
    <mergeCell ref="B41:Q41"/>
    <mergeCell ref="B42:Q42"/>
    <mergeCell ref="B43:Q43"/>
    <mergeCell ref="B44:Q44"/>
    <mergeCell ref="B17:Q17"/>
    <mergeCell ref="B22:Q22"/>
    <mergeCell ref="B21:Q21"/>
    <mergeCell ref="B19:Q19"/>
    <mergeCell ref="B20:Q20"/>
    <mergeCell ref="B26:Q26"/>
    <mergeCell ref="B25:Q25"/>
    <mergeCell ref="B31:Q31"/>
    <mergeCell ref="B24:Q24"/>
    <mergeCell ref="B23:Q23"/>
    <mergeCell ref="B40:Q40"/>
    <mergeCell ref="B39:Q39"/>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B134D-4755-4BCE-94B1-831497763E3C}">
  <sheetPr codeName="Sheet21"/>
  <dimension ref="A1:Q31"/>
  <sheetViews>
    <sheetView workbookViewId="0">
      <selection activeCell="D58" sqref="D58:F58"/>
    </sheetView>
  </sheetViews>
  <sheetFormatPr defaultRowHeight="15.5" x14ac:dyDescent="0.35"/>
  <sheetData>
    <row r="1" spans="1:17" ht="18" x14ac:dyDescent="0.4">
      <c r="A1" s="78"/>
      <c r="B1" s="1047" t="s">
        <v>480</v>
      </c>
      <c r="C1" s="1047"/>
      <c r="D1" s="1047"/>
      <c r="E1" s="1047"/>
      <c r="F1" s="1047"/>
      <c r="G1" s="1047"/>
      <c r="H1" s="1047"/>
      <c r="I1" s="1047"/>
      <c r="J1" s="1047"/>
      <c r="K1" s="1047"/>
      <c r="L1" s="1047"/>
      <c r="M1" s="1047"/>
      <c r="N1" s="1047"/>
      <c r="O1" s="1047"/>
      <c r="P1" s="1047"/>
      <c r="Q1" s="1047"/>
    </row>
    <row r="2" spans="1:17" ht="18" x14ac:dyDescent="0.4">
      <c r="A2" s="78"/>
      <c r="B2" s="84" t="s">
        <v>414</v>
      </c>
      <c r="C2" s="474"/>
      <c r="D2" s="474"/>
      <c r="E2" s="474"/>
      <c r="F2" s="474"/>
      <c r="G2" s="474"/>
      <c r="H2" s="474"/>
      <c r="I2" s="474"/>
      <c r="J2" s="474"/>
      <c r="K2" s="474"/>
      <c r="L2" s="474"/>
      <c r="M2" s="84" t="s">
        <v>481</v>
      </c>
      <c r="N2" s="78"/>
      <c r="O2" s="474"/>
      <c r="P2" s="474"/>
      <c r="Q2" s="474"/>
    </row>
    <row r="3" spans="1:17" x14ac:dyDescent="0.35">
      <c r="A3" s="78"/>
      <c r="B3" s="78" t="s">
        <v>483</v>
      </c>
      <c r="C3" s="83"/>
      <c r="D3" s="83"/>
      <c r="E3" s="78"/>
      <c r="F3" s="78"/>
      <c r="G3" s="78"/>
      <c r="H3" s="78"/>
      <c r="I3" s="78"/>
      <c r="J3" s="78"/>
      <c r="K3" s="78"/>
      <c r="L3" s="78"/>
      <c r="M3" s="170" t="s">
        <v>482</v>
      </c>
      <c r="N3" s="78"/>
      <c r="O3" s="78"/>
      <c r="P3" s="78"/>
      <c r="Q3" s="78"/>
    </row>
    <row r="4" spans="1:17" x14ac:dyDescent="0.35">
      <c r="A4" s="78"/>
      <c r="B4" s="86" t="s">
        <v>3771</v>
      </c>
      <c r="C4" s="80"/>
      <c r="D4" s="80"/>
      <c r="E4" s="80"/>
      <c r="F4" s="80"/>
      <c r="G4" s="80"/>
      <c r="H4" s="80"/>
      <c r="I4" s="80"/>
      <c r="J4" s="80"/>
      <c r="K4" s="80"/>
      <c r="L4" s="80"/>
      <c r="M4" s="78"/>
      <c r="N4" s="85"/>
      <c r="O4" s="80"/>
      <c r="P4" s="85"/>
      <c r="Q4" s="80"/>
    </row>
    <row r="5" spans="1:17" x14ac:dyDescent="0.35">
      <c r="A5" s="78"/>
      <c r="B5" s="87" t="s">
        <v>484</v>
      </c>
      <c r="C5" s="171"/>
      <c r="D5" s="171"/>
      <c r="E5" s="171"/>
      <c r="F5" s="171"/>
      <c r="G5" s="171"/>
      <c r="H5" s="171"/>
      <c r="I5" s="171"/>
      <c r="J5" s="171"/>
      <c r="K5" s="171"/>
      <c r="L5" s="171"/>
      <c r="M5" s="171"/>
      <c r="N5" s="171"/>
      <c r="O5" s="171"/>
      <c r="P5" s="171"/>
      <c r="Q5" s="88"/>
    </row>
    <row r="6" spans="1:17" x14ac:dyDescent="0.35">
      <c r="A6" s="78"/>
      <c r="B6" s="89" t="s">
        <v>485</v>
      </c>
      <c r="C6" s="90"/>
      <c r="D6" s="90"/>
      <c r="E6" s="90"/>
      <c r="F6" s="90"/>
      <c r="G6" s="90"/>
      <c r="H6" s="90"/>
      <c r="I6" s="90"/>
      <c r="J6" s="90"/>
      <c r="K6" s="90"/>
      <c r="L6" s="90"/>
      <c r="M6" s="90"/>
      <c r="N6" s="90"/>
      <c r="O6" s="90" t="s">
        <v>486</v>
      </c>
      <c r="P6" s="91"/>
      <c r="Q6" s="107"/>
    </row>
    <row r="7" spans="1:17" x14ac:dyDescent="0.35">
      <c r="A7" s="78"/>
      <c r="B7" s="89" t="s">
        <v>487</v>
      </c>
      <c r="C7" s="90"/>
      <c r="D7" s="90"/>
      <c r="E7" s="90"/>
      <c r="F7" s="90"/>
      <c r="G7" s="90"/>
      <c r="H7" s="90"/>
      <c r="I7" s="90"/>
      <c r="J7" s="90"/>
      <c r="K7" s="90"/>
      <c r="L7" s="90"/>
      <c r="M7" s="90"/>
      <c r="N7" s="90"/>
      <c r="O7" s="90" t="s">
        <v>486</v>
      </c>
      <c r="P7" s="91"/>
      <c r="Q7" s="107"/>
    </row>
    <row r="8" spans="1:17" x14ac:dyDescent="0.35">
      <c r="A8" s="78"/>
      <c r="B8" s="1048" t="s">
        <v>488</v>
      </c>
      <c r="C8" s="1048"/>
      <c r="D8" s="1048"/>
      <c r="E8" s="1048"/>
      <c r="F8" s="1048"/>
      <c r="G8" s="1048"/>
      <c r="H8" s="1048"/>
      <c r="I8" s="1048"/>
      <c r="J8" s="1048"/>
      <c r="K8" s="1048"/>
      <c r="L8" s="1048"/>
      <c r="M8" s="1048"/>
      <c r="N8" s="1048"/>
      <c r="O8" s="1048"/>
      <c r="P8" s="1048"/>
      <c r="Q8" s="1048"/>
    </row>
    <row r="9" spans="1:17" x14ac:dyDescent="0.35">
      <c r="A9" s="78"/>
      <c r="B9" s="1048"/>
      <c r="C9" s="1048"/>
      <c r="D9" s="1048"/>
      <c r="E9" s="1048"/>
      <c r="F9" s="1048"/>
      <c r="G9" s="1048"/>
      <c r="H9" s="1048"/>
      <c r="I9" s="1048"/>
      <c r="J9" s="1048"/>
      <c r="K9" s="1048"/>
      <c r="L9" s="1048"/>
      <c r="M9" s="1048"/>
      <c r="N9" s="1048"/>
      <c r="O9" s="1048"/>
      <c r="P9" s="1048"/>
      <c r="Q9" s="1048"/>
    </row>
    <row r="10" spans="1:17" x14ac:dyDescent="0.35">
      <c r="A10" s="78"/>
      <c r="B10" s="86" t="s">
        <v>3772</v>
      </c>
      <c r="C10" s="80"/>
      <c r="D10" s="80"/>
      <c r="E10" s="80"/>
      <c r="F10" s="80"/>
      <c r="G10" s="80"/>
      <c r="H10" s="80"/>
      <c r="I10" s="80"/>
      <c r="J10" s="80"/>
      <c r="K10" s="80"/>
      <c r="L10" s="80"/>
      <c r="M10" s="80"/>
      <c r="N10" s="80"/>
      <c r="O10" s="80"/>
      <c r="P10" s="85"/>
      <c r="Q10" s="80"/>
    </row>
    <row r="11" spans="1:17" x14ac:dyDescent="0.35">
      <c r="A11" s="78"/>
      <c r="B11" s="87" t="s">
        <v>489</v>
      </c>
      <c r="C11" s="171"/>
      <c r="D11" s="171"/>
      <c r="E11" s="171"/>
      <c r="F11" s="171"/>
      <c r="G11" s="171"/>
      <c r="H11" s="171"/>
      <c r="I11" s="171"/>
      <c r="J11" s="171"/>
      <c r="K11" s="171"/>
      <c r="L11" s="171"/>
      <c r="M11" s="171"/>
      <c r="N11" s="171"/>
      <c r="O11" s="171"/>
      <c r="P11" s="171"/>
      <c r="Q11" s="171"/>
    </row>
    <row r="12" spans="1:17" x14ac:dyDescent="0.35">
      <c r="A12" s="78"/>
      <c r="B12" s="1049" t="s">
        <v>3773</v>
      </c>
      <c r="C12" s="1049"/>
      <c r="D12" s="1049"/>
      <c r="E12" s="1049"/>
      <c r="F12" s="1049"/>
      <c r="G12" s="1049"/>
      <c r="H12" s="1049"/>
      <c r="I12" s="1049"/>
      <c r="J12" s="1049"/>
      <c r="K12" s="1049"/>
      <c r="L12" s="1049"/>
      <c r="M12" s="1049"/>
      <c r="N12" s="1049"/>
      <c r="O12" s="1049"/>
      <c r="P12" s="1049"/>
      <c r="Q12" s="1049"/>
    </row>
    <row r="13" spans="1:17" x14ac:dyDescent="0.35">
      <c r="A13" s="78"/>
      <c r="B13" s="1048"/>
      <c r="C13" s="1048"/>
      <c r="D13" s="1048"/>
      <c r="E13" s="1048"/>
      <c r="F13" s="1048"/>
      <c r="G13" s="1048"/>
      <c r="H13" s="1048"/>
      <c r="I13" s="1048"/>
      <c r="J13" s="1048"/>
      <c r="K13" s="1048"/>
      <c r="L13" s="1048"/>
      <c r="M13" s="1048"/>
      <c r="N13" s="1048"/>
      <c r="O13" s="1048"/>
      <c r="P13" s="1048"/>
      <c r="Q13" s="1048"/>
    </row>
    <row r="14" spans="1:17" x14ac:dyDescent="0.35">
      <c r="A14" s="78"/>
      <c r="B14" s="86" t="s">
        <v>3774</v>
      </c>
      <c r="C14" s="80"/>
      <c r="D14" s="80"/>
      <c r="E14" s="80"/>
      <c r="F14" s="80"/>
      <c r="G14" s="80"/>
      <c r="H14" s="80"/>
      <c r="I14" s="80"/>
      <c r="J14" s="80"/>
      <c r="K14" s="80"/>
      <c r="L14" s="80"/>
      <c r="M14" s="80"/>
      <c r="N14" s="80"/>
      <c r="O14" s="80"/>
      <c r="P14" s="80"/>
      <c r="Q14" s="80"/>
    </row>
    <row r="15" spans="1:17" ht="15.75" customHeight="1" x14ac:dyDescent="0.35">
      <c r="A15" s="78"/>
      <c r="B15" s="1050" t="s">
        <v>3775</v>
      </c>
      <c r="C15" s="1051"/>
      <c r="D15" s="1051"/>
      <c r="E15" s="1051"/>
      <c r="F15" s="1051"/>
      <c r="G15" s="1051"/>
      <c r="H15" s="1051"/>
      <c r="I15" s="1051"/>
      <c r="J15" s="1051"/>
      <c r="K15" s="1051"/>
      <c r="L15" s="1051"/>
      <c r="M15" s="1051"/>
      <c r="N15" s="1051"/>
      <c r="O15" s="1051"/>
      <c r="P15" s="1051"/>
      <c r="Q15" s="1051"/>
    </row>
    <row r="16" spans="1:17" ht="15.75" customHeight="1" x14ac:dyDescent="0.35">
      <c r="A16" s="78"/>
      <c r="B16" s="1049" t="s">
        <v>490</v>
      </c>
      <c r="C16" s="1049"/>
      <c r="D16" s="1049"/>
      <c r="E16" s="1049"/>
      <c r="F16" s="1049"/>
      <c r="G16" s="1049"/>
      <c r="H16" s="1049"/>
      <c r="I16" s="1049"/>
      <c r="J16" s="1049"/>
      <c r="K16" s="1049"/>
      <c r="L16" s="1049"/>
      <c r="M16" s="1049"/>
      <c r="N16" s="1049"/>
      <c r="O16" s="1049"/>
      <c r="P16" s="1049"/>
      <c r="Q16" s="1049"/>
    </row>
    <row r="17" spans="1:17" x14ac:dyDescent="0.35">
      <c r="A17" s="78"/>
      <c r="B17" s="86" t="s">
        <v>3776</v>
      </c>
      <c r="C17" s="80"/>
      <c r="D17" s="80"/>
      <c r="E17" s="80"/>
      <c r="F17" s="80"/>
      <c r="G17" s="80"/>
      <c r="H17" s="80"/>
      <c r="I17" s="80"/>
      <c r="J17" s="80"/>
      <c r="K17" s="80"/>
      <c r="L17" s="80"/>
      <c r="M17" s="80"/>
      <c r="N17" s="80"/>
      <c r="O17" s="80"/>
      <c r="P17" s="80"/>
      <c r="Q17" s="80"/>
    </row>
    <row r="18" spans="1:17" x14ac:dyDescent="0.35">
      <c r="A18" s="78"/>
      <c r="B18" s="92" t="s">
        <v>491</v>
      </c>
      <c r="C18" s="93"/>
      <c r="D18" s="93"/>
      <c r="E18" s="93"/>
      <c r="F18" s="93"/>
      <c r="G18" s="93"/>
      <c r="H18" s="93"/>
      <c r="I18" s="93"/>
      <c r="J18" s="93"/>
      <c r="K18" s="93"/>
      <c r="L18" s="93"/>
      <c r="M18" s="93"/>
      <c r="N18" s="93"/>
      <c r="O18" s="93" t="s">
        <v>486</v>
      </c>
      <c r="P18" s="94"/>
      <c r="Q18" s="93"/>
    </row>
    <row r="19" spans="1:17" x14ac:dyDescent="0.35">
      <c r="A19" s="77"/>
      <c r="B19" s="92" t="s">
        <v>492</v>
      </c>
      <c r="C19" s="93"/>
      <c r="D19" s="93"/>
      <c r="E19" s="93"/>
      <c r="F19" s="93"/>
      <c r="G19" s="93"/>
      <c r="H19" s="93"/>
      <c r="I19" s="93"/>
      <c r="J19" s="93"/>
      <c r="K19" s="93"/>
      <c r="L19" s="93"/>
      <c r="M19" s="93"/>
      <c r="N19" s="93"/>
      <c r="O19" s="93"/>
      <c r="P19" s="93" t="s">
        <v>486</v>
      </c>
      <c r="Q19" s="95" t="s">
        <v>493</v>
      </c>
    </row>
    <row r="20" spans="1:17" x14ac:dyDescent="0.35">
      <c r="A20" s="78"/>
      <c r="B20" s="96"/>
      <c r="C20" s="80" t="s">
        <v>494</v>
      </c>
      <c r="D20" s="80"/>
      <c r="E20" s="80"/>
      <c r="F20" s="80"/>
      <c r="G20" s="80"/>
      <c r="H20" s="80"/>
      <c r="I20" s="80"/>
      <c r="J20" s="80"/>
      <c r="K20" s="80"/>
      <c r="L20" s="80"/>
      <c r="M20" s="80"/>
      <c r="N20" s="97"/>
      <c r="O20" s="97" t="s">
        <v>3777</v>
      </c>
      <c r="P20" s="108"/>
      <c r="Q20" s="109"/>
    </row>
    <row r="21" spans="1:17" x14ac:dyDescent="0.35">
      <c r="A21" s="77"/>
      <c r="B21" s="98"/>
      <c r="C21" s="99" t="s">
        <v>495</v>
      </c>
      <c r="D21" s="80"/>
      <c r="E21" s="80"/>
      <c r="F21" s="80"/>
      <c r="G21" s="80"/>
      <c r="H21" s="80"/>
      <c r="I21" s="80"/>
      <c r="J21" s="80"/>
      <c r="K21" s="80"/>
      <c r="L21" s="80"/>
      <c r="M21" s="80"/>
      <c r="N21" s="97"/>
      <c r="O21" s="97" t="s">
        <v>3777</v>
      </c>
      <c r="P21" s="108"/>
      <c r="Q21" s="79"/>
    </row>
    <row r="22" spans="1:17" x14ac:dyDescent="0.35">
      <c r="A22" s="77"/>
      <c r="B22" s="98"/>
      <c r="C22" s="99" t="s">
        <v>3778</v>
      </c>
      <c r="D22" s="80"/>
      <c r="E22" s="80"/>
      <c r="F22" s="80"/>
      <c r="G22" s="80"/>
      <c r="H22" s="80"/>
      <c r="I22" s="80"/>
      <c r="J22" s="80"/>
      <c r="K22" s="80"/>
      <c r="L22" s="80"/>
      <c r="M22" s="80"/>
      <c r="N22" s="97"/>
      <c r="O22" s="97" t="s">
        <v>3777</v>
      </c>
      <c r="P22" s="108"/>
      <c r="Q22" s="79"/>
    </row>
    <row r="23" spans="1:17" x14ac:dyDescent="0.35">
      <c r="A23" s="77"/>
      <c r="B23" s="98"/>
      <c r="C23" s="1052" t="s">
        <v>464</v>
      </c>
      <c r="D23" s="1052"/>
      <c r="E23" s="1052"/>
      <c r="F23" s="1052"/>
      <c r="G23" s="1052"/>
      <c r="H23" s="1052"/>
      <c r="I23" s="1052"/>
      <c r="J23" s="1052"/>
      <c r="K23" s="1052"/>
      <c r="L23" s="1052"/>
      <c r="M23" s="1052"/>
      <c r="N23" s="97"/>
      <c r="O23" s="97" t="s">
        <v>3777</v>
      </c>
      <c r="P23" s="108"/>
      <c r="Q23" s="79"/>
    </row>
    <row r="24" spans="1:17" x14ac:dyDescent="0.35">
      <c r="A24" s="78"/>
      <c r="B24" s="98"/>
      <c r="C24" s="1052"/>
      <c r="D24" s="1052"/>
      <c r="E24" s="1052"/>
      <c r="F24" s="1052"/>
      <c r="G24" s="1052"/>
      <c r="H24" s="1052"/>
      <c r="I24" s="1052"/>
      <c r="J24" s="1052"/>
      <c r="K24" s="1052"/>
      <c r="L24" s="1052"/>
      <c r="M24" s="1052"/>
      <c r="N24" s="97"/>
      <c r="O24" s="97" t="s">
        <v>3777</v>
      </c>
      <c r="P24" s="108"/>
      <c r="Q24" s="79"/>
    </row>
    <row r="25" spans="1:17" x14ac:dyDescent="0.35">
      <c r="A25" s="78"/>
      <c r="B25" s="98"/>
      <c r="C25" s="99" t="s">
        <v>496</v>
      </c>
      <c r="D25" s="80"/>
      <c r="E25" s="80"/>
      <c r="F25" s="80"/>
      <c r="G25" s="80"/>
      <c r="H25" s="80"/>
      <c r="I25" s="80"/>
      <c r="J25" s="80"/>
      <c r="K25" s="80"/>
      <c r="L25" s="80"/>
      <c r="M25" s="80"/>
      <c r="N25" s="97"/>
      <c r="O25" s="97" t="s">
        <v>3777</v>
      </c>
      <c r="P25" s="108"/>
      <c r="Q25" s="79"/>
    </row>
    <row r="26" spans="1:17" x14ac:dyDescent="0.35">
      <c r="A26" s="78"/>
      <c r="B26" s="98"/>
      <c r="C26" s="99" t="s">
        <v>497</v>
      </c>
      <c r="D26" s="80"/>
      <c r="E26" s="80"/>
      <c r="F26" s="80"/>
      <c r="G26" s="80"/>
      <c r="H26" s="80"/>
      <c r="I26" s="80"/>
      <c r="J26" s="80"/>
      <c r="K26" s="80"/>
      <c r="L26" s="80"/>
      <c r="M26" s="80"/>
      <c r="N26" s="97"/>
      <c r="O26" s="97" t="s">
        <v>3777</v>
      </c>
      <c r="P26" s="108"/>
      <c r="Q26" s="79"/>
    </row>
    <row r="27" spans="1:17" ht="31.5" customHeight="1" x14ac:dyDescent="0.35">
      <c r="A27" s="77"/>
      <c r="B27" s="98"/>
      <c r="C27" s="1044" t="s">
        <v>467</v>
      </c>
      <c r="D27" s="1044"/>
      <c r="E27" s="1044"/>
      <c r="F27" s="1044"/>
      <c r="G27" s="1044"/>
      <c r="H27" s="1044"/>
      <c r="I27" s="1044"/>
      <c r="J27" s="1044"/>
      <c r="K27" s="1044"/>
      <c r="L27" s="1044"/>
      <c r="M27" s="1044"/>
      <c r="N27" s="97"/>
      <c r="O27" s="97" t="s">
        <v>3777</v>
      </c>
      <c r="P27" s="81"/>
      <c r="Q27" s="82"/>
    </row>
    <row r="28" spans="1:17" x14ac:dyDescent="0.35">
      <c r="A28" s="77"/>
      <c r="B28" s="98"/>
      <c r="C28" s="100" t="s">
        <v>498</v>
      </c>
      <c r="D28" s="101"/>
      <c r="E28" s="101"/>
      <c r="F28" s="101"/>
      <c r="G28" s="101"/>
      <c r="H28" s="101"/>
      <c r="I28" s="101"/>
      <c r="J28" s="101"/>
      <c r="K28" s="101"/>
      <c r="L28" s="101"/>
      <c r="M28" s="101"/>
      <c r="N28" s="97"/>
      <c r="O28" s="97" t="s">
        <v>3777</v>
      </c>
      <c r="P28" s="81"/>
      <c r="Q28" s="82"/>
    </row>
    <row r="29" spans="1:17" x14ac:dyDescent="0.35">
      <c r="A29" s="77"/>
      <c r="B29" s="102"/>
      <c r="C29" s="103" t="s">
        <v>499</v>
      </c>
      <c r="D29" s="104"/>
      <c r="E29" s="104"/>
      <c r="F29" s="104"/>
      <c r="G29" s="104"/>
      <c r="H29" s="104"/>
      <c r="I29" s="105"/>
      <c r="J29" s="104"/>
      <c r="K29" s="104"/>
      <c r="L29" s="104"/>
      <c r="M29" s="104"/>
      <c r="N29" s="97"/>
      <c r="O29" s="97"/>
      <c r="P29" s="105"/>
      <c r="Q29" s="106"/>
    </row>
    <row r="30" spans="1:17" x14ac:dyDescent="0.35">
      <c r="A30" s="77"/>
      <c r="B30" s="1045" t="s">
        <v>500</v>
      </c>
      <c r="C30" s="1045"/>
      <c r="D30" s="1045"/>
      <c r="E30" s="1045"/>
      <c r="F30" s="1045"/>
      <c r="G30" s="1045"/>
      <c r="H30" s="1045"/>
      <c r="I30" s="1045"/>
      <c r="J30" s="1045"/>
      <c r="K30" s="1045"/>
      <c r="L30" s="1045"/>
      <c r="M30" s="1045"/>
      <c r="N30" s="1045"/>
      <c r="O30" s="1045"/>
      <c r="P30" s="1045"/>
      <c r="Q30" s="1045"/>
    </row>
    <row r="31" spans="1:17" x14ac:dyDescent="0.35">
      <c r="A31" s="77"/>
      <c r="B31" s="1046"/>
      <c r="C31" s="1046"/>
      <c r="D31" s="1046"/>
      <c r="E31" s="1046"/>
      <c r="F31" s="1046"/>
      <c r="G31" s="1046"/>
      <c r="H31" s="1046"/>
      <c r="I31" s="1046"/>
      <c r="J31" s="1046"/>
      <c r="K31" s="1046"/>
      <c r="L31" s="1046"/>
      <c r="M31" s="1046"/>
      <c r="N31" s="1046"/>
      <c r="O31" s="1046"/>
      <c r="P31" s="1046"/>
      <c r="Q31" s="1046"/>
    </row>
  </sheetData>
  <mergeCells count="8">
    <mergeCell ref="C27:M27"/>
    <mergeCell ref="B30:Q31"/>
    <mergeCell ref="B1:Q1"/>
    <mergeCell ref="B8:Q9"/>
    <mergeCell ref="B12:Q13"/>
    <mergeCell ref="B15:Q15"/>
    <mergeCell ref="B16:Q16"/>
    <mergeCell ref="C23:M2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C40AB-AB38-4DE1-AF78-02CB299B4938}">
  <sheetPr>
    <tabColor rgb="FF92D050"/>
    <pageSetUpPr fitToPage="1"/>
  </sheetPr>
  <dimension ref="A1:R45"/>
  <sheetViews>
    <sheetView topLeftCell="B1" zoomScale="90" zoomScaleNormal="90" workbookViewId="0">
      <selection activeCell="D58" sqref="D58:F58"/>
    </sheetView>
  </sheetViews>
  <sheetFormatPr defaultColWidth="9.1796875" defaultRowHeight="15.5" x14ac:dyDescent="0.35"/>
  <cols>
    <col min="1" max="1" width="9.1796875" style="174"/>
    <col min="2" max="2" width="12.453125" style="174" customWidth="1"/>
    <col min="3" max="3" width="9.1796875" style="174"/>
    <col min="4" max="4" width="13.54296875" style="174" customWidth="1"/>
    <col min="5" max="10" width="9.1796875" style="174"/>
    <col min="11" max="11" width="10.7265625" style="174" customWidth="1"/>
    <col min="12" max="12" width="12.81640625" style="174" customWidth="1"/>
    <col min="13" max="13" width="9.1796875" style="174"/>
    <col min="14" max="15" width="9.1796875" style="176" hidden="1" customWidth="1"/>
    <col min="16" max="16" width="42.7265625" style="176" customWidth="1"/>
    <col min="17" max="17" width="11.7265625" style="174" customWidth="1"/>
    <col min="18" max="18" width="36.26953125" style="174" customWidth="1"/>
    <col min="19" max="16384" width="9.1796875" style="174"/>
  </cols>
  <sheetData>
    <row r="1" spans="1:18" ht="27.75" customHeight="1" x14ac:dyDescent="0.35">
      <c r="A1" s="1090" t="s">
        <v>3795</v>
      </c>
      <c r="B1" s="1090"/>
      <c r="C1" s="1090"/>
      <c r="D1" s="1090"/>
      <c r="E1" s="1090"/>
      <c r="F1" s="1090"/>
      <c r="G1" s="1090"/>
      <c r="H1" s="1090"/>
      <c r="I1" s="1090"/>
      <c r="J1" s="1090"/>
      <c r="K1" s="1090"/>
      <c r="L1" s="1090"/>
      <c r="M1" s="1090"/>
      <c r="N1" s="1090"/>
      <c r="O1" s="1090"/>
      <c r="P1" s="1090"/>
      <c r="Q1" s="1090"/>
      <c r="R1" s="1090"/>
    </row>
    <row r="2" spans="1:18" ht="32.25" customHeight="1" x14ac:dyDescent="0.35">
      <c r="A2" s="173"/>
      <c r="B2" s="1089" t="s">
        <v>448</v>
      </c>
      <c r="C2" s="1089"/>
      <c r="D2" s="1089"/>
      <c r="E2" s="1066" t="str">
        <f>IF(+Application!E15&lt;&gt;"",Application!E15," ")</f>
        <v xml:space="preserve"> </v>
      </c>
      <c r="F2" s="1066"/>
      <c r="G2" s="1066"/>
      <c r="H2" s="1066"/>
      <c r="I2" s="1066"/>
      <c r="K2" s="1089" t="s">
        <v>449</v>
      </c>
      <c r="L2" s="1089"/>
      <c r="N2" s="530"/>
      <c r="O2" s="530"/>
      <c r="P2" s="530" t="s">
        <v>5733</v>
      </c>
    </row>
    <row r="3" spans="1:18" x14ac:dyDescent="0.35">
      <c r="A3" s="173"/>
      <c r="B3" s="1089" t="s">
        <v>450</v>
      </c>
      <c r="C3" s="1089"/>
      <c r="D3" s="1089"/>
      <c r="E3" s="1067" t="e">
        <f>VLOOKUP(E2,'[4]DMS Addresses and Units'!B2:C1432,2,FALSE)</f>
        <v>#N/A</v>
      </c>
      <c r="F3" s="1067"/>
      <c r="G3" s="1067"/>
      <c r="H3" s="1067"/>
      <c r="I3" s="1067"/>
      <c r="K3" s="1089" t="s">
        <v>451</v>
      </c>
      <c r="L3" s="1089"/>
      <c r="M3" s="1089"/>
      <c r="P3" s="533"/>
    </row>
    <row r="4" spans="1:18" x14ac:dyDescent="0.35">
      <c r="A4" s="173"/>
      <c r="B4" s="1089" t="s">
        <v>355</v>
      </c>
      <c r="C4" s="1089"/>
      <c r="D4" s="1089"/>
      <c r="E4" s="1068" t="e">
        <f>VLOOKUP(E2,'[4]DMS Addresses and Units'!B2:E1432,4,FALSE)</f>
        <v>#N/A</v>
      </c>
      <c r="F4" s="1068"/>
      <c r="G4" s="1068"/>
      <c r="H4" s="1068"/>
      <c r="I4" s="1068"/>
      <c r="K4" s="1089" t="s">
        <v>452</v>
      </c>
      <c r="L4" s="1089"/>
      <c r="M4" s="1089"/>
      <c r="P4" s="533"/>
    </row>
    <row r="5" spans="1:18" x14ac:dyDescent="0.35">
      <c r="A5" s="173"/>
      <c r="B5" s="1089" t="s">
        <v>75</v>
      </c>
      <c r="C5" s="1089"/>
      <c r="D5" s="1089"/>
      <c r="E5" s="1068" t="e">
        <f>VLOOKUP(E2,'[4]DMS Addresses and Units'!B2:G1432,6,FALSE)</f>
        <v>#N/A</v>
      </c>
      <c r="F5" s="1068"/>
      <c r="G5" s="1068"/>
      <c r="H5" s="1068"/>
      <c r="I5" s="1068"/>
      <c r="K5" s="1089" t="s">
        <v>3797</v>
      </c>
      <c r="L5" s="1089"/>
      <c r="M5" s="1089"/>
      <c r="P5" s="534" t="s">
        <v>5734</v>
      </c>
    </row>
    <row r="6" spans="1:18" ht="19.5" customHeight="1" x14ac:dyDescent="0.35">
      <c r="A6" s="173"/>
      <c r="B6" s="1089" t="s">
        <v>3798</v>
      </c>
      <c r="C6" s="1089"/>
      <c r="D6" s="1089"/>
      <c r="E6" s="1069" t="s">
        <v>5735</v>
      </c>
      <c r="F6" s="1069"/>
      <c r="G6" s="1069"/>
      <c r="H6" s="1069"/>
      <c r="I6" s="1069"/>
      <c r="K6" s="1089" t="s">
        <v>3799</v>
      </c>
      <c r="L6" s="1089"/>
      <c r="M6" s="1089"/>
      <c r="P6" s="533"/>
    </row>
    <row r="7" spans="1:18" x14ac:dyDescent="0.35">
      <c r="A7" s="173"/>
      <c r="B7" s="1089" t="s">
        <v>3800</v>
      </c>
      <c r="C7" s="1089"/>
      <c r="D7" s="1089"/>
      <c r="E7" s="1066" t="s">
        <v>5735</v>
      </c>
      <c r="F7" s="1066"/>
      <c r="G7" s="1066"/>
      <c r="H7" s="1066"/>
      <c r="I7" s="1066"/>
      <c r="K7" s="1089" t="s">
        <v>3801</v>
      </c>
      <c r="L7" s="1089"/>
      <c r="M7" s="1089"/>
      <c r="P7" s="533"/>
    </row>
    <row r="9" spans="1:18" ht="44.25" customHeight="1" x14ac:dyDescent="0.35">
      <c r="A9" s="1083" t="s">
        <v>3802</v>
      </c>
      <c r="B9" s="1083"/>
      <c r="C9" s="1083"/>
      <c r="D9" s="1083"/>
      <c r="E9" s="1083"/>
      <c r="F9" s="1083"/>
      <c r="G9" s="1083"/>
      <c r="H9" s="1083"/>
      <c r="I9" s="1083"/>
      <c r="J9" s="1083"/>
      <c r="K9" s="1083"/>
      <c r="L9" s="1083"/>
      <c r="M9" s="1083"/>
      <c r="N9" s="1083"/>
      <c r="O9" s="1083"/>
      <c r="P9" s="1083"/>
      <c r="Q9" s="1083"/>
      <c r="R9" s="1083"/>
    </row>
    <row r="10" spans="1:18" s="480" customFormat="1" ht="34.5" customHeight="1" thickBot="1" x14ac:dyDescent="0.4">
      <c r="A10" s="478" t="s">
        <v>3803</v>
      </c>
      <c r="B10" s="479" t="s">
        <v>3804</v>
      </c>
      <c r="P10" s="481" t="s">
        <v>3805</v>
      </c>
      <c r="Q10" s="481" t="s">
        <v>3806</v>
      </c>
      <c r="R10" s="481" t="s">
        <v>3805</v>
      </c>
    </row>
    <row r="11" spans="1:18" ht="16" thickBot="1" x14ac:dyDescent="0.4">
      <c r="A11" s="475">
        <v>1</v>
      </c>
      <c r="B11" s="484" t="b">
        <v>0</v>
      </c>
      <c r="C11" s="1084" t="s">
        <v>3807</v>
      </c>
      <c r="D11" s="1085"/>
      <c r="E11" s="1085"/>
      <c r="F11" s="1085"/>
      <c r="G11" s="1085"/>
      <c r="H11" s="1085"/>
      <c r="I11" s="1085"/>
      <c r="J11" s="1085"/>
      <c r="K11" s="1085"/>
      <c r="L11" s="1086" t="s">
        <v>453</v>
      </c>
      <c r="M11" s="1086"/>
      <c r="N11" s="482">
        <f>IF(B11=TRUE, 1,0)</f>
        <v>0</v>
      </c>
      <c r="O11" s="482"/>
      <c r="P11" s="483"/>
      <c r="Q11" s="484" t="b">
        <v>0</v>
      </c>
      <c r="R11" s="485"/>
    </row>
    <row r="12" spans="1:18" ht="16" thickBot="1" x14ac:dyDescent="0.4">
      <c r="A12" s="363">
        <v>2</v>
      </c>
      <c r="B12" s="489" t="b">
        <v>0</v>
      </c>
      <c r="C12" s="1087" t="s">
        <v>20</v>
      </c>
      <c r="D12" s="1088"/>
      <c r="E12" s="1088"/>
      <c r="F12" s="1088"/>
      <c r="G12" s="1088"/>
      <c r="H12" s="1088"/>
      <c r="I12" s="1088"/>
      <c r="J12" s="1088"/>
      <c r="K12" s="1088"/>
      <c r="L12" s="1077" t="s">
        <v>453</v>
      </c>
      <c r="M12" s="1077"/>
      <c r="N12" s="482">
        <f t="shared" ref="N12:N28" si="0">IF(B12=TRUE, 1,0)</f>
        <v>0</v>
      </c>
      <c r="O12" s="535"/>
      <c r="P12" s="486"/>
      <c r="Q12" s="487" t="b">
        <v>0</v>
      </c>
      <c r="R12" s="488"/>
    </row>
    <row r="13" spans="1:18" ht="16" thickBot="1" x14ac:dyDescent="0.4">
      <c r="A13" s="363">
        <v>3</v>
      </c>
      <c r="B13" s="489" t="b">
        <v>0</v>
      </c>
      <c r="C13" s="1081" t="s">
        <v>454</v>
      </c>
      <c r="D13" s="1082"/>
      <c r="E13" s="1082"/>
      <c r="F13" s="1082"/>
      <c r="G13" s="1082"/>
      <c r="H13" s="1082"/>
      <c r="I13" s="1082"/>
      <c r="J13" s="1082"/>
      <c r="K13" s="1082"/>
      <c r="L13" s="1077" t="s">
        <v>453</v>
      </c>
      <c r="M13" s="1077">
        <f>IF(B13=TRUE, 1,0)</f>
        <v>0</v>
      </c>
      <c r="N13" s="482">
        <f t="shared" si="0"/>
        <v>0</v>
      </c>
      <c r="O13" s="535"/>
      <c r="P13" s="486"/>
      <c r="Q13" s="489" t="b">
        <v>0</v>
      </c>
      <c r="R13" s="488"/>
    </row>
    <row r="14" spans="1:18" ht="16" thickBot="1" x14ac:dyDescent="0.4">
      <c r="A14" s="475">
        <v>4</v>
      </c>
      <c r="B14" s="489" t="b">
        <v>0</v>
      </c>
      <c r="C14" s="1081" t="s">
        <v>455</v>
      </c>
      <c r="D14" s="1082"/>
      <c r="E14" s="1082"/>
      <c r="F14" s="1082"/>
      <c r="G14" s="1082"/>
      <c r="H14" s="1082"/>
      <c r="I14" s="1082"/>
      <c r="J14" s="1082"/>
      <c r="K14" s="1082"/>
      <c r="L14" s="1077" t="s">
        <v>453</v>
      </c>
      <c r="M14" s="1077">
        <f>IF(B14=TRUE, 1,0)</f>
        <v>0</v>
      </c>
      <c r="N14" s="482">
        <f t="shared" si="0"/>
        <v>0</v>
      </c>
      <c r="O14" s="535"/>
      <c r="P14" s="486"/>
      <c r="Q14" s="490" t="b">
        <v>0</v>
      </c>
      <c r="R14" s="488"/>
    </row>
    <row r="15" spans="1:18" ht="16" thickBot="1" x14ac:dyDescent="0.4">
      <c r="A15" s="363">
        <v>5</v>
      </c>
      <c r="B15" s="489" t="b">
        <v>0</v>
      </c>
      <c r="C15" s="1081" t="s">
        <v>456</v>
      </c>
      <c r="D15" s="1082"/>
      <c r="E15" s="1082"/>
      <c r="F15" s="1082"/>
      <c r="G15" s="1082"/>
      <c r="H15" s="1082"/>
      <c r="I15" s="1082"/>
      <c r="J15" s="1082"/>
      <c r="K15" s="1082"/>
      <c r="L15" s="1077" t="s">
        <v>453</v>
      </c>
      <c r="M15" s="1077">
        <f>IF(B15=TRUE, 1,0)</f>
        <v>0</v>
      </c>
      <c r="N15" s="482">
        <f t="shared" si="0"/>
        <v>0</v>
      </c>
      <c r="O15" s="535"/>
      <c r="P15" s="486"/>
      <c r="Q15" s="490" t="b">
        <v>0</v>
      </c>
      <c r="R15" s="488"/>
    </row>
    <row r="16" spans="1:18" ht="30" customHeight="1" thickBot="1" x14ac:dyDescent="0.4">
      <c r="A16" s="363">
        <v>6</v>
      </c>
      <c r="B16" s="491" t="b">
        <v>0</v>
      </c>
      <c r="C16" s="1075" t="s">
        <v>457</v>
      </c>
      <c r="D16" s="1076"/>
      <c r="E16" s="1076"/>
      <c r="F16" s="1076"/>
      <c r="G16" s="1076"/>
      <c r="H16" s="1076"/>
      <c r="I16" s="1076"/>
      <c r="J16" s="1076"/>
      <c r="K16" s="1076"/>
      <c r="L16" s="1077" t="s">
        <v>458</v>
      </c>
      <c r="M16" s="1077"/>
      <c r="N16" s="482"/>
      <c r="O16" s="535">
        <f>IF(B16=TRUE, 1,0)</f>
        <v>0</v>
      </c>
      <c r="P16" s="486"/>
      <c r="Q16" s="491" t="b">
        <v>0</v>
      </c>
      <c r="R16" s="488"/>
    </row>
    <row r="17" spans="1:18" ht="16" thickBot="1" x14ac:dyDescent="0.4">
      <c r="A17" s="475">
        <v>7</v>
      </c>
      <c r="B17" s="489" t="b">
        <v>0</v>
      </c>
      <c r="C17" s="1081" t="s">
        <v>459</v>
      </c>
      <c r="D17" s="1082"/>
      <c r="E17" s="1082"/>
      <c r="F17" s="1082"/>
      <c r="G17" s="1082"/>
      <c r="H17" s="1082"/>
      <c r="I17" s="1082"/>
      <c r="J17" s="1082"/>
      <c r="K17" s="1082"/>
      <c r="L17" s="1077" t="s">
        <v>453</v>
      </c>
      <c r="M17" s="1077">
        <f t="shared" ref="M17:M24" si="1">IF(B17=TRUE, 1,0)</f>
        <v>0</v>
      </c>
      <c r="N17" s="482">
        <f t="shared" si="0"/>
        <v>0</v>
      </c>
      <c r="O17" s="535"/>
      <c r="P17" s="486"/>
      <c r="Q17" s="489" t="b">
        <v>0</v>
      </c>
      <c r="R17" s="488"/>
    </row>
    <row r="18" spans="1:18" ht="16" thickBot="1" x14ac:dyDescent="0.4">
      <c r="A18" s="363">
        <v>8</v>
      </c>
      <c r="B18" s="489" t="b">
        <v>0</v>
      </c>
      <c r="C18" s="1081" t="s">
        <v>460</v>
      </c>
      <c r="D18" s="1082"/>
      <c r="E18" s="1082"/>
      <c r="F18" s="1082"/>
      <c r="G18" s="1082"/>
      <c r="H18" s="1082"/>
      <c r="I18" s="1082"/>
      <c r="J18" s="1082"/>
      <c r="K18" s="1082"/>
      <c r="L18" s="1077" t="s">
        <v>453</v>
      </c>
      <c r="M18" s="1077">
        <f t="shared" si="1"/>
        <v>0</v>
      </c>
      <c r="N18" s="482">
        <f t="shared" si="0"/>
        <v>0</v>
      </c>
      <c r="O18" s="535"/>
      <c r="P18" s="486"/>
      <c r="Q18" s="487" t="b">
        <v>0</v>
      </c>
      <c r="R18" s="488"/>
    </row>
    <row r="19" spans="1:18" ht="16" thickBot="1" x14ac:dyDescent="0.4">
      <c r="A19" s="363">
        <v>9</v>
      </c>
      <c r="B19" s="489" t="b">
        <v>0</v>
      </c>
      <c r="C19" s="1081" t="s">
        <v>461</v>
      </c>
      <c r="D19" s="1082"/>
      <c r="E19" s="1082"/>
      <c r="F19" s="1082"/>
      <c r="G19" s="1082"/>
      <c r="H19" s="1082"/>
      <c r="I19" s="1082"/>
      <c r="J19" s="1082"/>
      <c r="K19" s="1082"/>
      <c r="L19" s="1077" t="s">
        <v>453</v>
      </c>
      <c r="M19" s="1077">
        <f t="shared" si="1"/>
        <v>0</v>
      </c>
      <c r="N19" s="482">
        <f t="shared" si="0"/>
        <v>0</v>
      </c>
      <c r="O19" s="535"/>
      <c r="P19" s="486"/>
      <c r="Q19" s="489" t="b">
        <v>0</v>
      </c>
      <c r="R19" s="488"/>
    </row>
    <row r="20" spans="1:18" ht="16" thickBot="1" x14ac:dyDescent="0.4">
      <c r="A20" s="475">
        <v>10</v>
      </c>
      <c r="B20" s="489" t="b">
        <v>0</v>
      </c>
      <c r="C20" s="1081" t="s">
        <v>462</v>
      </c>
      <c r="D20" s="1082"/>
      <c r="E20" s="1082"/>
      <c r="F20" s="1082"/>
      <c r="G20" s="1082"/>
      <c r="H20" s="1082"/>
      <c r="I20" s="1082"/>
      <c r="J20" s="1082"/>
      <c r="K20" s="1082"/>
      <c r="L20" s="1077" t="s">
        <v>453</v>
      </c>
      <c r="M20" s="1077">
        <f t="shared" si="1"/>
        <v>0</v>
      </c>
      <c r="N20" s="482">
        <f t="shared" si="0"/>
        <v>0</v>
      </c>
      <c r="O20" s="535"/>
      <c r="P20" s="486"/>
      <c r="Q20" s="489" t="b">
        <v>0</v>
      </c>
      <c r="R20" s="488"/>
    </row>
    <row r="21" spans="1:18" ht="46.5" customHeight="1" thickBot="1" x14ac:dyDescent="0.4">
      <c r="A21" s="363">
        <v>11</v>
      </c>
      <c r="B21" s="489" t="b">
        <v>0</v>
      </c>
      <c r="C21" s="1075" t="s">
        <v>463</v>
      </c>
      <c r="D21" s="1076"/>
      <c r="E21" s="1076"/>
      <c r="F21" s="1076"/>
      <c r="G21" s="1076"/>
      <c r="H21" s="1076"/>
      <c r="I21" s="1076"/>
      <c r="J21" s="1076"/>
      <c r="K21" s="1076"/>
      <c r="L21" s="1077" t="s">
        <v>453</v>
      </c>
      <c r="M21" s="1077">
        <f t="shared" si="1"/>
        <v>0</v>
      </c>
      <c r="N21" s="482">
        <f t="shared" si="0"/>
        <v>0</v>
      </c>
      <c r="O21" s="535"/>
      <c r="P21" s="486"/>
      <c r="Q21" s="487" t="b">
        <v>0</v>
      </c>
      <c r="R21" s="488"/>
    </row>
    <row r="22" spans="1:18" ht="16" thickBot="1" x14ac:dyDescent="0.4">
      <c r="A22" s="363">
        <v>12</v>
      </c>
      <c r="B22" s="537" t="b">
        <v>0</v>
      </c>
      <c r="C22" s="1075" t="s">
        <v>3808</v>
      </c>
      <c r="D22" s="1076"/>
      <c r="E22" s="1076"/>
      <c r="F22" s="1076"/>
      <c r="G22" s="1076"/>
      <c r="H22" s="1076"/>
      <c r="I22" s="1076"/>
      <c r="J22" s="1076"/>
      <c r="K22" s="1076"/>
      <c r="L22" s="1077" t="s">
        <v>453</v>
      </c>
      <c r="M22" s="1077"/>
      <c r="N22" s="482">
        <f t="shared" si="0"/>
        <v>0</v>
      </c>
      <c r="O22" s="535"/>
      <c r="P22" s="486"/>
      <c r="Q22" s="492" t="b">
        <v>0</v>
      </c>
      <c r="R22" s="488"/>
    </row>
    <row r="23" spans="1:18" ht="50.25" customHeight="1" thickBot="1" x14ac:dyDescent="0.4">
      <c r="A23" s="363">
        <v>13</v>
      </c>
      <c r="B23" s="537" t="b">
        <v>0</v>
      </c>
      <c r="C23" s="1075" t="s">
        <v>464</v>
      </c>
      <c r="D23" s="1076"/>
      <c r="E23" s="1076"/>
      <c r="F23" s="1076"/>
      <c r="G23" s="1076"/>
      <c r="H23" s="1076"/>
      <c r="I23" s="1076"/>
      <c r="J23" s="1076"/>
      <c r="K23" s="1076"/>
      <c r="L23" s="1077" t="s">
        <v>453</v>
      </c>
      <c r="M23" s="1077">
        <f t="shared" si="1"/>
        <v>0</v>
      </c>
      <c r="N23" s="482">
        <f t="shared" si="0"/>
        <v>0</v>
      </c>
      <c r="O23" s="535"/>
      <c r="P23" s="486"/>
      <c r="Q23" s="492" t="b">
        <v>0</v>
      </c>
      <c r="R23" s="488"/>
    </row>
    <row r="24" spans="1:18" ht="33.75" customHeight="1" thickBot="1" x14ac:dyDescent="0.4">
      <c r="A24" s="475">
        <v>14</v>
      </c>
      <c r="B24" s="489" t="b">
        <v>0</v>
      </c>
      <c r="C24" s="1075" t="s">
        <v>31</v>
      </c>
      <c r="D24" s="1076"/>
      <c r="E24" s="1076"/>
      <c r="F24" s="1076"/>
      <c r="G24" s="1076"/>
      <c r="H24" s="1076"/>
      <c r="I24" s="1076"/>
      <c r="J24" s="1076"/>
      <c r="K24" s="1076"/>
      <c r="L24" s="1077" t="s">
        <v>453</v>
      </c>
      <c r="M24" s="1077">
        <f t="shared" si="1"/>
        <v>0</v>
      </c>
      <c r="N24" s="482">
        <f t="shared" si="0"/>
        <v>0</v>
      </c>
      <c r="O24" s="535"/>
      <c r="P24" s="486"/>
      <c r="Q24" s="490" t="b">
        <v>0</v>
      </c>
      <c r="R24" s="488"/>
    </row>
    <row r="25" spans="1:18" ht="35.25" customHeight="1" thickBot="1" x14ac:dyDescent="0.4">
      <c r="A25" s="363">
        <v>15</v>
      </c>
      <c r="B25" s="489" t="b">
        <v>0</v>
      </c>
      <c r="C25" s="1075" t="s">
        <v>465</v>
      </c>
      <c r="D25" s="1076"/>
      <c r="E25" s="1076"/>
      <c r="F25" s="1076"/>
      <c r="G25" s="1076"/>
      <c r="H25" s="1076"/>
      <c r="I25" s="1076"/>
      <c r="J25" s="1076"/>
      <c r="K25" s="1076"/>
      <c r="L25" s="1077" t="s">
        <v>453</v>
      </c>
      <c r="M25" s="1077">
        <f>IF(B25=TRUE, 1,0)</f>
        <v>0</v>
      </c>
      <c r="N25" s="482">
        <f t="shared" si="0"/>
        <v>0</v>
      </c>
      <c r="O25" s="535"/>
      <c r="P25" s="486"/>
      <c r="Q25" s="490" t="b">
        <v>0</v>
      </c>
      <c r="R25" s="488"/>
    </row>
    <row r="26" spans="1:18" ht="15.75" customHeight="1" thickBot="1" x14ac:dyDescent="0.4">
      <c r="A26" s="475">
        <v>16</v>
      </c>
      <c r="B26" s="491" t="b">
        <v>0</v>
      </c>
      <c r="C26" s="1075" t="s">
        <v>466</v>
      </c>
      <c r="D26" s="1076"/>
      <c r="E26" s="1076"/>
      <c r="F26" s="1076"/>
      <c r="G26" s="1076"/>
      <c r="H26" s="1076"/>
      <c r="I26" s="1076"/>
      <c r="J26" s="1076"/>
      <c r="K26" s="1076"/>
      <c r="L26" s="1077" t="s">
        <v>458</v>
      </c>
      <c r="M26" s="1077"/>
      <c r="N26" s="482"/>
      <c r="O26" s="535">
        <f>IF(B26=TRUE, 1,0)</f>
        <v>0</v>
      </c>
      <c r="P26" s="493"/>
      <c r="Q26" s="494" t="b">
        <v>0</v>
      </c>
      <c r="R26" s="488"/>
    </row>
    <row r="27" spans="1:18" ht="34.5" customHeight="1" thickBot="1" x14ac:dyDescent="0.4">
      <c r="A27" s="363">
        <v>17</v>
      </c>
      <c r="B27" s="489" t="b">
        <v>0</v>
      </c>
      <c r="C27" s="1075" t="s">
        <v>467</v>
      </c>
      <c r="D27" s="1076"/>
      <c r="E27" s="1076"/>
      <c r="F27" s="1076"/>
      <c r="G27" s="1076"/>
      <c r="H27" s="1076"/>
      <c r="I27" s="1076"/>
      <c r="J27" s="1076"/>
      <c r="K27" s="1076"/>
      <c r="L27" s="1077" t="s">
        <v>453</v>
      </c>
      <c r="M27" s="1077">
        <f>IF(B27=TRUE, 1,0)</f>
        <v>0</v>
      </c>
      <c r="N27" s="482">
        <f t="shared" si="0"/>
        <v>0</v>
      </c>
      <c r="O27" s="535"/>
      <c r="P27" s="486"/>
      <c r="Q27" s="490" t="b">
        <v>0</v>
      </c>
      <c r="R27" s="488"/>
    </row>
    <row r="28" spans="1:18" ht="15.75" customHeight="1" thickBot="1" x14ac:dyDescent="0.4">
      <c r="A28" s="363">
        <v>18</v>
      </c>
      <c r="B28" s="497" t="b">
        <v>0</v>
      </c>
      <c r="C28" s="1078" t="s">
        <v>468</v>
      </c>
      <c r="D28" s="1079"/>
      <c r="E28" s="1079"/>
      <c r="F28" s="1079"/>
      <c r="G28" s="1079"/>
      <c r="H28" s="1079"/>
      <c r="I28" s="1079"/>
      <c r="J28" s="1079"/>
      <c r="K28" s="1079"/>
      <c r="L28" s="1080" t="s">
        <v>453</v>
      </c>
      <c r="M28" s="1080"/>
      <c r="N28" s="536">
        <f t="shared" si="0"/>
        <v>0</v>
      </c>
      <c r="O28" s="495"/>
      <c r="P28" s="496"/>
      <c r="Q28" s="497" t="b">
        <v>0</v>
      </c>
      <c r="R28" s="498"/>
    </row>
    <row r="29" spans="1:18" ht="17.25" customHeight="1" x14ac:dyDescent="0.35">
      <c r="B29" s="338"/>
      <c r="C29" s="338"/>
      <c r="D29" s="338"/>
      <c r="E29" s="338"/>
      <c r="F29" s="338"/>
      <c r="G29" s="338"/>
      <c r="H29" s="338"/>
      <c r="I29" s="338"/>
      <c r="J29" s="338"/>
      <c r="K29" s="338"/>
      <c r="L29" s="338"/>
      <c r="M29" s="338"/>
      <c r="N29" s="358">
        <f>SUM(N11:N28)</f>
        <v>0</v>
      </c>
      <c r="O29" s="176">
        <f>SUM(O11:O28)</f>
        <v>0</v>
      </c>
    </row>
    <row r="30" spans="1:18" x14ac:dyDescent="0.35">
      <c r="B30" s="339" t="s">
        <v>469</v>
      </c>
      <c r="C30" s="339"/>
      <c r="D30" s="339"/>
      <c r="E30" s="339"/>
      <c r="G30" s="361" t="str">
        <f>IF(N29&lt;16,"No", "Yes")</f>
        <v>No</v>
      </c>
    </row>
    <row r="31" spans="1:18" ht="15.65" customHeight="1" x14ac:dyDescent="0.35">
      <c r="B31" s="1070" t="str">
        <f>IF(N29&lt;15, "At this time this application package is incomplete and should be double checked to confirm that all of the required documents and files have been submitted."," ")</f>
        <v>At this time this application package is incomplete and should be double checked to confirm that all of the required documents and files have been submitted.</v>
      </c>
      <c r="C31" s="1070"/>
      <c r="D31" s="1070"/>
      <c r="E31" s="1070"/>
      <c r="F31" s="1070"/>
      <c r="G31" s="1070"/>
      <c r="H31" s="1070"/>
      <c r="I31" s="1070"/>
      <c r="J31" s="1070"/>
      <c r="K31" s="1070"/>
      <c r="L31" s="1070"/>
      <c r="M31" s="1070"/>
      <c r="N31" s="1070"/>
      <c r="O31" s="1070"/>
      <c r="P31" s="1070"/>
      <c r="Q31" s="1070"/>
      <c r="R31" s="1070"/>
    </row>
    <row r="32" spans="1:18" ht="8.25" customHeight="1" x14ac:dyDescent="0.35">
      <c r="B32" s="1070"/>
      <c r="C32" s="1070"/>
      <c r="D32" s="1070"/>
      <c r="E32" s="1070"/>
      <c r="F32" s="1070"/>
      <c r="G32" s="1070"/>
      <c r="H32" s="1070"/>
      <c r="I32" s="1070"/>
      <c r="J32" s="1070"/>
      <c r="K32" s="1070"/>
      <c r="L32" s="1070"/>
      <c r="M32" s="1070"/>
      <c r="N32" s="1070"/>
      <c r="O32" s="1070"/>
      <c r="P32" s="1070"/>
      <c r="Q32" s="1070"/>
      <c r="R32" s="1070"/>
    </row>
    <row r="33" spans="2:18" ht="10.5" customHeight="1" x14ac:dyDescent="0.35">
      <c r="B33" s="338"/>
      <c r="C33" s="338"/>
      <c r="D33" s="338"/>
      <c r="E33" s="338"/>
      <c r="F33" s="338"/>
      <c r="G33" s="338"/>
      <c r="H33" s="338"/>
      <c r="I33" s="338"/>
      <c r="J33" s="338"/>
      <c r="K33" s="338"/>
      <c r="L33" s="338"/>
      <c r="M33" s="338"/>
    </row>
    <row r="34" spans="2:18" ht="15.65" customHeight="1" x14ac:dyDescent="0.35">
      <c r="B34" s="1071" t="s">
        <v>3809</v>
      </c>
      <c r="C34" s="1071"/>
      <c r="D34" s="1071"/>
      <c r="E34" s="1071"/>
      <c r="F34" s="1071"/>
      <c r="G34" s="361" t="str">
        <f>IF(O29&gt;0,"Yes","No")</f>
        <v>No</v>
      </c>
      <c r="H34" s="470"/>
      <c r="I34" s="1072"/>
      <c r="J34" s="1072"/>
      <c r="K34" s="1072"/>
      <c r="L34" s="1072"/>
      <c r="M34" s="1072"/>
      <c r="N34" s="1072"/>
      <c r="O34" s="1072"/>
      <c r="P34" s="1072"/>
      <c r="Q34" s="1072"/>
      <c r="R34" s="1072"/>
    </row>
    <row r="35" spans="2:18" ht="15.65" customHeight="1" x14ac:dyDescent="0.35">
      <c r="C35" s="1073" t="str">
        <f>IF(B16=TRUE,"1. Community Based Not-For-Profit Development Form submitted","")</f>
        <v/>
      </c>
      <c r="D35" s="1073"/>
      <c r="E35" s="1073"/>
      <c r="F35" s="1073"/>
      <c r="G35" s="1073"/>
      <c r="H35" s="1073"/>
      <c r="I35" s="1073"/>
      <c r="J35" s="1073"/>
      <c r="K35" s="1073"/>
      <c r="L35" s="1073"/>
      <c r="M35" s="1073"/>
      <c r="N35" s="1073"/>
      <c r="O35" s="1073"/>
      <c r="P35" s="1073"/>
      <c r="Q35" s="1073"/>
      <c r="R35" s="1073"/>
    </row>
    <row r="36" spans="2:18" ht="15.65" customHeight="1" x14ac:dyDescent="0.35">
      <c r="B36" s="470"/>
      <c r="C36" s="1074" t="str">
        <f>IF(B26=TRUE,"2. Code violation documentation included with the application submission","")</f>
        <v/>
      </c>
      <c r="D36" s="1074"/>
      <c r="E36" s="1074"/>
      <c r="F36" s="1074"/>
      <c r="G36" s="1074"/>
      <c r="H36" s="1074"/>
      <c r="I36" s="1074"/>
      <c r="J36" s="1074"/>
      <c r="K36" s="1074"/>
      <c r="L36" s="1074"/>
      <c r="M36" s="1074"/>
      <c r="N36" s="1074"/>
      <c r="O36" s="1074"/>
      <c r="P36" s="1074"/>
      <c r="Q36" s="1074"/>
      <c r="R36" s="1074"/>
    </row>
    <row r="37" spans="2:18" ht="15.65" customHeight="1" x14ac:dyDescent="0.35">
      <c r="B37" s="470"/>
      <c r="C37" s="470"/>
      <c r="D37" s="470"/>
      <c r="E37" s="470"/>
      <c r="F37" s="470"/>
      <c r="G37" s="470"/>
      <c r="H37" s="470"/>
      <c r="I37" s="470"/>
      <c r="J37" s="470"/>
      <c r="K37" s="470"/>
      <c r="L37" s="470"/>
      <c r="M37" s="470"/>
    </row>
    <row r="38" spans="2:18" ht="15.75" customHeight="1" x14ac:dyDescent="0.35">
      <c r="B38" s="1070" t="str">
        <f>IF(G30="No", "If, after reviewing this application submission, it is still deemed incomplete, update the Preservation Tracker accordingly and notify the Preservation Team of the potential Mandatory Fail."," ")</f>
        <v>If, after reviewing this application submission, it is still deemed incomplete, update the Preservation Tracker accordingly and notify the Preservation Team of the potential Mandatory Fail.</v>
      </c>
      <c r="C38" s="1070"/>
      <c r="D38" s="1070"/>
      <c r="E38" s="1070"/>
      <c r="F38" s="1070"/>
      <c r="G38" s="1070"/>
      <c r="H38" s="1070"/>
      <c r="I38" s="1070"/>
      <c r="J38" s="1070"/>
      <c r="K38" s="1070"/>
      <c r="L38" s="1070"/>
      <c r="M38" s="1070"/>
      <c r="N38" s="1070"/>
      <c r="O38" s="1070"/>
      <c r="P38" s="1070"/>
      <c r="Q38" s="1070"/>
      <c r="R38" s="1070"/>
    </row>
    <row r="39" spans="2:18" ht="7.5" customHeight="1" x14ac:dyDescent="0.35">
      <c r="B39" s="1070"/>
      <c r="C39" s="1070"/>
      <c r="D39" s="1070"/>
      <c r="E39" s="1070"/>
      <c r="F39" s="1070"/>
      <c r="G39" s="1070"/>
      <c r="H39" s="1070"/>
      <c r="I39" s="1070"/>
      <c r="J39" s="1070"/>
      <c r="K39" s="1070"/>
      <c r="L39" s="1070"/>
      <c r="M39" s="1070"/>
      <c r="N39" s="1070"/>
      <c r="O39" s="1070"/>
      <c r="P39" s="1070"/>
      <c r="Q39" s="1070"/>
      <c r="R39" s="1070"/>
    </row>
    <row r="40" spans="2:18" ht="12.75" customHeight="1" x14ac:dyDescent="0.35">
      <c r="B40" s="499"/>
      <c r="C40" s="499"/>
      <c r="D40" s="499"/>
      <c r="E40" s="499"/>
      <c r="F40" s="499"/>
      <c r="G40" s="499"/>
      <c r="H40" s="499"/>
      <c r="I40" s="499"/>
      <c r="J40" s="499"/>
      <c r="K40" s="499"/>
      <c r="L40" s="499"/>
      <c r="M40" s="499"/>
    </row>
    <row r="41" spans="2:18" ht="16" thickBot="1" x14ac:dyDescent="0.4">
      <c r="B41" s="1053" t="s">
        <v>3810</v>
      </c>
      <c r="C41" s="1053"/>
      <c r="D41" s="1053"/>
      <c r="E41" s="1053"/>
      <c r="F41" s="1053"/>
      <c r="G41" s="1053"/>
    </row>
    <row r="42" spans="2:18" x14ac:dyDescent="0.35">
      <c r="B42" s="1054" t="str">
        <f>IF(G30="Yes", "The application submission appears to be complete.  Update Preservation Tracker, notify Preservation Team (PT) that the initial review is completed, and await confirmation from PT when to proceed with the Evaluation Review."," ")</f>
        <v xml:space="preserve"> </v>
      </c>
      <c r="C42" s="1055"/>
      <c r="D42" s="1055"/>
      <c r="E42" s="1055"/>
      <c r="F42" s="1055"/>
      <c r="G42" s="1055"/>
      <c r="H42" s="1055"/>
      <c r="I42" s="1055"/>
      <c r="J42" s="1055"/>
      <c r="K42" s="1055"/>
      <c r="L42" s="1055"/>
      <c r="M42" s="1055"/>
      <c r="N42" s="1055"/>
      <c r="O42" s="1055"/>
      <c r="P42" s="1055"/>
      <c r="Q42" s="1055"/>
      <c r="R42" s="1056"/>
    </row>
    <row r="43" spans="2:18" ht="17.25" customHeight="1" thickBot="1" x14ac:dyDescent="0.4">
      <c r="B43" s="1057"/>
      <c r="C43" s="1058"/>
      <c r="D43" s="1058"/>
      <c r="E43" s="1058"/>
      <c r="F43" s="1058"/>
      <c r="G43" s="1058"/>
      <c r="H43" s="1058"/>
      <c r="I43" s="1058"/>
      <c r="J43" s="1058"/>
      <c r="K43" s="1058"/>
      <c r="L43" s="1058"/>
      <c r="M43" s="1058"/>
      <c r="N43" s="1058"/>
      <c r="O43" s="1058"/>
      <c r="P43" s="1058"/>
      <c r="Q43" s="1058"/>
      <c r="R43" s="1059"/>
    </row>
    <row r="44" spans="2:18" x14ac:dyDescent="0.35">
      <c r="B44" s="1060"/>
      <c r="C44" s="1061"/>
      <c r="D44" s="1061"/>
      <c r="E44" s="1061"/>
      <c r="F44" s="1061"/>
      <c r="G44" s="1061"/>
      <c r="H44" s="1061"/>
      <c r="I44" s="1061"/>
      <c r="J44" s="1061"/>
      <c r="K44" s="1061"/>
      <c r="L44" s="1061"/>
      <c r="M44" s="1061"/>
      <c r="N44" s="1061"/>
      <c r="O44" s="1061"/>
      <c r="P44" s="1061"/>
      <c r="Q44" s="1061"/>
      <c r="R44" s="1062"/>
    </row>
    <row r="45" spans="2:18" ht="16" thickBot="1" x14ac:dyDescent="0.4">
      <c r="B45" s="1063"/>
      <c r="C45" s="1064"/>
      <c r="D45" s="1064"/>
      <c r="E45" s="1064"/>
      <c r="F45" s="1064"/>
      <c r="G45" s="1064"/>
      <c r="H45" s="1064"/>
      <c r="I45" s="1064"/>
      <c r="J45" s="1064"/>
      <c r="K45" s="1064"/>
      <c r="L45" s="1064"/>
      <c r="M45" s="1064"/>
      <c r="N45" s="1064"/>
      <c r="O45" s="1064"/>
      <c r="P45" s="1064"/>
      <c r="Q45" s="1064"/>
      <c r="R45" s="1065"/>
    </row>
  </sheetData>
  <mergeCells count="65">
    <mergeCell ref="B4:D4"/>
    <mergeCell ref="K4:M4"/>
    <mergeCell ref="B5:D5"/>
    <mergeCell ref="K5:M5"/>
    <mergeCell ref="A1:R1"/>
    <mergeCell ref="B2:D2"/>
    <mergeCell ref="K2:L2"/>
    <mergeCell ref="B3:D3"/>
    <mergeCell ref="K3:M3"/>
    <mergeCell ref="C13:K13"/>
    <mergeCell ref="L13:M13"/>
    <mergeCell ref="B6:D6"/>
    <mergeCell ref="K6:M6"/>
    <mergeCell ref="B7:D7"/>
    <mergeCell ref="K7:M7"/>
    <mergeCell ref="A9:R9"/>
    <mergeCell ref="C11:K11"/>
    <mergeCell ref="L11:M11"/>
    <mergeCell ref="C12:K12"/>
    <mergeCell ref="L12:M12"/>
    <mergeCell ref="C14:K14"/>
    <mergeCell ref="L14:M14"/>
    <mergeCell ref="C15:K15"/>
    <mergeCell ref="L15:M15"/>
    <mergeCell ref="C16:K16"/>
    <mergeCell ref="L16:M16"/>
    <mergeCell ref="C17:K17"/>
    <mergeCell ref="L17:M17"/>
    <mergeCell ref="C18:K18"/>
    <mergeCell ref="L18:M18"/>
    <mergeCell ref="C19:K19"/>
    <mergeCell ref="L19:M19"/>
    <mergeCell ref="C20:K20"/>
    <mergeCell ref="L20:M20"/>
    <mergeCell ref="C21:K21"/>
    <mergeCell ref="L21:M21"/>
    <mergeCell ref="C22:K22"/>
    <mergeCell ref="L22:M22"/>
    <mergeCell ref="C23:K23"/>
    <mergeCell ref="L23:M23"/>
    <mergeCell ref="C24:K24"/>
    <mergeCell ref="L24:M24"/>
    <mergeCell ref="C25:K25"/>
    <mergeCell ref="L25:M25"/>
    <mergeCell ref="L26:M26"/>
    <mergeCell ref="C27:K27"/>
    <mergeCell ref="L27:M27"/>
    <mergeCell ref="C28:K28"/>
    <mergeCell ref="L28:M28"/>
    <mergeCell ref="B41:G41"/>
    <mergeCell ref="B42:R43"/>
    <mergeCell ref="B44:R45"/>
    <mergeCell ref="E2:I2"/>
    <mergeCell ref="E3:I3"/>
    <mergeCell ref="E4:I4"/>
    <mergeCell ref="E5:I5"/>
    <mergeCell ref="E6:I6"/>
    <mergeCell ref="E7:I7"/>
    <mergeCell ref="B31:R32"/>
    <mergeCell ref="B34:F34"/>
    <mergeCell ref="I34:R34"/>
    <mergeCell ref="C35:R35"/>
    <mergeCell ref="C36:R36"/>
    <mergeCell ref="B38:R39"/>
    <mergeCell ref="C26:K26"/>
  </mergeCells>
  <dataValidations count="1">
    <dataValidation allowBlank="1" showInputMessage="1" showErrorMessage="1" promptTitle="Additional Optional Documents" prompt="If response is &quot;Yes&quot; the additional documents are shown below:" sqref="G34" xr:uid="{7C108DCA-2E95-4FD0-83C3-0ED1DD8E2668}"/>
  </dataValidations>
  <pageMargins left="0.25" right="0.25" top="0.5" bottom="0.5" header="0.3" footer="0.25"/>
  <pageSetup scale="61" fitToHeight="0" orientation="landscape" r:id="rId1"/>
  <headerFooter>
    <oddFooter>&amp;L&amp;D, &amp;T&amp;CPage &amp;P&amp;R&amp;A- Updated 05-15-2026</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5F48208-F0B4-4842-AF97-FFE7522B8151}">
          <x14:formula1>
            <xm:f>'Dropdown List Data'!$A$2:$A$11</xm:f>
          </x14:formula1>
          <xm:sqref>P2</xm:sqref>
        </x14:dataValidation>
        <x14:dataValidation type="list" allowBlank="1" showInputMessage="1" showErrorMessage="1" xr:uid="{CD410F67-BFB9-47AB-A3AC-767AC8142E0E}">
          <x14:formula1>
            <xm:f>'Dropdown List Data'!$F$2:$F$4</xm:f>
          </x14:formula1>
          <xm:sqref>P5</xm:sqref>
        </x14:dataValidation>
        <x14:dataValidation type="list" allowBlank="1" showInputMessage="1" showErrorMessage="1" xr:uid="{01D3824E-1349-48D7-BF72-5EBB4A0FC7B1}">
          <x14:formula1>
            <xm:f>'Dropdown List Data'!$C$2:$C$5</xm:f>
          </x14:formula1>
          <xm:sqref>E6</xm:sqref>
        </x14:dataValidation>
        <x14:dataValidation type="list" allowBlank="1" showInputMessage="1" showErrorMessage="1" xr:uid="{580118E3-9B92-440A-B954-2FA35F5D72C1}">
          <x14:formula1>
            <xm:f>'Dropdown List Data'!$D$2:$D$6</xm:f>
          </x14:formula1>
          <xm:sqref>E7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E4C28-9C26-4500-A064-F95B5F83D8CC}">
  <sheetPr>
    <tabColor rgb="FF92D050"/>
    <pageSetUpPr fitToPage="1"/>
  </sheetPr>
  <dimension ref="A1:BO96"/>
  <sheetViews>
    <sheetView showWhiteSpace="0" view="pageLayout" topLeftCell="E1" zoomScale="70" zoomScaleNormal="70" zoomScalePageLayoutView="70" workbookViewId="0">
      <selection activeCell="D58" sqref="D58:F58"/>
    </sheetView>
  </sheetViews>
  <sheetFormatPr defaultColWidth="9.1796875" defaultRowHeight="15.5" x14ac:dyDescent="0.35"/>
  <cols>
    <col min="1" max="1" width="9.1796875" style="174"/>
    <col min="2" max="2" width="18.7265625" style="174" customWidth="1"/>
    <col min="3" max="3" width="11" style="174" customWidth="1"/>
    <col min="4" max="4" width="13.54296875" style="174" customWidth="1"/>
    <col min="5" max="5" width="10.1796875" style="174" customWidth="1"/>
    <col min="6" max="9" width="9.1796875" style="174"/>
    <col min="10" max="10" width="12.54296875" style="174" customWidth="1"/>
    <col min="11" max="11" width="17.54296875" style="174" customWidth="1"/>
    <col min="12" max="12" width="18.81640625" style="174" customWidth="1"/>
    <col min="13" max="13" width="16.81640625" style="174" customWidth="1"/>
    <col min="14" max="14" width="13.453125" style="176" customWidth="1"/>
    <col min="15" max="15" width="9.1796875" style="176" customWidth="1"/>
    <col min="16" max="16" width="21.7265625" style="176" customWidth="1"/>
    <col min="17" max="17" width="11.7265625" style="174" customWidth="1"/>
    <col min="18" max="18" width="21.7265625" style="174" customWidth="1"/>
    <col min="19" max="19" width="14.1796875" style="174" customWidth="1"/>
    <col min="20" max="20" width="9.1796875" style="174"/>
    <col min="21" max="21" width="15.54296875" style="174" customWidth="1"/>
    <col min="22" max="22" width="9.1796875" style="174"/>
    <col min="23" max="23" width="27.81640625" style="174" customWidth="1"/>
    <col min="24" max="24" width="11.1796875" style="174" customWidth="1"/>
    <col min="25" max="25" width="21.81640625" style="174" customWidth="1"/>
    <col min="26" max="26" width="15.1796875" style="174" customWidth="1"/>
    <col min="27" max="27" width="15.54296875" style="174" customWidth="1"/>
    <col min="28" max="28" width="15.81640625" style="174" customWidth="1"/>
    <col min="29" max="29" width="17.54296875" style="174" customWidth="1"/>
    <col min="30" max="30" width="34.26953125" style="174" customWidth="1"/>
    <col min="31" max="31" width="13.26953125" style="174" customWidth="1"/>
    <col min="32" max="33" width="14.7265625" style="174" customWidth="1"/>
    <col min="34" max="34" width="16.7265625" style="174" customWidth="1"/>
    <col min="35" max="35" width="43.453125" style="174" customWidth="1"/>
    <col min="36" max="36" width="34.7265625" style="174" customWidth="1"/>
    <col min="37" max="16384" width="9.1796875" style="174"/>
  </cols>
  <sheetData>
    <row r="1" spans="1:33" ht="27.75" customHeight="1" x14ac:dyDescent="0.35">
      <c r="A1" s="1090" t="s">
        <v>3811</v>
      </c>
      <c r="B1" s="1090"/>
      <c r="C1" s="1090"/>
      <c r="D1" s="1090"/>
      <c r="E1" s="1090"/>
      <c r="F1" s="1090"/>
      <c r="G1" s="1090"/>
      <c r="H1" s="1090"/>
      <c r="I1" s="1090"/>
      <c r="J1" s="1090"/>
      <c r="K1" s="1090"/>
      <c r="L1" s="1090"/>
      <c r="M1" s="1090"/>
      <c r="N1" s="1090"/>
      <c r="O1" s="1090"/>
      <c r="P1" s="1090"/>
      <c r="Q1" s="1090"/>
      <c r="R1" s="1090"/>
    </row>
    <row r="2" spans="1:33" ht="32.25" customHeight="1" x14ac:dyDescent="0.35">
      <c r="A2" s="173"/>
      <c r="B2" s="1089" t="s">
        <v>448</v>
      </c>
      <c r="C2" s="1089"/>
      <c r="D2" s="1089"/>
      <c r="E2" s="1208" t="str">
        <f>+'Evaluator Initial Review Form'!E2</f>
        <v xml:space="preserve"> </v>
      </c>
      <c r="F2" s="1208"/>
      <c r="G2" s="1208"/>
      <c r="H2" s="1208"/>
      <c r="I2" s="1208"/>
      <c r="J2" s="1208"/>
      <c r="K2" s="110"/>
      <c r="L2" s="110"/>
      <c r="M2" s="110"/>
      <c r="N2" s="1089" t="s">
        <v>449</v>
      </c>
      <c r="O2" s="1089"/>
      <c r="P2" s="532"/>
      <c r="Q2" s="1099" t="str">
        <f>+'Evaluator Initial Review Form'!P2</f>
        <v>*Select Evaluator*</v>
      </c>
      <c r="R2" s="1099"/>
    </row>
    <row r="3" spans="1:33" x14ac:dyDescent="0.35">
      <c r="A3" s="173"/>
      <c r="B3" s="1089" t="s">
        <v>450</v>
      </c>
      <c r="C3" s="1089"/>
      <c r="D3" s="1089"/>
      <c r="E3" s="1210" t="e">
        <f>VLOOKUP(E2,'[4]DMS Addresses and Units'!B2:C1432,2,FALSE)</f>
        <v>#N/A</v>
      </c>
      <c r="F3" s="1210"/>
      <c r="G3" s="1210"/>
      <c r="H3" s="1210"/>
      <c r="I3" s="1210"/>
      <c r="J3" s="1210"/>
      <c r="L3" s="110"/>
      <c r="M3" s="110"/>
      <c r="N3" s="1089" t="s">
        <v>3812</v>
      </c>
      <c r="O3" s="1089"/>
      <c r="P3" s="1089"/>
      <c r="Q3" s="1211"/>
      <c r="R3" s="1211"/>
    </row>
    <row r="4" spans="1:33" x14ac:dyDescent="0.35">
      <c r="A4" s="173"/>
      <c r="B4" s="1089" t="s">
        <v>355</v>
      </c>
      <c r="C4" s="1089"/>
      <c r="D4" s="1089"/>
      <c r="E4" s="1210" t="e">
        <f>VLOOKUP(E2,'[4]DMS Addresses and Units'!B2:E1432,4,FALSE)</f>
        <v>#N/A</v>
      </c>
      <c r="F4" s="1210"/>
      <c r="G4" s="1210"/>
      <c r="H4" s="1210"/>
      <c r="I4" s="1210"/>
      <c r="J4" s="1210"/>
      <c r="L4" s="110"/>
      <c r="M4" s="110"/>
      <c r="N4" s="1089" t="s">
        <v>3813</v>
      </c>
      <c r="O4" s="1089"/>
      <c r="P4" s="1089"/>
      <c r="Q4" s="1211"/>
      <c r="R4" s="1211"/>
    </row>
    <row r="5" spans="1:33" x14ac:dyDescent="0.35">
      <c r="A5" s="173"/>
      <c r="B5" s="1089" t="s">
        <v>75</v>
      </c>
      <c r="C5" s="1089"/>
      <c r="D5" s="1089"/>
      <c r="E5" s="1210" t="e">
        <f>VLOOKUP(E2,'[4]DMS Addresses and Units'!B2:G1432,6,FALSE)</f>
        <v>#N/A</v>
      </c>
      <c r="F5" s="1210"/>
      <c r="G5" s="1210"/>
      <c r="H5" s="1210"/>
      <c r="I5" s="1210"/>
      <c r="J5" s="1210"/>
      <c r="L5" s="110"/>
      <c r="M5" s="110"/>
      <c r="N5" s="1089" t="s">
        <v>3797</v>
      </c>
      <c r="O5" s="1089"/>
      <c r="P5" s="1089"/>
      <c r="Q5" s="1212" t="s">
        <v>5734</v>
      </c>
      <c r="R5" s="1212"/>
    </row>
    <row r="6" spans="1:33" ht="15.75" customHeight="1" x14ac:dyDescent="0.35">
      <c r="A6" s="173"/>
      <c r="B6" s="1089" t="s">
        <v>3814</v>
      </c>
      <c r="C6" s="1089"/>
      <c r="D6" s="1089"/>
      <c r="E6" s="1208" t="str">
        <f>+'Evaluator Initial Review Form'!E6</f>
        <v>*Select Recommended Outcome*</v>
      </c>
      <c r="F6" s="1208"/>
      <c r="G6" s="1208"/>
      <c r="H6" s="1208"/>
      <c r="I6" s="1208"/>
      <c r="J6" s="1208"/>
      <c r="L6" s="110"/>
      <c r="M6" s="110"/>
      <c r="N6" s="1089" t="s">
        <v>3799</v>
      </c>
      <c r="O6" s="1089"/>
      <c r="P6" s="1089"/>
      <c r="Q6" s="1209"/>
      <c r="R6" s="1209"/>
    </row>
    <row r="7" spans="1:33" ht="15.75" customHeight="1" x14ac:dyDescent="0.35">
      <c r="A7" s="173"/>
      <c r="B7" s="1089" t="s">
        <v>3800</v>
      </c>
      <c r="C7" s="1089"/>
      <c r="D7" s="1089"/>
      <c r="E7" s="1208" t="str">
        <f>+'Evaluator Initial Review Form'!E7</f>
        <v>*Select Recommended Outcome*</v>
      </c>
      <c r="F7" s="1208"/>
      <c r="G7" s="1208"/>
      <c r="H7" s="1208"/>
      <c r="I7" s="1208"/>
      <c r="J7" s="1208"/>
      <c r="L7" s="110"/>
      <c r="M7" s="110"/>
      <c r="N7" s="1089" t="s">
        <v>3801</v>
      </c>
      <c r="O7" s="1089"/>
      <c r="P7" s="1089"/>
      <c r="Q7" s="1209"/>
      <c r="R7" s="1209"/>
    </row>
    <row r="9" spans="1:33" ht="44.25" customHeight="1" x14ac:dyDescent="0.35">
      <c r="A9" s="1200" t="s">
        <v>3815</v>
      </c>
      <c r="B9" s="1200"/>
      <c r="C9" s="1200"/>
      <c r="D9" s="1200"/>
      <c r="E9" s="1200"/>
      <c r="F9" s="1200"/>
      <c r="G9" s="1200"/>
      <c r="H9" s="1200"/>
      <c r="I9" s="1200"/>
      <c r="J9" s="1200"/>
      <c r="K9" s="1200"/>
      <c r="L9" s="1200"/>
      <c r="M9" s="1200"/>
      <c r="N9" s="1200"/>
      <c r="O9" s="1200"/>
      <c r="P9" s="1200"/>
      <c r="Q9" s="1200"/>
      <c r="R9" s="1200"/>
    </row>
    <row r="10" spans="1:33" ht="44.25" customHeight="1" x14ac:dyDescent="0.35">
      <c r="A10" s="500"/>
      <c r="B10" s="500"/>
      <c r="C10" s="500"/>
      <c r="D10" s="500"/>
      <c r="E10" s="500"/>
      <c r="F10" s="500"/>
      <c r="G10" s="500"/>
      <c r="H10" s="500"/>
      <c r="I10" s="500"/>
      <c r="J10" s="500"/>
      <c r="K10" s="500"/>
      <c r="L10" s="500"/>
      <c r="M10" s="500"/>
      <c r="N10" s="500"/>
      <c r="O10" s="500"/>
      <c r="P10" s="500"/>
      <c r="Q10" s="500"/>
      <c r="R10" s="500"/>
    </row>
    <row r="11" spans="1:33" s="502" customFormat="1" ht="18.5" x14ac:dyDescent="0.45">
      <c r="A11" s="1138" t="s">
        <v>3816</v>
      </c>
      <c r="B11" s="1138"/>
      <c r="C11" s="1138"/>
      <c r="D11" s="1138"/>
      <c r="E11" s="1138"/>
      <c r="F11" s="1138"/>
      <c r="G11" s="1138"/>
      <c r="H11" s="1138"/>
      <c r="I11" s="1138"/>
      <c r="J11" s="1138"/>
      <c r="K11" s="1138"/>
      <c r="L11" s="1138"/>
      <c r="M11" s="1138"/>
      <c r="N11" s="501"/>
      <c r="O11" s="501"/>
      <c r="P11" s="501"/>
      <c r="Q11" s="501"/>
      <c r="R11" s="501"/>
    </row>
    <row r="12" spans="1:33" s="503" customFormat="1" ht="47.25" customHeight="1" thickBot="1" x14ac:dyDescent="0.4">
      <c r="A12" s="478" t="s">
        <v>3803</v>
      </c>
      <c r="B12" s="503" t="s">
        <v>3804</v>
      </c>
      <c r="O12" s="1201" t="s">
        <v>3817</v>
      </c>
      <c r="P12" s="1201"/>
      <c r="Q12" s="1201"/>
      <c r="R12" s="1201"/>
      <c r="S12" s="478" t="s">
        <v>3818</v>
      </c>
      <c r="T12" s="1201" t="s">
        <v>3805</v>
      </c>
      <c r="U12" s="1201"/>
      <c r="V12" s="1201" t="s">
        <v>3819</v>
      </c>
      <c r="W12" s="1201"/>
      <c r="X12" s="1201"/>
      <c r="Y12" s="1201"/>
      <c r="Z12" s="478" t="s">
        <v>3820</v>
      </c>
      <c r="AA12" s="478" t="s">
        <v>3821</v>
      </c>
      <c r="AB12" s="478" t="s">
        <v>3822</v>
      </c>
      <c r="AC12" s="478" t="s">
        <v>3823</v>
      </c>
      <c r="AD12" s="478" t="s">
        <v>3824</v>
      </c>
      <c r="AE12" s="478"/>
    </row>
    <row r="13" spans="1:33" ht="71.25" customHeight="1" x14ac:dyDescent="0.35">
      <c r="A13" s="363">
        <v>1</v>
      </c>
      <c r="B13" s="504" t="b">
        <f>+'[4]Evaluator Initial Review Form'!B11</f>
        <v>0</v>
      </c>
      <c r="C13" s="1202" t="s">
        <v>3807</v>
      </c>
      <c r="D13" s="1202"/>
      <c r="E13" s="1202"/>
      <c r="F13" s="1202"/>
      <c r="G13" s="1202"/>
      <c r="H13" s="1202"/>
      <c r="I13" s="1202"/>
      <c r="J13" s="1202"/>
      <c r="K13" s="1202"/>
      <c r="L13" s="1203" t="s">
        <v>453</v>
      </c>
      <c r="M13" s="1204"/>
      <c r="N13" s="505"/>
      <c r="O13" s="1205" t="s">
        <v>3825</v>
      </c>
      <c r="P13" s="1206"/>
      <c r="Q13" s="1206"/>
      <c r="R13" s="1206"/>
      <c r="S13" s="506"/>
      <c r="T13" s="1207"/>
      <c r="U13" s="1207"/>
      <c r="V13" s="1207"/>
      <c r="W13" s="1207"/>
      <c r="X13" s="1207"/>
      <c r="Y13" s="1207"/>
      <c r="Z13" s="538"/>
      <c r="AA13" s="538"/>
      <c r="AB13" s="538"/>
      <c r="AC13" s="539"/>
      <c r="AD13" s="1197"/>
      <c r="AE13" s="1197"/>
      <c r="AF13" s="1197"/>
      <c r="AG13" s="1198"/>
    </row>
    <row r="14" spans="1:33" ht="32.25" customHeight="1" x14ac:dyDescent="0.35">
      <c r="A14" s="363">
        <v>2</v>
      </c>
      <c r="B14" s="507" t="b">
        <f>+'[4]Evaluator Initial Review Form'!B12</f>
        <v>0</v>
      </c>
      <c r="C14" s="1199" t="s">
        <v>20</v>
      </c>
      <c r="D14" s="1199"/>
      <c r="E14" s="1199"/>
      <c r="F14" s="1199"/>
      <c r="G14" s="1199"/>
      <c r="H14" s="1199"/>
      <c r="I14" s="1199"/>
      <c r="J14" s="1199"/>
      <c r="K14" s="1199"/>
      <c r="L14" s="1188" t="s">
        <v>453</v>
      </c>
      <c r="M14" s="1189"/>
      <c r="N14" s="508"/>
      <c r="O14" s="1190" t="s">
        <v>3826</v>
      </c>
      <c r="P14" s="1191"/>
      <c r="Q14" s="1191"/>
      <c r="R14" s="1191"/>
      <c r="S14" s="509"/>
      <c r="T14" s="1192"/>
      <c r="U14" s="1192"/>
      <c r="V14" s="1192"/>
      <c r="W14" s="1192"/>
      <c r="X14" s="1192"/>
      <c r="Y14" s="1192"/>
      <c r="Z14" s="540"/>
      <c r="AA14" s="540"/>
      <c r="AB14" s="540"/>
      <c r="AC14" s="541"/>
      <c r="AD14" s="1193"/>
      <c r="AE14" s="1193"/>
      <c r="AF14" s="1193"/>
      <c r="AG14" s="1194"/>
    </row>
    <row r="15" spans="1:33" ht="25.5" customHeight="1" x14ac:dyDescent="0.35">
      <c r="A15" s="363">
        <v>3</v>
      </c>
      <c r="B15" s="507" t="b">
        <f>+'[4]Evaluator Initial Review Form'!B13</f>
        <v>0</v>
      </c>
      <c r="C15" s="1196" t="s">
        <v>454</v>
      </c>
      <c r="D15" s="1196"/>
      <c r="E15" s="1196"/>
      <c r="F15" s="1196"/>
      <c r="G15" s="1196"/>
      <c r="H15" s="1196"/>
      <c r="I15" s="1196"/>
      <c r="J15" s="1196"/>
      <c r="K15" s="1196"/>
      <c r="L15" s="1188" t="s">
        <v>453</v>
      </c>
      <c r="M15" s="1189">
        <f>IF(B15=TRUE, 1,0)</f>
        <v>0</v>
      </c>
      <c r="N15" s="508"/>
      <c r="O15" s="1190" t="s">
        <v>3827</v>
      </c>
      <c r="P15" s="1191"/>
      <c r="Q15" s="1191"/>
      <c r="R15" s="1191"/>
      <c r="S15" s="509"/>
      <c r="T15" s="1192"/>
      <c r="U15" s="1192"/>
      <c r="V15" s="1192"/>
      <c r="W15" s="1192"/>
      <c r="X15" s="1192"/>
      <c r="Y15" s="1192"/>
      <c r="Z15" s="540"/>
      <c r="AA15" s="540"/>
      <c r="AB15" s="540"/>
      <c r="AC15" s="541"/>
      <c r="AD15" s="1193"/>
      <c r="AE15" s="1193"/>
      <c r="AF15" s="1193"/>
      <c r="AG15" s="1194"/>
    </row>
    <row r="16" spans="1:33" ht="36" customHeight="1" x14ac:dyDescent="0.35">
      <c r="A16" s="363">
        <v>4</v>
      </c>
      <c r="B16" s="507" t="b">
        <f>+'[4]Evaluator Initial Review Form'!B14</f>
        <v>0</v>
      </c>
      <c r="C16" s="1196" t="s">
        <v>455</v>
      </c>
      <c r="D16" s="1196"/>
      <c r="E16" s="1196"/>
      <c r="F16" s="1196"/>
      <c r="G16" s="1196"/>
      <c r="H16" s="1196"/>
      <c r="I16" s="1196"/>
      <c r="J16" s="1196"/>
      <c r="K16" s="1196"/>
      <c r="L16" s="1188" t="s">
        <v>453</v>
      </c>
      <c r="M16" s="1189">
        <f>IF(B16=TRUE, 1,0)</f>
        <v>0</v>
      </c>
      <c r="N16" s="508"/>
      <c r="O16" s="1190" t="s">
        <v>3828</v>
      </c>
      <c r="P16" s="1191"/>
      <c r="Q16" s="1191"/>
      <c r="R16" s="1191"/>
      <c r="S16" s="509"/>
      <c r="T16" s="1192"/>
      <c r="U16" s="1192"/>
      <c r="V16" s="1192"/>
      <c r="W16" s="1192"/>
      <c r="X16" s="1192"/>
      <c r="Y16" s="1192"/>
      <c r="Z16" s="540"/>
      <c r="AA16" s="540"/>
      <c r="AB16" s="540"/>
      <c r="AC16" s="541"/>
      <c r="AD16" s="1193"/>
      <c r="AE16" s="1193"/>
      <c r="AF16" s="1193"/>
      <c r="AG16" s="1194"/>
    </row>
    <row r="17" spans="1:33" ht="36" customHeight="1" x14ac:dyDescent="0.35">
      <c r="A17" s="363">
        <v>5</v>
      </c>
      <c r="B17" s="507" t="b">
        <f>+'[4]Evaluator Initial Review Form'!B15</f>
        <v>0</v>
      </c>
      <c r="C17" s="1196" t="s">
        <v>456</v>
      </c>
      <c r="D17" s="1196"/>
      <c r="E17" s="1196"/>
      <c r="F17" s="1196"/>
      <c r="G17" s="1196"/>
      <c r="H17" s="1196"/>
      <c r="I17" s="1196"/>
      <c r="J17" s="1196"/>
      <c r="K17" s="1196"/>
      <c r="L17" s="1188" t="s">
        <v>453</v>
      </c>
      <c r="M17" s="1189">
        <f>IF(B17=TRUE, 1,0)</f>
        <v>0</v>
      </c>
      <c r="N17" s="508"/>
      <c r="O17" s="1190" t="s">
        <v>3829</v>
      </c>
      <c r="P17" s="1191"/>
      <c r="Q17" s="1191"/>
      <c r="R17" s="1191"/>
      <c r="S17" s="509"/>
      <c r="T17" s="1192"/>
      <c r="U17" s="1192"/>
      <c r="V17" s="1192"/>
      <c r="W17" s="1192"/>
      <c r="X17" s="1192"/>
      <c r="Y17" s="1192"/>
      <c r="Z17" s="540"/>
      <c r="AA17" s="540"/>
      <c r="AB17" s="540"/>
      <c r="AC17" s="541"/>
      <c r="AD17" s="1193"/>
      <c r="AE17" s="1193"/>
      <c r="AF17" s="1193"/>
      <c r="AG17" s="1194"/>
    </row>
    <row r="18" spans="1:33" ht="68.25" customHeight="1" x14ac:dyDescent="0.35">
      <c r="A18" s="363">
        <v>6</v>
      </c>
      <c r="B18" s="507" t="b">
        <f>+'[4]Evaluator Initial Review Form'!B16</f>
        <v>0</v>
      </c>
      <c r="C18" s="1187" t="s">
        <v>457</v>
      </c>
      <c r="D18" s="1187"/>
      <c r="E18" s="1187"/>
      <c r="F18" s="1187"/>
      <c r="G18" s="1187"/>
      <c r="H18" s="1187"/>
      <c r="I18" s="1187"/>
      <c r="J18" s="1187"/>
      <c r="K18" s="1187"/>
      <c r="L18" s="1188" t="s">
        <v>458</v>
      </c>
      <c r="M18" s="1189"/>
      <c r="N18" s="508"/>
      <c r="O18" s="1190" t="s">
        <v>3830</v>
      </c>
      <c r="P18" s="1191"/>
      <c r="Q18" s="1191"/>
      <c r="R18" s="1191"/>
      <c r="S18" s="509"/>
      <c r="T18" s="1192"/>
      <c r="U18" s="1192"/>
      <c r="V18" s="1192"/>
      <c r="W18" s="1192"/>
      <c r="X18" s="1192"/>
      <c r="Y18" s="1192"/>
      <c r="Z18" s="540"/>
      <c r="AA18" s="540"/>
      <c r="AB18" s="540"/>
      <c r="AC18" s="541"/>
      <c r="AD18" s="1193"/>
      <c r="AE18" s="1193"/>
      <c r="AF18" s="1193"/>
      <c r="AG18" s="1194"/>
    </row>
    <row r="19" spans="1:33" ht="39.75" customHeight="1" x14ac:dyDescent="0.35">
      <c r="A19" s="363">
        <v>7</v>
      </c>
      <c r="B19" s="507" t="b">
        <f>+'[4]Evaluator Initial Review Form'!B17</f>
        <v>0</v>
      </c>
      <c r="C19" s="1196" t="s">
        <v>459</v>
      </c>
      <c r="D19" s="1196"/>
      <c r="E19" s="1196"/>
      <c r="F19" s="1196"/>
      <c r="G19" s="1196"/>
      <c r="H19" s="1196"/>
      <c r="I19" s="1196"/>
      <c r="J19" s="1196"/>
      <c r="K19" s="1196"/>
      <c r="L19" s="1188" t="s">
        <v>453</v>
      </c>
      <c r="M19" s="1189">
        <f t="shared" ref="M19:M26" si="0">IF(B19=TRUE, 1,0)</f>
        <v>0</v>
      </c>
      <c r="N19" s="508"/>
      <c r="O19" s="1190" t="s">
        <v>3831</v>
      </c>
      <c r="P19" s="1191"/>
      <c r="Q19" s="1191"/>
      <c r="R19" s="1191"/>
      <c r="S19" s="509"/>
      <c r="T19" s="1192"/>
      <c r="U19" s="1192"/>
      <c r="V19" s="1192"/>
      <c r="W19" s="1192"/>
      <c r="X19" s="1192"/>
      <c r="Y19" s="1192"/>
      <c r="Z19" s="540"/>
      <c r="AA19" s="540"/>
      <c r="AB19" s="540"/>
      <c r="AC19" s="541"/>
      <c r="AD19" s="1193"/>
      <c r="AE19" s="1193"/>
      <c r="AF19" s="1193"/>
      <c r="AG19" s="1194"/>
    </row>
    <row r="20" spans="1:33" ht="36.75" customHeight="1" x14ac:dyDescent="0.35">
      <c r="A20" s="363">
        <v>8</v>
      </c>
      <c r="B20" s="507" t="b">
        <f>+'[4]Evaluator Initial Review Form'!B18</f>
        <v>0</v>
      </c>
      <c r="C20" s="1196" t="s">
        <v>460</v>
      </c>
      <c r="D20" s="1196"/>
      <c r="E20" s="1196"/>
      <c r="F20" s="1196"/>
      <c r="G20" s="1196"/>
      <c r="H20" s="1196"/>
      <c r="I20" s="1196"/>
      <c r="J20" s="1196"/>
      <c r="K20" s="1196"/>
      <c r="L20" s="1188" t="s">
        <v>453</v>
      </c>
      <c r="M20" s="1189">
        <f t="shared" si="0"/>
        <v>0</v>
      </c>
      <c r="N20" s="508"/>
      <c r="O20" s="1190" t="s">
        <v>3832</v>
      </c>
      <c r="P20" s="1191"/>
      <c r="Q20" s="1191"/>
      <c r="R20" s="1191"/>
      <c r="S20" s="509"/>
      <c r="T20" s="1192"/>
      <c r="U20" s="1192"/>
      <c r="V20" s="1192"/>
      <c r="W20" s="1192"/>
      <c r="X20" s="1192"/>
      <c r="Y20" s="1192"/>
      <c r="Z20" s="540"/>
      <c r="AA20" s="540"/>
      <c r="AB20" s="540"/>
      <c r="AC20" s="541"/>
      <c r="AD20" s="1193"/>
      <c r="AE20" s="1193"/>
      <c r="AF20" s="1193"/>
      <c r="AG20" s="1194"/>
    </row>
    <row r="21" spans="1:33" ht="35.25" customHeight="1" x14ac:dyDescent="0.35">
      <c r="A21" s="363">
        <v>9</v>
      </c>
      <c r="B21" s="507" t="b">
        <f>+'[4]Evaluator Initial Review Form'!B19</f>
        <v>0</v>
      </c>
      <c r="C21" s="1196" t="s">
        <v>461</v>
      </c>
      <c r="D21" s="1196"/>
      <c r="E21" s="1196"/>
      <c r="F21" s="1196"/>
      <c r="G21" s="1196"/>
      <c r="H21" s="1196"/>
      <c r="I21" s="1196"/>
      <c r="J21" s="1196"/>
      <c r="K21" s="1196"/>
      <c r="L21" s="1188" t="s">
        <v>453</v>
      </c>
      <c r="M21" s="1189">
        <f t="shared" si="0"/>
        <v>0</v>
      </c>
      <c r="N21" s="508"/>
      <c r="O21" s="1190" t="s">
        <v>3833</v>
      </c>
      <c r="P21" s="1191"/>
      <c r="Q21" s="1191"/>
      <c r="R21" s="1191"/>
      <c r="S21" s="509"/>
      <c r="T21" s="1192"/>
      <c r="U21" s="1192"/>
      <c r="V21" s="1192"/>
      <c r="W21" s="1192"/>
      <c r="X21" s="1192"/>
      <c r="Y21" s="1192"/>
      <c r="Z21" s="540"/>
      <c r="AA21" s="540"/>
      <c r="AB21" s="540"/>
      <c r="AC21" s="541"/>
      <c r="AD21" s="1193"/>
      <c r="AE21" s="1193"/>
      <c r="AF21" s="1193"/>
      <c r="AG21" s="1194"/>
    </row>
    <row r="22" spans="1:33" ht="33" customHeight="1" x14ac:dyDescent="0.35">
      <c r="A22" s="363">
        <v>10</v>
      </c>
      <c r="B22" s="507" t="b">
        <f>+'[4]Evaluator Initial Review Form'!B20</f>
        <v>0</v>
      </c>
      <c r="C22" s="1196" t="s">
        <v>462</v>
      </c>
      <c r="D22" s="1196"/>
      <c r="E22" s="1196"/>
      <c r="F22" s="1196"/>
      <c r="G22" s="1196"/>
      <c r="H22" s="1196"/>
      <c r="I22" s="1196"/>
      <c r="J22" s="1196"/>
      <c r="K22" s="1196"/>
      <c r="L22" s="1188" t="s">
        <v>453</v>
      </c>
      <c r="M22" s="1189">
        <f t="shared" si="0"/>
        <v>0</v>
      </c>
      <c r="N22" s="508"/>
      <c r="O22" s="1190" t="s">
        <v>3834</v>
      </c>
      <c r="P22" s="1191"/>
      <c r="Q22" s="1191"/>
      <c r="R22" s="1191"/>
      <c r="S22" s="509"/>
      <c r="T22" s="1192"/>
      <c r="U22" s="1192"/>
      <c r="V22" s="1192"/>
      <c r="W22" s="1192"/>
      <c r="X22" s="1192"/>
      <c r="Y22" s="1192"/>
      <c r="Z22" s="540"/>
      <c r="AA22" s="540"/>
      <c r="AB22" s="540"/>
      <c r="AC22" s="541"/>
      <c r="AD22" s="1193"/>
      <c r="AE22" s="1193"/>
      <c r="AF22" s="1193"/>
      <c r="AG22" s="1194"/>
    </row>
    <row r="23" spans="1:33" ht="52.5" customHeight="1" x14ac:dyDescent="0.35">
      <c r="A23" s="363">
        <v>11</v>
      </c>
      <c r="B23" s="507" t="b">
        <f>+'[4]Evaluator Initial Review Form'!B21</f>
        <v>0</v>
      </c>
      <c r="C23" s="1187" t="s">
        <v>463</v>
      </c>
      <c r="D23" s="1187"/>
      <c r="E23" s="1187"/>
      <c r="F23" s="1187"/>
      <c r="G23" s="1187"/>
      <c r="H23" s="1187"/>
      <c r="I23" s="1187"/>
      <c r="J23" s="1187"/>
      <c r="K23" s="1187"/>
      <c r="L23" s="1188" t="s">
        <v>453</v>
      </c>
      <c r="M23" s="1189">
        <f t="shared" si="0"/>
        <v>0</v>
      </c>
      <c r="N23" s="508"/>
      <c r="O23" s="1190" t="s">
        <v>3835</v>
      </c>
      <c r="P23" s="1191"/>
      <c r="Q23" s="1191"/>
      <c r="R23" s="1191"/>
      <c r="S23" s="509"/>
      <c r="T23" s="1192"/>
      <c r="U23" s="1192"/>
      <c r="V23" s="1192"/>
      <c r="W23" s="1192"/>
      <c r="X23" s="1192"/>
      <c r="Y23" s="1192"/>
      <c r="Z23" s="540"/>
      <c r="AA23" s="540"/>
      <c r="AB23" s="540"/>
      <c r="AC23" s="541"/>
      <c r="AD23" s="1193"/>
      <c r="AE23" s="1193"/>
      <c r="AF23" s="1193"/>
      <c r="AG23" s="1194"/>
    </row>
    <row r="24" spans="1:33" ht="73.5" customHeight="1" x14ac:dyDescent="0.35">
      <c r="A24" s="363">
        <v>12</v>
      </c>
      <c r="B24" s="507" t="b">
        <f>+'[4]Evaluator Initial Review Form'!B22</f>
        <v>0</v>
      </c>
      <c r="C24" s="1195" t="s">
        <v>3836</v>
      </c>
      <c r="D24" s="1195"/>
      <c r="E24" s="1195"/>
      <c r="F24" s="1195"/>
      <c r="G24" s="1195"/>
      <c r="H24" s="1195"/>
      <c r="I24" s="1195"/>
      <c r="J24" s="1195"/>
      <c r="K24" s="1195"/>
      <c r="L24" s="1188" t="s">
        <v>453</v>
      </c>
      <c r="M24" s="1189"/>
      <c r="N24" s="508"/>
      <c r="O24" s="1190" t="s">
        <v>3837</v>
      </c>
      <c r="P24" s="1191"/>
      <c r="Q24" s="1191"/>
      <c r="R24" s="1191"/>
      <c r="S24" s="509"/>
      <c r="T24" s="1192"/>
      <c r="U24" s="1192"/>
      <c r="V24" s="1192"/>
      <c r="W24" s="1192"/>
      <c r="X24" s="1192"/>
      <c r="Y24" s="1192"/>
      <c r="Z24" s="540"/>
      <c r="AA24" s="540"/>
      <c r="AB24" s="540"/>
      <c r="AC24" s="541"/>
      <c r="AD24" s="1193"/>
      <c r="AE24" s="1193"/>
      <c r="AF24" s="1193"/>
      <c r="AG24" s="1194"/>
    </row>
    <row r="25" spans="1:33" ht="50.25" customHeight="1" x14ac:dyDescent="0.35">
      <c r="A25" s="363">
        <v>13</v>
      </c>
      <c r="B25" s="507" t="b">
        <f>+'[4]Evaluator Initial Review Form'!B23</f>
        <v>0</v>
      </c>
      <c r="C25" s="1187" t="s">
        <v>464</v>
      </c>
      <c r="D25" s="1187"/>
      <c r="E25" s="1187"/>
      <c r="F25" s="1187"/>
      <c r="G25" s="1187"/>
      <c r="H25" s="1187"/>
      <c r="I25" s="1187"/>
      <c r="J25" s="1187"/>
      <c r="K25" s="1187"/>
      <c r="L25" s="1188" t="s">
        <v>453</v>
      </c>
      <c r="M25" s="1189">
        <f t="shared" si="0"/>
        <v>0</v>
      </c>
      <c r="N25" s="508"/>
      <c r="O25" s="1190" t="s">
        <v>3838</v>
      </c>
      <c r="P25" s="1191"/>
      <c r="Q25" s="1191"/>
      <c r="R25" s="1191"/>
      <c r="S25" s="509"/>
      <c r="T25" s="1192"/>
      <c r="U25" s="1192"/>
      <c r="V25" s="1192"/>
      <c r="W25" s="1192"/>
      <c r="X25" s="1192"/>
      <c r="Y25" s="1192"/>
      <c r="Z25" s="540"/>
      <c r="AA25" s="540"/>
      <c r="AB25" s="540"/>
      <c r="AC25" s="541"/>
      <c r="AD25" s="1193"/>
      <c r="AE25" s="1193"/>
      <c r="AF25" s="1193"/>
      <c r="AG25" s="1194"/>
    </row>
    <row r="26" spans="1:33" ht="33.75" customHeight="1" x14ac:dyDescent="0.35">
      <c r="A26" s="363">
        <v>14</v>
      </c>
      <c r="B26" s="507" t="b">
        <f>+'[4]Evaluator Initial Review Form'!B24</f>
        <v>0</v>
      </c>
      <c r="C26" s="1187" t="s">
        <v>31</v>
      </c>
      <c r="D26" s="1187"/>
      <c r="E26" s="1187"/>
      <c r="F26" s="1187"/>
      <c r="G26" s="1187"/>
      <c r="H26" s="1187"/>
      <c r="I26" s="1187"/>
      <c r="J26" s="1187"/>
      <c r="K26" s="1187"/>
      <c r="L26" s="1188" t="s">
        <v>453</v>
      </c>
      <c r="M26" s="1189">
        <f t="shared" si="0"/>
        <v>0</v>
      </c>
      <c r="N26" s="508"/>
      <c r="O26" s="1190" t="s">
        <v>3839</v>
      </c>
      <c r="P26" s="1191"/>
      <c r="Q26" s="1191"/>
      <c r="R26" s="1191"/>
      <c r="S26" s="509"/>
      <c r="T26" s="1192"/>
      <c r="U26" s="1192"/>
      <c r="V26" s="1192"/>
      <c r="W26" s="1192"/>
      <c r="X26" s="1192"/>
      <c r="Y26" s="1192"/>
      <c r="Z26" s="540"/>
      <c r="AA26" s="540"/>
      <c r="AB26" s="540"/>
      <c r="AC26" s="541"/>
      <c r="AD26" s="1193"/>
      <c r="AE26" s="1193"/>
      <c r="AF26" s="1193"/>
      <c r="AG26" s="1194"/>
    </row>
    <row r="27" spans="1:33" ht="55.5" customHeight="1" x14ac:dyDescent="0.35">
      <c r="A27" s="363">
        <v>15</v>
      </c>
      <c r="B27" s="507" t="b">
        <f>+'[4]Evaluator Initial Review Form'!B25</f>
        <v>0</v>
      </c>
      <c r="C27" s="1187" t="s">
        <v>465</v>
      </c>
      <c r="D27" s="1187"/>
      <c r="E27" s="1187"/>
      <c r="F27" s="1187"/>
      <c r="G27" s="1187"/>
      <c r="H27" s="1187"/>
      <c r="I27" s="1187"/>
      <c r="J27" s="1187"/>
      <c r="K27" s="1187"/>
      <c r="L27" s="1188" t="s">
        <v>453</v>
      </c>
      <c r="M27" s="1189">
        <f>IF(B27=TRUE, 1,0)</f>
        <v>0</v>
      </c>
      <c r="N27" s="508"/>
      <c r="O27" s="1190" t="s">
        <v>3840</v>
      </c>
      <c r="P27" s="1191"/>
      <c r="Q27" s="1191"/>
      <c r="R27" s="1191"/>
      <c r="S27" s="509"/>
      <c r="T27" s="1192"/>
      <c r="U27" s="1192"/>
      <c r="V27" s="1192"/>
      <c r="W27" s="1192"/>
      <c r="X27" s="1192"/>
      <c r="Y27" s="1192"/>
      <c r="Z27" s="540"/>
      <c r="AA27" s="540"/>
      <c r="AB27" s="540"/>
      <c r="AC27" s="541"/>
      <c r="AD27" s="1193"/>
      <c r="AE27" s="1193"/>
      <c r="AF27" s="1193"/>
      <c r="AG27" s="1194"/>
    </row>
    <row r="28" spans="1:33" ht="51.75" customHeight="1" x14ac:dyDescent="0.35">
      <c r="A28" s="363">
        <v>16</v>
      </c>
      <c r="B28" s="507" t="b">
        <f>+'[4]Evaluator Initial Review Form'!B26</f>
        <v>0</v>
      </c>
      <c r="C28" s="1187" t="s">
        <v>466</v>
      </c>
      <c r="D28" s="1187"/>
      <c r="E28" s="1187"/>
      <c r="F28" s="1187"/>
      <c r="G28" s="1187"/>
      <c r="H28" s="1187"/>
      <c r="I28" s="1187"/>
      <c r="J28" s="1187"/>
      <c r="K28" s="1187"/>
      <c r="L28" s="1188" t="s">
        <v>458</v>
      </c>
      <c r="M28" s="1189"/>
      <c r="N28" s="508"/>
      <c r="O28" s="1190" t="s">
        <v>3841</v>
      </c>
      <c r="P28" s="1191"/>
      <c r="Q28" s="1191"/>
      <c r="R28" s="1191"/>
      <c r="S28" s="509"/>
      <c r="T28" s="1192"/>
      <c r="U28" s="1192"/>
      <c r="V28" s="1192"/>
      <c r="W28" s="1192"/>
      <c r="X28" s="1192"/>
      <c r="Y28" s="1192"/>
      <c r="Z28" s="540"/>
      <c r="AA28" s="540"/>
      <c r="AB28" s="540"/>
      <c r="AC28" s="541"/>
      <c r="AD28" s="1193"/>
      <c r="AE28" s="1193"/>
      <c r="AF28" s="1193"/>
      <c r="AG28" s="1194"/>
    </row>
    <row r="29" spans="1:33" ht="49.5" customHeight="1" x14ac:dyDescent="0.35">
      <c r="A29" s="363">
        <v>17</v>
      </c>
      <c r="B29" s="507" t="b">
        <f>+'[4]Evaluator Initial Review Form'!B27</f>
        <v>0</v>
      </c>
      <c r="C29" s="1187" t="s">
        <v>467</v>
      </c>
      <c r="D29" s="1187"/>
      <c r="E29" s="1187"/>
      <c r="F29" s="1187"/>
      <c r="G29" s="1187"/>
      <c r="H29" s="1187"/>
      <c r="I29" s="1187"/>
      <c r="J29" s="1187"/>
      <c r="K29" s="1187"/>
      <c r="L29" s="1188" t="s">
        <v>453</v>
      </c>
      <c r="M29" s="1189">
        <f>IF(B29=TRUE, 1,0)</f>
        <v>0</v>
      </c>
      <c r="N29" s="508"/>
      <c r="O29" s="1190" t="s">
        <v>3842</v>
      </c>
      <c r="P29" s="1191"/>
      <c r="Q29" s="1191"/>
      <c r="R29" s="1191"/>
      <c r="S29" s="509"/>
      <c r="T29" s="1192"/>
      <c r="U29" s="1192"/>
      <c r="V29" s="1192"/>
      <c r="W29" s="1192"/>
      <c r="X29" s="1192"/>
      <c r="Y29" s="1192"/>
      <c r="Z29" s="540"/>
      <c r="AA29" s="540"/>
      <c r="AB29" s="540"/>
      <c r="AC29" s="541"/>
      <c r="AD29" s="1193"/>
      <c r="AE29" s="1193"/>
      <c r="AF29" s="1193"/>
      <c r="AG29" s="1194"/>
    </row>
    <row r="30" spans="1:33" ht="40.5" customHeight="1" x14ac:dyDescent="0.35">
      <c r="A30" s="363">
        <v>18</v>
      </c>
      <c r="B30" s="507" t="b">
        <f>+'[4]Evaluator Initial Review Form'!B27</f>
        <v>0</v>
      </c>
      <c r="C30" s="1187" t="s">
        <v>468</v>
      </c>
      <c r="D30" s="1187"/>
      <c r="E30" s="1187"/>
      <c r="F30" s="1187"/>
      <c r="G30" s="1187"/>
      <c r="H30" s="1187"/>
      <c r="I30" s="1187"/>
      <c r="J30" s="1187"/>
      <c r="K30" s="1187"/>
      <c r="L30" s="1188" t="s">
        <v>453</v>
      </c>
      <c r="M30" s="1189"/>
      <c r="N30" s="508"/>
      <c r="O30" s="1190" t="s">
        <v>3843</v>
      </c>
      <c r="P30" s="1191"/>
      <c r="Q30" s="1191"/>
      <c r="R30" s="1191"/>
      <c r="S30" s="509"/>
      <c r="T30" s="1192"/>
      <c r="U30" s="1192"/>
      <c r="V30" s="1192"/>
      <c r="W30" s="1192"/>
      <c r="X30" s="1192"/>
      <c r="Y30" s="1192"/>
      <c r="Z30" s="540"/>
      <c r="AA30" s="540"/>
      <c r="AB30" s="540"/>
      <c r="AC30" s="541"/>
      <c r="AD30" s="1193"/>
      <c r="AE30" s="1193"/>
      <c r="AF30" s="1193"/>
      <c r="AG30" s="1194"/>
    </row>
    <row r="31" spans="1:33" ht="63.75" customHeight="1" thickBot="1" x14ac:dyDescent="0.4">
      <c r="A31" s="363">
        <v>19</v>
      </c>
      <c r="B31" s="510" t="b">
        <f>+'[4]Evaluator Initial Review Form'!B28</f>
        <v>0</v>
      </c>
      <c r="C31" s="1179" t="s">
        <v>3844</v>
      </c>
      <c r="D31" s="1179"/>
      <c r="E31" s="1179"/>
      <c r="F31" s="1179"/>
      <c r="G31" s="1179"/>
      <c r="H31" s="1179"/>
      <c r="I31" s="1179"/>
      <c r="J31" s="1179"/>
      <c r="K31" s="1179"/>
      <c r="L31" s="1180" t="s">
        <v>453</v>
      </c>
      <c r="M31" s="1181"/>
      <c r="N31" s="511"/>
      <c r="O31" s="1182" t="s">
        <v>3845</v>
      </c>
      <c r="P31" s="1183"/>
      <c r="Q31" s="1183"/>
      <c r="R31" s="1183"/>
      <c r="S31" s="512"/>
      <c r="T31" s="1184"/>
      <c r="U31" s="1184"/>
      <c r="V31" s="1184"/>
      <c r="W31" s="1184"/>
      <c r="X31" s="1184"/>
      <c r="Y31" s="1184"/>
      <c r="Z31" s="542"/>
      <c r="AA31" s="542"/>
      <c r="AB31" s="542"/>
      <c r="AC31" s="543"/>
      <c r="AD31" s="1185"/>
      <c r="AE31" s="1185"/>
      <c r="AF31" s="1185"/>
      <c r="AG31" s="1186"/>
    </row>
    <row r="32" spans="1:33" ht="17.25" customHeight="1" x14ac:dyDescent="0.35">
      <c r="B32" s="338"/>
      <c r="C32" s="338"/>
      <c r="D32" s="338"/>
      <c r="E32" s="338"/>
      <c r="F32" s="338"/>
      <c r="G32" s="338"/>
      <c r="H32" s="338"/>
      <c r="I32" s="338"/>
      <c r="J32" s="338"/>
      <c r="K32" s="338"/>
      <c r="L32" s="338"/>
      <c r="M32" s="338"/>
      <c r="N32" s="358" t="e">
        <f>SUM(#REF!)</f>
        <v>#REF!</v>
      </c>
      <c r="O32" s="176" t="e">
        <f>SUM(#REF!)</f>
        <v>#REF!</v>
      </c>
    </row>
    <row r="33" spans="1:18" s="502" customFormat="1" ht="19" thickBot="1" x14ac:dyDescent="0.5">
      <c r="A33" s="1138" t="s">
        <v>3846</v>
      </c>
      <c r="B33" s="1138"/>
      <c r="C33" s="1138"/>
      <c r="D33" s="1138"/>
      <c r="E33" s="1138"/>
      <c r="F33" s="1138"/>
      <c r="G33" s="1138"/>
      <c r="H33" s="1138"/>
      <c r="I33" s="1138"/>
      <c r="J33" s="1138"/>
      <c r="K33" s="1138"/>
      <c r="L33" s="1138"/>
      <c r="M33" s="1138"/>
      <c r="N33" s="501"/>
      <c r="O33" s="501"/>
      <c r="P33" s="501"/>
      <c r="Q33" s="501"/>
      <c r="R33" s="501"/>
    </row>
    <row r="34" spans="1:18" s="515" customFormat="1" ht="19" thickBot="1" x14ac:dyDescent="0.5">
      <c r="A34" s="513"/>
      <c r="B34" s="1141" t="s">
        <v>3847</v>
      </c>
      <c r="C34" s="1141"/>
      <c r="D34" s="544"/>
      <c r="E34" s="513"/>
      <c r="F34" s="513"/>
      <c r="G34" s="1141" t="s">
        <v>3848</v>
      </c>
      <c r="H34" s="1141"/>
      <c r="I34" s="1141"/>
      <c r="J34" s="1141"/>
      <c r="K34" s="544"/>
      <c r="L34" s="513"/>
      <c r="M34" s="513"/>
      <c r="N34" s="514"/>
      <c r="O34" s="514"/>
      <c r="P34" s="514"/>
      <c r="Q34" s="514"/>
      <c r="R34" s="514"/>
    </row>
    <row r="35" spans="1:18" s="110" customFormat="1" ht="15.65" customHeight="1" x14ac:dyDescent="0.35"/>
    <row r="36" spans="1:18" s="517" customFormat="1" ht="15" customHeight="1" thickBot="1" x14ac:dyDescent="0.5">
      <c r="A36" s="516" t="s">
        <v>3849</v>
      </c>
    </row>
    <row r="37" spans="1:18" s="110" customFormat="1" ht="18" customHeight="1" x14ac:dyDescent="0.35">
      <c r="B37" s="1171" t="s">
        <v>63</v>
      </c>
      <c r="C37" s="1172"/>
      <c r="D37" s="1173" t="str">
        <f>+E2</f>
        <v xml:space="preserve"> </v>
      </c>
      <c r="E37" s="1173"/>
      <c r="F37" s="1174"/>
      <c r="G37" s="518"/>
      <c r="H37" s="1175" t="s">
        <v>3850</v>
      </c>
      <c r="I37" s="1172"/>
      <c r="J37" s="1172"/>
      <c r="K37" s="1176" t="s">
        <v>5736</v>
      </c>
      <c r="L37" s="1177"/>
      <c r="M37" s="1177"/>
      <c r="N37" s="1178"/>
    </row>
    <row r="38" spans="1:18" s="110" customFormat="1" ht="15.65" customHeight="1" x14ac:dyDescent="0.35">
      <c r="B38" s="1155" t="s">
        <v>540</v>
      </c>
      <c r="C38" s="1156"/>
      <c r="D38" s="1157" t="e">
        <f>E3</f>
        <v>#N/A</v>
      </c>
      <c r="E38" s="1157"/>
      <c r="F38" s="1158"/>
      <c r="G38" s="519"/>
      <c r="H38" s="1159" t="s">
        <v>3851</v>
      </c>
      <c r="I38" s="1156"/>
      <c r="J38" s="1156"/>
      <c r="K38" s="1160" t="s">
        <v>5737</v>
      </c>
      <c r="L38" s="1161"/>
      <c r="M38" s="1161"/>
      <c r="N38" s="1162"/>
    </row>
    <row r="39" spans="1:18" s="110" customFormat="1" ht="15.65" customHeight="1" thickBot="1" x14ac:dyDescent="0.4">
      <c r="B39" s="1163" t="s">
        <v>529</v>
      </c>
      <c r="C39" s="1164"/>
      <c r="D39" s="1165" t="str">
        <f>+Q2</f>
        <v>*Select Evaluator*</v>
      </c>
      <c r="E39" s="1165"/>
      <c r="F39" s="1166"/>
      <c r="G39" s="520"/>
      <c r="H39" s="1167" t="s">
        <v>3852</v>
      </c>
      <c r="I39" s="1164"/>
      <c r="J39" s="1164"/>
      <c r="K39" s="1168" t="s">
        <v>3853</v>
      </c>
      <c r="L39" s="1169"/>
      <c r="M39" s="1169"/>
      <c r="N39" s="1170"/>
    </row>
    <row r="40" spans="1:18" s="110" customFormat="1" ht="15.65" customHeight="1" x14ac:dyDescent="0.35"/>
    <row r="41" spans="1:18" s="110" customFormat="1" ht="15.65" customHeight="1" x14ac:dyDescent="0.35">
      <c r="B41" s="1151" t="s">
        <v>3854</v>
      </c>
      <c r="C41" s="1151"/>
      <c r="D41" s="1151"/>
      <c r="E41" s="1151"/>
      <c r="F41" s="1151"/>
      <c r="G41" s="1151"/>
      <c r="H41" s="1151"/>
      <c r="I41" s="1151"/>
      <c r="J41" s="1151"/>
      <c r="K41" s="1151"/>
      <c r="L41" s="1151"/>
    </row>
    <row r="42" spans="1:18" s="110" customFormat="1" ht="15.65" customHeight="1" x14ac:dyDescent="0.35">
      <c r="B42" s="521" t="s">
        <v>161</v>
      </c>
      <c r="C42" s="522"/>
      <c r="D42" s="522"/>
      <c r="E42" s="522"/>
      <c r="F42" s="522"/>
      <c r="G42" s="522"/>
      <c r="H42" s="522"/>
      <c r="I42" s="522"/>
    </row>
    <row r="43" spans="1:18" s="110" customFormat="1" ht="15.65" customHeight="1" x14ac:dyDescent="0.35">
      <c r="B43" s="1152" t="s">
        <v>508</v>
      </c>
      <c r="C43" s="1152"/>
      <c r="D43" s="1152"/>
      <c r="E43" s="1152"/>
      <c r="F43" s="1152"/>
      <c r="G43" s="1152"/>
      <c r="H43" s="1152"/>
      <c r="I43" s="1152"/>
      <c r="J43" s="1153" t="s">
        <v>3855</v>
      </c>
      <c r="K43" s="1153"/>
      <c r="L43" s="1153"/>
    </row>
    <row r="44" spans="1:18" s="110" customFormat="1" ht="15.65" customHeight="1" x14ac:dyDescent="0.35">
      <c r="B44" s="1154" t="s">
        <v>509</v>
      </c>
      <c r="C44" s="1154"/>
      <c r="D44" s="1154"/>
      <c r="E44" s="1154"/>
      <c r="F44" s="1154"/>
      <c r="G44" s="1154"/>
      <c r="H44" s="1154"/>
      <c r="I44" s="1154"/>
      <c r="J44" s="1146"/>
      <c r="K44" s="1147"/>
      <c r="L44" s="1148"/>
    </row>
    <row r="45" spans="1:18" s="110" customFormat="1" ht="15.65" customHeight="1" x14ac:dyDescent="0.35">
      <c r="B45" s="1145" t="s">
        <v>511</v>
      </c>
      <c r="C45" s="1145"/>
      <c r="D45" s="1145"/>
      <c r="E45" s="1145"/>
      <c r="F45" s="1145"/>
      <c r="G45" s="1145"/>
      <c r="H45" s="1145"/>
      <c r="I45" s="1145"/>
      <c r="J45" s="1146"/>
      <c r="K45" s="1147"/>
      <c r="L45" s="1148"/>
    </row>
    <row r="46" spans="1:18" s="110" customFormat="1" ht="15.65" customHeight="1" x14ac:dyDescent="0.35">
      <c r="B46" s="1145" t="s">
        <v>512</v>
      </c>
      <c r="C46" s="1145"/>
      <c r="D46" s="1145"/>
      <c r="E46" s="1145"/>
      <c r="F46" s="1145"/>
      <c r="G46" s="1145"/>
      <c r="H46" s="1145"/>
      <c r="I46" s="1145"/>
      <c r="J46" s="1146"/>
      <c r="K46" s="1147"/>
      <c r="L46" s="1148"/>
    </row>
    <row r="47" spans="1:18" s="110" customFormat="1" ht="15.75" customHeight="1" x14ac:dyDescent="0.35">
      <c r="B47" s="1145" t="s">
        <v>3856</v>
      </c>
      <c r="C47" s="1145"/>
      <c r="D47" s="1145"/>
      <c r="E47" s="1145"/>
      <c r="F47" s="1145"/>
      <c r="G47" s="1145"/>
      <c r="H47" s="1145"/>
      <c r="I47" s="1145"/>
      <c r="J47" s="1146"/>
      <c r="K47" s="1147"/>
      <c r="L47" s="1148"/>
    </row>
    <row r="48" spans="1:18" s="110" customFormat="1" ht="21.65" customHeight="1" x14ac:dyDescent="0.35">
      <c r="B48" s="1149" t="s">
        <v>542</v>
      </c>
      <c r="C48" s="1149"/>
      <c r="D48" s="1149"/>
      <c r="E48" s="1149"/>
      <c r="F48" s="1149"/>
      <c r="G48" s="1149"/>
      <c r="H48" s="1149"/>
      <c r="I48" s="1149"/>
      <c r="J48" s="1150">
        <f>SUM(J44:J47)</f>
        <v>0</v>
      </c>
      <c r="K48" s="1150"/>
      <c r="L48" s="1150"/>
    </row>
    <row r="49" spans="1:18" s="110" customFormat="1" x14ac:dyDescent="0.35"/>
    <row r="50" spans="1:18" s="110" customFormat="1" x14ac:dyDescent="0.35">
      <c r="B50" s="1143" t="s">
        <v>3857</v>
      </c>
      <c r="C50" s="1143"/>
      <c r="D50" s="1143"/>
      <c r="E50" s="1143"/>
      <c r="F50" s="1143"/>
      <c r="G50" s="1143"/>
      <c r="H50" s="1143"/>
      <c r="I50" s="1143"/>
      <c r="J50" s="1143"/>
      <c r="K50" s="1143"/>
      <c r="L50" s="1143"/>
      <c r="M50" s="1143"/>
      <c r="N50" s="1143"/>
    </row>
    <row r="51" spans="1:18" s="110" customFormat="1" x14ac:dyDescent="0.35">
      <c r="B51" s="1144"/>
      <c r="C51" s="1144"/>
      <c r="D51" s="1144"/>
      <c r="E51" s="1144"/>
      <c r="F51" s="1144"/>
      <c r="G51" s="1144"/>
      <c r="H51" s="1144"/>
      <c r="I51" s="1144"/>
      <c r="J51" s="1144"/>
      <c r="K51" s="1144"/>
      <c r="L51" s="1144"/>
      <c r="M51" s="1144"/>
      <c r="N51" s="1144"/>
    </row>
    <row r="52" spans="1:18" s="110" customFormat="1" x14ac:dyDescent="0.35">
      <c r="B52" s="1144"/>
      <c r="C52" s="1144"/>
      <c r="D52" s="1144"/>
      <c r="E52" s="1144"/>
      <c r="F52" s="1144"/>
      <c r="G52" s="1144"/>
      <c r="H52" s="1144"/>
      <c r="I52" s="1144"/>
      <c r="J52" s="1144"/>
      <c r="K52" s="1144"/>
      <c r="L52" s="1144"/>
      <c r="M52" s="1144"/>
      <c r="N52" s="1144"/>
    </row>
    <row r="53" spans="1:18" s="110" customFormat="1" x14ac:dyDescent="0.35">
      <c r="B53" s="1144"/>
      <c r="C53" s="1144"/>
      <c r="D53" s="1144"/>
      <c r="E53" s="1144"/>
      <c r="F53" s="1144"/>
      <c r="G53" s="1144"/>
      <c r="H53" s="1144"/>
      <c r="I53" s="1144"/>
      <c r="J53" s="1144"/>
      <c r="K53" s="1144"/>
      <c r="L53" s="1144"/>
      <c r="M53" s="1144"/>
      <c r="N53" s="1144"/>
    </row>
    <row r="54" spans="1:18" s="110" customFormat="1" x14ac:dyDescent="0.35">
      <c r="B54" s="1144"/>
      <c r="C54" s="1144"/>
      <c r="D54" s="1144"/>
      <c r="E54" s="1144"/>
      <c r="F54" s="1144"/>
      <c r="G54" s="1144"/>
      <c r="H54" s="1144"/>
      <c r="I54" s="1144"/>
      <c r="J54" s="1144"/>
      <c r="K54" s="1144"/>
      <c r="L54" s="1144"/>
      <c r="M54" s="1144"/>
      <c r="N54" s="1144"/>
    </row>
    <row r="55" spans="1:18" s="110" customFormat="1" x14ac:dyDescent="0.35">
      <c r="B55" s="1144"/>
      <c r="C55" s="1144"/>
      <c r="D55" s="1144"/>
      <c r="E55" s="1144"/>
      <c r="F55" s="1144"/>
      <c r="G55" s="1144"/>
      <c r="H55" s="1144"/>
      <c r="I55" s="1144"/>
      <c r="J55" s="1144"/>
      <c r="K55" s="1144"/>
      <c r="L55" s="1144"/>
      <c r="M55" s="1144"/>
      <c r="N55" s="1144"/>
    </row>
    <row r="56" spans="1:18" s="110" customFormat="1" x14ac:dyDescent="0.35"/>
    <row r="57" spans="1:18" s="110" customFormat="1" ht="12.75" customHeight="1" x14ac:dyDescent="0.35"/>
    <row r="58" spans="1:18" s="110" customFormat="1" x14ac:dyDescent="0.35"/>
    <row r="59" spans="1:18" s="502" customFormat="1" ht="18.5" x14ac:dyDescent="0.45">
      <c r="A59" s="1138" t="s">
        <v>3858</v>
      </c>
      <c r="B59" s="1138"/>
      <c r="C59" s="1138"/>
      <c r="D59" s="1138"/>
      <c r="E59" s="1138"/>
      <c r="F59" s="1138"/>
      <c r="G59" s="1138"/>
      <c r="H59" s="1138"/>
      <c r="I59" s="1138"/>
      <c r="J59" s="1138"/>
      <c r="K59" s="1138"/>
      <c r="L59" s="1138"/>
      <c r="M59" s="1138"/>
      <c r="N59" s="501"/>
      <c r="O59" s="501"/>
      <c r="P59" s="501"/>
      <c r="Q59" s="501"/>
      <c r="R59" s="501"/>
    </row>
    <row r="60" spans="1:18" ht="19" thickBot="1" x14ac:dyDescent="0.5">
      <c r="B60" s="221" t="s">
        <v>3859</v>
      </c>
    </row>
    <row r="61" spans="1:18" s="515" customFormat="1" ht="19" thickBot="1" x14ac:dyDescent="0.5">
      <c r="A61" s="513"/>
      <c r="B61" s="1141" t="s">
        <v>3860</v>
      </c>
      <c r="C61" s="1141"/>
      <c r="D61" s="545"/>
      <c r="E61" s="513"/>
      <c r="F61" s="513"/>
      <c r="G61" s="1141" t="s">
        <v>3861</v>
      </c>
      <c r="H61" s="1141"/>
      <c r="I61" s="1141"/>
      <c r="J61" s="1141"/>
      <c r="K61" s="545"/>
      <c r="L61" s="513"/>
      <c r="M61" s="513"/>
      <c r="N61" s="514"/>
      <c r="O61" s="514"/>
      <c r="P61" s="514"/>
      <c r="Q61" s="514"/>
      <c r="R61" s="514"/>
    </row>
    <row r="62" spans="1:18" ht="33" customHeight="1" x14ac:dyDescent="0.35">
      <c r="C62" s="1142" t="s">
        <v>3862</v>
      </c>
      <c r="D62" s="1142"/>
      <c r="E62" s="1142"/>
      <c r="F62" s="1130" t="s">
        <v>3863</v>
      </c>
      <c r="G62" s="1130"/>
      <c r="H62" s="1130"/>
      <c r="I62" s="1130"/>
      <c r="J62" s="1130"/>
      <c r="K62" s="1130"/>
    </row>
    <row r="63" spans="1:18" x14ac:dyDescent="0.35">
      <c r="B63" s="523" t="s">
        <v>3864</v>
      </c>
      <c r="D63" s="524" t="s">
        <v>41</v>
      </c>
      <c r="F63" s="1136" t="s">
        <v>3865</v>
      </c>
      <c r="G63" s="1136"/>
      <c r="H63" s="1136"/>
      <c r="I63" s="1136"/>
      <c r="J63" s="1136"/>
      <c r="K63" s="1136"/>
    </row>
    <row r="64" spans="1:18" x14ac:dyDescent="0.35">
      <c r="B64" s="523" t="s">
        <v>3866</v>
      </c>
      <c r="D64" s="525" t="s">
        <v>79</v>
      </c>
      <c r="F64" s="1136"/>
      <c r="G64" s="1136"/>
      <c r="H64" s="1136"/>
      <c r="I64" s="1136"/>
      <c r="J64" s="1136"/>
      <c r="K64" s="1136"/>
    </row>
    <row r="65" spans="1:67" x14ac:dyDescent="0.35">
      <c r="B65" s="523" t="s">
        <v>3867</v>
      </c>
      <c r="D65" s="525" t="s">
        <v>79</v>
      </c>
      <c r="F65" s="1136"/>
      <c r="G65" s="1136"/>
      <c r="H65" s="1136"/>
      <c r="I65" s="1136"/>
      <c r="J65" s="1136"/>
      <c r="K65" s="1136"/>
    </row>
    <row r="66" spans="1:67" x14ac:dyDescent="0.35">
      <c r="B66" s="523"/>
      <c r="D66" s="363"/>
      <c r="F66" s="476"/>
      <c r="G66" s="476"/>
      <c r="H66" s="476"/>
      <c r="I66" s="476"/>
      <c r="J66" s="476"/>
      <c r="K66" s="476"/>
    </row>
    <row r="67" spans="1:67" x14ac:dyDescent="0.35">
      <c r="B67" s="1053" t="s">
        <v>3868</v>
      </c>
      <c r="C67" s="1053"/>
      <c r="D67" s="110"/>
      <c r="E67" s="110"/>
      <c r="F67" s="110"/>
      <c r="G67" s="110"/>
      <c r="H67" s="110"/>
      <c r="I67" s="110"/>
      <c r="J67" s="1140" t="s">
        <v>3869</v>
      </c>
      <c r="K67" s="1140"/>
      <c r="L67" s="110"/>
      <c r="M67" s="110"/>
      <c r="N67" s="110"/>
      <c r="O67" s="110"/>
      <c r="P67" s="110"/>
      <c r="Q67" s="110"/>
    </row>
    <row r="68" spans="1:67" x14ac:dyDescent="0.35">
      <c r="B68" s="477"/>
      <c r="C68" s="477" t="s">
        <v>3870</v>
      </c>
      <c r="D68" s="1136" t="s">
        <v>5738</v>
      </c>
      <c r="E68" s="1136"/>
      <c r="F68" s="1136"/>
      <c r="G68" s="1136"/>
      <c r="H68" s="1136"/>
      <c r="I68" s="1136"/>
      <c r="J68" s="363"/>
      <c r="K68" s="363"/>
      <c r="L68" s="1137"/>
      <c r="M68" s="1137"/>
      <c r="N68" s="1137"/>
      <c r="O68" s="1137"/>
      <c r="P68" s="1137"/>
      <c r="Q68" s="1137"/>
    </row>
    <row r="69" spans="1:67" x14ac:dyDescent="0.35">
      <c r="B69" s="477"/>
      <c r="C69" s="477" t="s">
        <v>3872</v>
      </c>
      <c r="D69" s="1136" t="s">
        <v>5738</v>
      </c>
      <c r="E69" s="1136"/>
      <c r="F69" s="1136"/>
      <c r="G69" s="1136"/>
      <c r="H69" s="1136"/>
      <c r="I69" s="1136"/>
      <c r="J69" s="363"/>
      <c r="K69" s="363"/>
      <c r="L69" s="1137"/>
      <c r="M69" s="1137"/>
      <c r="N69" s="1137"/>
      <c r="O69" s="1137"/>
      <c r="P69" s="1137"/>
      <c r="Q69" s="1137"/>
    </row>
    <row r="70" spans="1:67" x14ac:dyDescent="0.35">
      <c r="B70" s="477"/>
      <c r="C70" s="477" t="s">
        <v>3873</v>
      </c>
      <c r="D70" s="1136" t="s">
        <v>5738</v>
      </c>
      <c r="E70" s="1136"/>
      <c r="F70" s="1136"/>
      <c r="G70" s="1136"/>
      <c r="H70" s="1136"/>
      <c r="I70" s="1136"/>
      <c r="J70" s="363"/>
      <c r="K70" s="363"/>
      <c r="L70" s="1137"/>
      <c r="M70" s="1137"/>
      <c r="N70" s="1137"/>
      <c r="O70" s="1137"/>
      <c r="P70" s="1137"/>
      <c r="Q70" s="1137"/>
    </row>
    <row r="72" spans="1:67" s="502" customFormat="1" ht="18.5" x14ac:dyDescent="0.45">
      <c r="A72" s="1138" t="s">
        <v>3874</v>
      </c>
      <c r="B72" s="1138"/>
      <c r="C72" s="1138"/>
      <c r="D72" s="1138"/>
      <c r="E72" s="1138"/>
      <c r="F72" s="1138"/>
      <c r="G72" s="1138"/>
      <c r="H72" s="1138"/>
      <c r="I72" s="1138"/>
      <c r="J72" s="1138"/>
      <c r="K72" s="1138"/>
      <c r="L72" s="1138"/>
      <c r="M72" s="1138"/>
      <c r="N72" s="501"/>
      <c r="O72" s="501"/>
      <c r="P72" s="501"/>
      <c r="Q72" s="501"/>
      <c r="R72" s="501"/>
    </row>
    <row r="73" spans="1:67" ht="18.5" x14ac:dyDescent="0.45">
      <c r="B73" s="1139" t="s">
        <v>3875</v>
      </c>
      <c r="C73" s="1139"/>
      <c r="D73" s="1139"/>
      <c r="E73" s="1139"/>
      <c r="F73" s="1139"/>
      <c r="G73" s="1139"/>
      <c r="H73" s="1139"/>
      <c r="I73" s="1139"/>
      <c r="J73" s="1139"/>
      <c r="K73" s="1139"/>
      <c r="L73" s="1139"/>
      <c r="M73" s="1139"/>
    </row>
    <row r="74" spans="1:67" ht="18.5" x14ac:dyDescent="0.35">
      <c r="B74" s="1128" t="s">
        <v>3876</v>
      </c>
      <c r="C74" s="1128"/>
      <c r="D74" s="1128"/>
      <c r="E74" s="1128"/>
      <c r="F74" s="1128"/>
      <c r="G74" s="1128"/>
      <c r="H74" s="1128"/>
      <c r="I74" s="1128"/>
      <c r="J74" s="1128"/>
      <c r="K74" s="1128"/>
      <c r="L74" s="1128"/>
      <c r="M74" s="1128"/>
      <c r="N74" s="1128"/>
      <c r="O74" s="1128"/>
      <c r="P74" s="1128"/>
      <c r="Q74" s="1128"/>
    </row>
    <row r="75" spans="1:67" ht="18.5" x14ac:dyDescent="0.45">
      <c r="B75" s="1129" t="s">
        <v>3877</v>
      </c>
      <c r="C75" s="1129"/>
      <c r="D75" s="1129"/>
      <c r="E75" s="1129"/>
      <c r="F75" s="1129"/>
      <c r="G75" s="1129"/>
      <c r="H75" s="1129"/>
      <c r="I75" s="1129"/>
      <c r="J75" s="1129"/>
      <c r="K75" s="1129"/>
      <c r="L75" s="1129"/>
    </row>
    <row r="76" spans="1:67" s="175" customFormat="1" x14ac:dyDescent="0.35">
      <c r="A76" s="173"/>
      <c r="B76" s="1130" t="s">
        <v>501</v>
      </c>
      <c r="C76" s="1130"/>
      <c r="D76" s="1130"/>
      <c r="E76" s="1130"/>
      <c r="F76" s="1130"/>
      <c r="G76" s="1130"/>
      <c r="H76" s="1130"/>
      <c r="I76" s="1130"/>
      <c r="J76" s="1130"/>
      <c r="K76" s="1130"/>
      <c r="L76" s="1130"/>
      <c r="M76" s="1130"/>
      <c r="N76" s="1130"/>
      <c r="O76" s="1130"/>
      <c r="P76" s="1130"/>
      <c r="Q76" s="1130"/>
      <c r="R76" s="1130"/>
      <c r="S76" s="1130"/>
      <c r="T76" s="1130"/>
      <c r="U76" s="1130"/>
      <c r="V76" s="1130"/>
      <c r="W76" s="1130"/>
      <c r="X76" s="1130"/>
      <c r="Y76" s="1130"/>
      <c r="Z76" s="1130"/>
      <c r="AA76" s="1130"/>
      <c r="AB76" s="1130"/>
      <c r="AC76" s="1130"/>
      <c r="AD76" s="1130"/>
      <c r="AE76" s="1130"/>
      <c r="AF76" s="1130"/>
      <c r="AG76" s="1130"/>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J76" s="174"/>
      <c r="BK76" s="174"/>
      <c r="BL76" s="174"/>
      <c r="BM76" s="174"/>
      <c r="BN76" s="174"/>
      <c r="BO76" s="174"/>
    </row>
    <row r="77" spans="1:67" s="175" customFormat="1" ht="66" customHeight="1" thickBot="1" x14ac:dyDescent="0.4">
      <c r="A77" s="174"/>
      <c r="B77" s="1131" t="s">
        <v>161</v>
      </c>
      <c r="C77" s="1132"/>
      <c r="D77" s="1132"/>
      <c r="E77" s="1132"/>
      <c r="F77" s="1132"/>
      <c r="G77" s="1132"/>
      <c r="H77" s="1132"/>
      <c r="I77" s="1132"/>
      <c r="J77" s="1132"/>
      <c r="K77" s="177" t="s">
        <v>502</v>
      </c>
      <c r="L77" s="178" t="s">
        <v>503</v>
      </c>
      <c r="M77" s="179" t="s">
        <v>504</v>
      </c>
      <c r="N77" s="179" t="s">
        <v>3878</v>
      </c>
      <c r="O77" s="1133" t="s">
        <v>505</v>
      </c>
      <c r="P77" s="1133"/>
      <c r="Q77" s="1133"/>
      <c r="R77" s="1134"/>
      <c r="S77" s="1135" t="s">
        <v>506</v>
      </c>
      <c r="T77" s="1135"/>
      <c r="U77" s="1135"/>
      <c r="V77" s="1135"/>
      <c r="W77" s="1135"/>
      <c r="X77" s="1135" t="s">
        <v>507</v>
      </c>
      <c r="Y77" s="1135"/>
      <c r="Z77" s="1135"/>
      <c r="AA77" s="1135"/>
      <c r="AB77" s="1135"/>
      <c r="AC77" s="1135" t="s">
        <v>3805</v>
      </c>
      <c r="AD77" s="1135"/>
      <c r="AE77" s="1135"/>
      <c r="AF77" s="1135"/>
      <c r="AG77" s="1135"/>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row>
    <row r="78" spans="1:67" s="175" customFormat="1" ht="16" thickBot="1" x14ac:dyDescent="0.4">
      <c r="A78" s="174"/>
      <c r="B78" s="1100" t="s">
        <v>508</v>
      </c>
      <c r="C78" s="1101"/>
      <c r="D78" s="1101"/>
      <c r="E78" s="1101"/>
      <c r="F78" s="1101"/>
      <c r="G78" s="1101"/>
      <c r="H78" s="1101"/>
      <c r="I78" s="1101"/>
      <c r="J78" s="1101"/>
      <c r="K78" s="180">
        <f>SUM(K79:K82)</f>
        <v>30</v>
      </c>
      <c r="L78" s="181"/>
      <c r="M78" s="181"/>
      <c r="N78" s="526"/>
      <c r="O78" s="182"/>
      <c r="P78" s="182"/>
      <c r="Q78" s="182"/>
      <c r="R78" s="183"/>
      <c r="S78" s="1124" t="s">
        <v>3879</v>
      </c>
      <c r="T78" s="1125"/>
      <c r="U78" s="1125"/>
      <c r="V78" s="1125"/>
      <c r="W78" s="1126"/>
      <c r="X78" s="1124" t="s">
        <v>3880</v>
      </c>
      <c r="Y78" s="1125"/>
      <c r="Z78" s="1125"/>
      <c r="AA78" s="1125"/>
      <c r="AB78" s="1126"/>
      <c r="AC78" s="1124"/>
      <c r="AD78" s="1125"/>
      <c r="AE78" s="1125"/>
      <c r="AF78" s="1125"/>
      <c r="AG78" s="1126"/>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row>
    <row r="79" spans="1:67" s="175" customFormat="1" x14ac:dyDescent="0.35">
      <c r="A79" s="174"/>
      <c r="B79" s="1127" t="s">
        <v>509</v>
      </c>
      <c r="C79" s="1127"/>
      <c r="D79" s="1127"/>
      <c r="E79" s="1127"/>
      <c r="F79" s="1127"/>
      <c r="G79" s="1127"/>
      <c r="H79" s="1127"/>
      <c r="I79" s="1127"/>
      <c r="J79" s="1127"/>
      <c r="K79" s="184">
        <v>10</v>
      </c>
      <c r="L79" s="185">
        <f>+Application!M53</f>
        <v>0</v>
      </c>
      <c r="M79" s="186"/>
      <c r="N79" s="527"/>
      <c r="O79" s="1093" t="s">
        <v>510</v>
      </c>
      <c r="P79" s="1094"/>
      <c r="Q79" s="1094"/>
      <c r="R79" s="1095"/>
      <c r="S79" s="1096" t="s">
        <v>3881</v>
      </c>
      <c r="T79" s="1097"/>
      <c r="U79" s="1097"/>
      <c r="V79" s="1097"/>
      <c r="W79" s="1098"/>
      <c r="X79" s="1096"/>
      <c r="Y79" s="1097"/>
      <c r="Z79" s="1097"/>
      <c r="AA79" s="1097"/>
      <c r="AB79" s="1098"/>
      <c r="AC79" s="1096"/>
      <c r="AD79" s="1097"/>
      <c r="AE79" s="1097"/>
      <c r="AF79" s="1097"/>
      <c r="AG79" s="1098"/>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J79" s="174"/>
      <c r="BK79" s="174"/>
      <c r="BL79" s="174"/>
      <c r="BM79" s="174"/>
      <c r="BN79" s="174"/>
      <c r="BO79" s="174"/>
    </row>
    <row r="80" spans="1:67" s="175" customFormat="1" x14ac:dyDescent="0.35">
      <c r="A80" s="174"/>
      <c r="B80" s="1121" t="s">
        <v>511</v>
      </c>
      <c r="C80" s="1121"/>
      <c r="D80" s="1121"/>
      <c r="E80" s="1121"/>
      <c r="F80" s="1121"/>
      <c r="G80" s="1121"/>
      <c r="H80" s="1121"/>
      <c r="I80" s="1121"/>
      <c r="J80" s="1121"/>
      <c r="K80" s="187">
        <v>10</v>
      </c>
      <c r="L80" s="185">
        <f>+Application!M54</f>
        <v>0</v>
      </c>
      <c r="M80" s="186"/>
      <c r="N80" s="527"/>
      <c r="O80" s="1093" t="s">
        <v>510</v>
      </c>
      <c r="P80" s="1094"/>
      <c r="Q80" s="1094"/>
      <c r="R80" s="1095"/>
      <c r="S80" s="1096" t="s">
        <v>3882</v>
      </c>
      <c r="T80" s="1097"/>
      <c r="U80" s="1097"/>
      <c r="V80" s="1097"/>
      <c r="W80" s="1098"/>
      <c r="X80" s="1096"/>
      <c r="Y80" s="1097"/>
      <c r="Z80" s="1097"/>
      <c r="AA80" s="1097"/>
      <c r="AB80" s="1098"/>
      <c r="AC80" s="1096"/>
      <c r="AD80" s="1097"/>
      <c r="AE80" s="1097"/>
      <c r="AF80" s="1097"/>
      <c r="AG80" s="1098"/>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row>
    <row r="81" spans="1:67" s="175" customFormat="1" x14ac:dyDescent="0.35">
      <c r="A81" s="174"/>
      <c r="B81" s="1121" t="s">
        <v>512</v>
      </c>
      <c r="C81" s="1121"/>
      <c r="D81" s="1121"/>
      <c r="E81" s="1121"/>
      <c r="F81" s="1121"/>
      <c r="G81" s="1121"/>
      <c r="H81" s="1121"/>
      <c r="I81" s="1121"/>
      <c r="J81" s="1121"/>
      <c r="K81" s="187">
        <v>5</v>
      </c>
      <c r="L81" s="185">
        <f>+Application!M55</f>
        <v>0</v>
      </c>
      <c r="M81" s="186"/>
      <c r="N81" s="527"/>
      <c r="O81" s="1093" t="s">
        <v>510</v>
      </c>
      <c r="P81" s="1094"/>
      <c r="Q81" s="1094"/>
      <c r="R81" s="1095"/>
      <c r="S81" s="1096" t="s">
        <v>3883</v>
      </c>
      <c r="T81" s="1097"/>
      <c r="U81" s="1097"/>
      <c r="V81" s="1097"/>
      <c r="W81" s="1098"/>
      <c r="X81" s="1096"/>
      <c r="Y81" s="1097"/>
      <c r="Z81" s="1097"/>
      <c r="AA81" s="1097"/>
      <c r="AB81" s="1098"/>
      <c r="AC81" s="1096"/>
      <c r="AD81" s="1097"/>
      <c r="AE81" s="1097"/>
      <c r="AF81" s="1097"/>
      <c r="AG81" s="1098"/>
      <c r="AH81" s="174"/>
      <c r="AI81" s="174"/>
      <c r="AJ81" s="174"/>
      <c r="AK81" s="174"/>
      <c r="AL81" s="174"/>
      <c r="AM81" s="174"/>
      <c r="AN81" s="174"/>
      <c r="AO81" s="174"/>
      <c r="AP81" s="174"/>
      <c r="AQ81" s="174"/>
      <c r="AR81" s="174"/>
      <c r="AS81" s="174"/>
      <c r="AT81" s="174"/>
      <c r="AU81" s="174"/>
      <c r="AV81" s="174"/>
      <c r="AW81" s="174"/>
      <c r="AX81" s="174"/>
      <c r="AY81" s="174"/>
      <c r="AZ81" s="174"/>
      <c r="BA81" s="174"/>
      <c r="BB81" s="174"/>
      <c r="BC81" s="174"/>
      <c r="BD81" s="174"/>
      <c r="BE81" s="174"/>
      <c r="BF81" s="174"/>
      <c r="BG81" s="174"/>
      <c r="BH81" s="174"/>
      <c r="BI81" s="174"/>
      <c r="BJ81" s="174"/>
      <c r="BK81" s="174"/>
      <c r="BL81" s="174"/>
      <c r="BM81" s="174"/>
      <c r="BN81" s="174"/>
      <c r="BO81" s="174"/>
    </row>
    <row r="82" spans="1:67" s="175" customFormat="1" ht="16" thickBot="1" x14ac:dyDescent="0.4">
      <c r="A82" s="174"/>
      <c r="B82" s="1121" t="s">
        <v>513</v>
      </c>
      <c r="C82" s="1121"/>
      <c r="D82" s="1121"/>
      <c r="E82" s="1121"/>
      <c r="F82" s="1121"/>
      <c r="G82" s="1121"/>
      <c r="H82" s="1121"/>
      <c r="I82" s="1121"/>
      <c r="J82" s="1121"/>
      <c r="K82" s="187">
        <v>5</v>
      </c>
      <c r="L82" s="185">
        <f>+Application!M56</f>
        <v>0</v>
      </c>
      <c r="M82" s="186"/>
      <c r="N82" s="527"/>
      <c r="O82" s="1093" t="s">
        <v>510</v>
      </c>
      <c r="P82" s="1094"/>
      <c r="Q82" s="1094"/>
      <c r="R82" s="1095"/>
      <c r="S82" s="1096" t="s">
        <v>3884</v>
      </c>
      <c r="T82" s="1097"/>
      <c r="U82" s="1097"/>
      <c r="V82" s="1097"/>
      <c r="W82" s="1098"/>
      <c r="X82" s="1096"/>
      <c r="Y82" s="1097"/>
      <c r="Z82" s="1097"/>
      <c r="AA82" s="1097"/>
      <c r="AB82" s="1098"/>
      <c r="AC82" s="1096"/>
      <c r="AD82" s="1097"/>
      <c r="AE82" s="1097"/>
      <c r="AF82" s="1097"/>
      <c r="AG82" s="1098"/>
      <c r="AH82" s="174"/>
      <c r="AI82" s="174"/>
      <c r="AJ82" s="174"/>
      <c r="AK82" s="174"/>
      <c r="AL82" s="174"/>
      <c r="AM82" s="174"/>
      <c r="AN82" s="174"/>
      <c r="AO82" s="174"/>
      <c r="AP82" s="174"/>
      <c r="AQ82" s="174"/>
      <c r="AR82" s="174"/>
      <c r="AS82" s="174"/>
      <c r="AT82" s="174"/>
      <c r="AU82" s="174"/>
      <c r="AV82" s="174"/>
      <c r="AW82" s="174"/>
      <c r="AX82" s="174"/>
      <c r="AY82" s="174"/>
      <c r="AZ82" s="174"/>
      <c r="BA82" s="174"/>
      <c r="BB82" s="174"/>
      <c r="BC82" s="174"/>
      <c r="BD82" s="174"/>
      <c r="BE82" s="174"/>
      <c r="BF82" s="174"/>
      <c r="BG82" s="174"/>
      <c r="BH82" s="174"/>
      <c r="BI82" s="174"/>
      <c r="BJ82" s="174"/>
      <c r="BK82" s="174"/>
      <c r="BL82" s="174"/>
      <c r="BM82" s="174"/>
      <c r="BN82" s="174"/>
      <c r="BO82" s="174"/>
    </row>
    <row r="83" spans="1:67" s="175" customFormat="1" ht="16" thickBot="1" x14ac:dyDescent="0.4">
      <c r="A83" s="174"/>
      <c r="B83" s="1122" t="s">
        <v>514</v>
      </c>
      <c r="C83" s="1123"/>
      <c r="D83" s="1123"/>
      <c r="E83" s="1123"/>
      <c r="F83" s="1123"/>
      <c r="G83" s="1123"/>
      <c r="H83" s="1123"/>
      <c r="I83" s="1123"/>
      <c r="J83" s="1123"/>
      <c r="K83" s="180">
        <f>SUM(K84:K86)</f>
        <v>30</v>
      </c>
      <c r="L83" s="181"/>
      <c r="M83" s="181"/>
      <c r="N83" s="526"/>
      <c r="O83" s="182"/>
      <c r="P83" s="182"/>
      <c r="Q83" s="182"/>
      <c r="R83" s="183"/>
      <c r="S83" s="1102"/>
      <c r="T83" s="1103"/>
      <c r="U83" s="1103"/>
      <c r="V83" s="1103"/>
      <c r="W83" s="1104"/>
      <c r="X83" s="1117" t="s">
        <v>3885</v>
      </c>
      <c r="Y83" s="1118"/>
      <c r="Z83" s="1118"/>
      <c r="AA83" s="1118"/>
      <c r="AB83" s="1119"/>
      <c r="AC83" s="1117"/>
      <c r="AD83" s="1118"/>
      <c r="AE83" s="1118"/>
      <c r="AF83" s="1118"/>
      <c r="AG83" s="1119"/>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174"/>
      <c r="BO83" s="174"/>
    </row>
    <row r="84" spans="1:67" s="175" customFormat="1" x14ac:dyDescent="0.35">
      <c r="A84" s="174"/>
      <c r="B84" s="1120" t="s">
        <v>515</v>
      </c>
      <c r="C84" s="1120"/>
      <c r="D84" s="1120"/>
      <c r="E84" s="1120"/>
      <c r="F84" s="1120"/>
      <c r="G84" s="1120"/>
      <c r="H84" s="1120"/>
      <c r="I84" s="1120"/>
      <c r="J84" s="1120"/>
      <c r="K84" s="188">
        <v>15</v>
      </c>
      <c r="L84" s="185">
        <f>+Application!M58</f>
        <v>0</v>
      </c>
      <c r="M84" s="186"/>
      <c r="N84" s="527"/>
      <c r="O84" s="1093" t="s">
        <v>516</v>
      </c>
      <c r="P84" s="1094"/>
      <c r="Q84" s="1094"/>
      <c r="R84" s="1095"/>
      <c r="S84" s="1096" t="s">
        <v>3886</v>
      </c>
      <c r="T84" s="1097"/>
      <c r="U84" s="1097"/>
      <c r="V84" s="1097"/>
      <c r="W84" s="1098"/>
      <c r="X84" s="1096"/>
      <c r="Y84" s="1097"/>
      <c r="Z84" s="1097"/>
      <c r="AA84" s="1097"/>
      <c r="AB84" s="1098"/>
      <c r="AC84" s="1096"/>
      <c r="AD84" s="1097"/>
      <c r="AE84" s="1097"/>
      <c r="AF84" s="1097"/>
      <c r="AG84" s="1098"/>
      <c r="AH84" s="174"/>
      <c r="AI84" s="174"/>
      <c r="AJ84" s="174"/>
      <c r="AK84" s="174"/>
      <c r="AL84" s="174"/>
      <c r="AM84" s="174"/>
      <c r="AN84" s="174"/>
      <c r="AO84" s="174"/>
      <c r="AP84" s="174"/>
      <c r="AQ84" s="174"/>
      <c r="AR84" s="174"/>
      <c r="AS84" s="174"/>
      <c r="AT84" s="174"/>
      <c r="AU84" s="174"/>
      <c r="AV84" s="174"/>
      <c r="AW84" s="174"/>
      <c r="AX84" s="174"/>
      <c r="AY84" s="174"/>
      <c r="AZ84" s="174"/>
      <c r="BA84" s="174"/>
      <c r="BB84" s="174"/>
      <c r="BC84" s="174"/>
      <c r="BD84" s="174"/>
      <c r="BE84" s="174"/>
      <c r="BF84" s="174"/>
      <c r="BG84" s="174"/>
      <c r="BH84" s="174"/>
      <c r="BI84" s="174"/>
      <c r="BJ84" s="174"/>
      <c r="BK84" s="174"/>
      <c r="BL84" s="174"/>
      <c r="BM84" s="174"/>
      <c r="BN84" s="174"/>
      <c r="BO84" s="174"/>
    </row>
    <row r="85" spans="1:67" s="175" customFormat="1" x14ac:dyDescent="0.35">
      <c r="A85" s="174"/>
      <c r="B85" s="1106" t="s">
        <v>517</v>
      </c>
      <c r="C85" s="1106"/>
      <c r="D85" s="1106"/>
      <c r="E85" s="1106"/>
      <c r="F85" s="1106"/>
      <c r="G85" s="1106"/>
      <c r="H85" s="1106"/>
      <c r="I85" s="1106"/>
      <c r="J85" s="1106"/>
      <c r="K85" s="189">
        <v>10</v>
      </c>
      <c r="L85" s="185">
        <f>+Application!M59</f>
        <v>0</v>
      </c>
      <c r="M85" s="186"/>
      <c r="N85" s="527"/>
      <c r="O85" s="1093" t="s">
        <v>516</v>
      </c>
      <c r="P85" s="1094"/>
      <c r="Q85" s="1094"/>
      <c r="R85" s="1095"/>
      <c r="S85" s="1096" t="s">
        <v>3887</v>
      </c>
      <c r="T85" s="1097"/>
      <c r="U85" s="1097"/>
      <c r="V85" s="1097"/>
      <c r="W85" s="1098"/>
      <c r="X85" s="1096"/>
      <c r="Y85" s="1097"/>
      <c r="Z85" s="1097"/>
      <c r="AA85" s="1097"/>
      <c r="AB85" s="1098"/>
      <c r="AC85" s="1096"/>
      <c r="AD85" s="1097"/>
      <c r="AE85" s="1097"/>
      <c r="AF85" s="1097"/>
      <c r="AG85" s="1098"/>
      <c r="AH85" s="174"/>
      <c r="AI85" s="174"/>
      <c r="AJ85" s="174"/>
      <c r="AK85" s="174"/>
      <c r="AL85" s="174"/>
      <c r="AM85" s="174"/>
      <c r="AN85" s="174"/>
      <c r="AO85" s="174"/>
      <c r="AP85" s="174"/>
      <c r="AQ85" s="174"/>
      <c r="AR85" s="174"/>
      <c r="AS85" s="174"/>
      <c r="AT85" s="174"/>
      <c r="AU85" s="174"/>
      <c r="AV85" s="174"/>
      <c r="AW85" s="174"/>
      <c r="AX85" s="174"/>
      <c r="AY85" s="174"/>
      <c r="AZ85" s="174"/>
      <c r="BA85" s="174"/>
      <c r="BB85" s="174"/>
      <c r="BC85" s="174"/>
      <c r="BD85" s="174"/>
      <c r="BE85" s="174"/>
      <c r="BF85" s="174"/>
      <c r="BG85" s="174"/>
      <c r="BH85" s="174"/>
      <c r="BI85" s="174"/>
      <c r="BJ85" s="174"/>
      <c r="BK85" s="174"/>
      <c r="BL85" s="174"/>
      <c r="BM85" s="174"/>
      <c r="BN85" s="174"/>
      <c r="BO85" s="174"/>
    </row>
    <row r="86" spans="1:67" s="175" customFormat="1" x14ac:dyDescent="0.35">
      <c r="A86" s="174"/>
      <c r="B86" s="1106" t="s">
        <v>518</v>
      </c>
      <c r="C86" s="1106"/>
      <c r="D86" s="1106"/>
      <c r="E86" s="1106"/>
      <c r="F86" s="1106"/>
      <c r="G86" s="1106"/>
      <c r="H86" s="1106"/>
      <c r="I86" s="1106"/>
      <c r="J86" s="1106"/>
      <c r="K86" s="187">
        <v>5</v>
      </c>
      <c r="L86" s="185">
        <f>+Application!M60</f>
        <v>0</v>
      </c>
      <c r="M86" s="186"/>
      <c r="N86" s="527"/>
      <c r="O86" s="1093" t="s">
        <v>516</v>
      </c>
      <c r="P86" s="1094"/>
      <c r="Q86" s="1094"/>
      <c r="R86" s="1095"/>
      <c r="S86" s="1096" t="s">
        <v>3888</v>
      </c>
      <c r="T86" s="1097"/>
      <c r="U86" s="1097"/>
      <c r="V86" s="1097"/>
      <c r="W86" s="1098"/>
      <c r="X86" s="1096"/>
      <c r="Y86" s="1097"/>
      <c r="Z86" s="1097"/>
      <c r="AA86" s="1097"/>
      <c r="AB86" s="1098"/>
      <c r="AC86" s="1096"/>
      <c r="AD86" s="1097"/>
      <c r="AE86" s="1097"/>
      <c r="AF86" s="1097"/>
      <c r="AG86" s="1098"/>
      <c r="AH86" s="174"/>
      <c r="AI86" s="174"/>
      <c r="AJ86" s="174"/>
      <c r="AK86" s="174"/>
      <c r="AL86" s="174"/>
      <c r="AM86" s="174"/>
      <c r="AN86" s="174"/>
      <c r="AO86" s="174"/>
      <c r="AP86" s="174"/>
      <c r="AQ86" s="174"/>
      <c r="AR86" s="174"/>
      <c r="AS86" s="174"/>
      <c r="AT86" s="174"/>
      <c r="AU86" s="174"/>
      <c r="AV86" s="174"/>
      <c r="AW86" s="174"/>
      <c r="AX86" s="174"/>
      <c r="AY86" s="174"/>
      <c r="AZ86" s="174"/>
      <c r="BA86" s="174"/>
      <c r="BB86" s="174"/>
      <c r="BC86" s="174"/>
      <c r="BD86" s="174"/>
      <c r="BE86" s="174"/>
      <c r="BF86" s="174"/>
      <c r="BG86" s="174"/>
      <c r="BH86" s="174"/>
      <c r="BI86" s="174"/>
      <c r="BJ86" s="174"/>
      <c r="BK86" s="174"/>
      <c r="BL86" s="174"/>
      <c r="BM86" s="174"/>
      <c r="BN86" s="174"/>
      <c r="BO86" s="174"/>
    </row>
    <row r="87" spans="1:67" s="175" customFormat="1" ht="16" thickBot="1" x14ac:dyDescent="0.4">
      <c r="A87" s="174"/>
      <c r="B87" s="1100" t="s">
        <v>123</v>
      </c>
      <c r="C87" s="1101"/>
      <c r="D87" s="1101"/>
      <c r="E87" s="1101"/>
      <c r="F87" s="1101"/>
      <c r="G87" s="1101"/>
      <c r="H87" s="1101"/>
      <c r="I87" s="1101"/>
      <c r="J87" s="1101"/>
      <c r="K87" s="190">
        <v>20</v>
      </c>
      <c r="L87" s="181"/>
      <c r="M87" s="181"/>
      <c r="N87" s="526"/>
      <c r="O87" s="182"/>
      <c r="P87" s="182"/>
      <c r="Q87" s="182"/>
      <c r="R87" s="183"/>
      <c r="S87" s="1102"/>
      <c r="T87" s="1103"/>
      <c r="U87" s="1103"/>
      <c r="V87" s="1103"/>
      <c r="W87" s="1104"/>
      <c r="X87" s="1117" t="s">
        <v>3889</v>
      </c>
      <c r="Y87" s="1118"/>
      <c r="Z87" s="1118"/>
      <c r="AA87" s="1118"/>
      <c r="AB87" s="1119"/>
      <c r="AC87" s="1117"/>
      <c r="AD87" s="1118"/>
      <c r="AE87" s="1118"/>
      <c r="AF87" s="1118"/>
      <c r="AG87" s="1119"/>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I87" s="174"/>
      <c r="BJ87" s="174"/>
      <c r="BK87" s="174"/>
      <c r="BL87" s="174"/>
      <c r="BM87" s="174"/>
      <c r="BN87" s="174"/>
      <c r="BO87" s="174"/>
    </row>
    <row r="88" spans="1:67" s="175" customFormat="1" ht="15.65" customHeight="1" x14ac:dyDescent="0.35">
      <c r="A88" s="174"/>
      <c r="B88" s="1107" t="s">
        <v>519</v>
      </c>
      <c r="C88" s="1108"/>
      <c r="D88" s="1108"/>
      <c r="E88" s="1108"/>
      <c r="F88" s="1108"/>
      <c r="G88" s="1108"/>
      <c r="H88" s="1108"/>
      <c r="I88" s="1108"/>
      <c r="J88" s="1109"/>
      <c r="K88" s="187">
        <v>15</v>
      </c>
      <c r="L88" s="185">
        <f>+Application!M62</f>
        <v>0</v>
      </c>
      <c r="M88" s="186"/>
      <c r="N88" s="527"/>
      <c r="O88" s="1093" t="s">
        <v>520</v>
      </c>
      <c r="P88" s="1094"/>
      <c r="Q88" s="1094"/>
      <c r="R88" s="1095"/>
      <c r="S88" s="1096"/>
      <c r="T88" s="1097"/>
      <c r="U88" s="1097"/>
      <c r="V88" s="1097"/>
      <c r="W88" s="1098"/>
      <c r="X88" s="1096"/>
      <c r="Y88" s="1097"/>
      <c r="Z88" s="1097"/>
      <c r="AA88" s="1097"/>
      <c r="AB88" s="1098"/>
      <c r="AC88" s="1096"/>
      <c r="AD88" s="1097"/>
      <c r="AE88" s="1097"/>
      <c r="AF88" s="1097"/>
      <c r="AG88" s="1098"/>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I88" s="174"/>
      <c r="BJ88" s="174"/>
      <c r="BK88" s="174"/>
      <c r="BL88" s="174"/>
      <c r="BM88" s="174"/>
      <c r="BN88" s="174"/>
      <c r="BO88" s="174"/>
    </row>
    <row r="89" spans="1:67" s="175" customFormat="1" ht="32.25" customHeight="1" thickBot="1" x14ac:dyDescent="0.4">
      <c r="A89" s="174"/>
      <c r="B89" s="1114" t="s">
        <v>521</v>
      </c>
      <c r="C89" s="1115"/>
      <c r="D89" s="1115"/>
      <c r="E89" s="1115"/>
      <c r="F89" s="1115"/>
      <c r="G89" s="1115"/>
      <c r="H89" s="1115"/>
      <c r="I89" s="1116"/>
      <c r="J89" s="360" t="str">
        <f>"Your ARI Score is "&amp;P7</f>
        <v xml:space="preserve">Your ARI Score is </v>
      </c>
      <c r="K89" s="528" t="e">
        <f>+Application!K63</f>
        <v>#N/A</v>
      </c>
      <c r="L89" s="185">
        <f>+Application!M63</f>
        <v>0</v>
      </c>
      <c r="M89" s="359" t="e">
        <f>IF($K$89&gt;3,5,0)</f>
        <v>#N/A</v>
      </c>
      <c r="N89" s="359" t="e">
        <f>IF($K$89&gt;3,5,0)</f>
        <v>#N/A</v>
      </c>
      <c r="O89" s="1093"/>
      <c r="P89" s="1094"/>
      <c r="Q89" s="1094"/>
      <c r="R89" s="1095"/>
      <c r="S89" s="1096" t="s">
        <v>3890</v>
      </c>
      <c r="T89" s="1097"/>
      <c r="U89" s="1097"/>
      <c r="V89" s="1097"/>
      <c r="W89" s="1098"/>
      <c r="X89" s="1096"/>
      <c r="Y89" s="1097"/>
      <c r="Z89" s="1097"/>
      <c r="AA89" s="1097"/>
      <c r="AB89" s="1098"/>
      <c r="AC89" s="1096"/>
      <c r="AD89" s="1097"/>
      <c r="AE89" s="1097"/>
      <c r="AF89" s="1097"/>
      <c r="AG89" s="1098"/>
      <c r="AH89" s="174"/>
      <c r="AI89" s="174"/>
      <c r="AJ89" s="174"/>
      <c r="AK89" s="174"/>
      <c r="AL89" s="174"/>
      <c r="AM89" s="174"/>
      <c r="AN89" s="174"/>
      <c r="AO89" s="174"/>
      <c r="AP89" s="174"/>
      <c r="AQ89" s="174"/>
      <c r="AR89" s="174"/>
      <c r="AS89" s="174"/>
      <c r="AT89" s="174"/>
      <c r="AU89" s="174"/>
      <c r="AV89" s="174"/>
      <c r="AW89" s="174"/>
      <c r="AX89" s="174"/>
      <c r="AY89" s="174"/>
      <c r="AZ89" s="174"/>
      <c r="BA89" s="174"/>
      <c r="BB89" s="174"/>
      <c r="BC89" s="174"/>
      <c r="BD89" s="174"/>
      <c r="BE89" s="174"/>
      <c r="BF89" s="174"/>
      <c r="BG89" s="174"/>
      <c r="BH89" s="174"/>
      <c r="BI89" s="174"/>
      <c r="BJ89" s="174"/>
      <c r="BK89" s="174"/>
      <c r="BL89" s="174"/>
      <c r="BM89" s="174"/>
      <c r="BN89" s="174"/>
      <c r="BO89" s="174"/>
    </row>
    <row r="90" spans="1:67" s="175" customFormat="1" ht="16" thickBot="1" x14ac:dyDescent="0.4">
      <c r="A90" s="174"/>
      <c r="B90" s="1100" t="s">
        <v>522</v>
      </c>
      <c r="C90" s="1101"/>
      <c r="D90" s="1101"/>
      <c r="E90" s="1101"/>
      <c r="F90" s="1101"/>
      <c r="G90" s="1101"/>
      <c r="H90" s="1101"/>
      <c r="I90" s="1101"/>
      <c r="J90" s="1101"/>
      <c r="K90" s="180">
        <f>SUM(K91)</f>
        <v>10</v>
      </c>
      <c r="L90" s="181"/>
      <c r="M90" s="181"/>
      <c r="N90" s="526"/>
      <c r="O90" s="182"/>
      <c r="P90" s="182"/>
      <c r="Q90" s="182"/>
      <c r="R90" s="183"/>
      <c r="S90" s="1102"/>
      <c r="T90" s="1103"/>
      <c r="U90" s="1103"/>
      <c r="V90" s="1103"/>
      <c r="W90" s="1104"/>
      <c r="X90" s="1102"/>
      <c r="Y90" s="1103"/>
      <c r="Z90" s="1103"/>
      <c r="AA90" s="1103"/>
      <c r="AB90" s="1104"/>
      <c r="AC90" s="1102"/>
      <c r="AD90" s="1103"/>
      <c r="AE90" s="1103"/>
      <c r="AF90" s="1103"/>
      <c r="AG90" s="110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row>
    <row r="91" spans="1:67" s="175" customFormat="1" ht="77.25" customHeight="1" thickBot="1" x14ac:dyDescent="0.4">
      <c r="A91" s="174"/>
      <c r="B91" s="1107" t="s">
        <v>523</v>
      </c>
      <c r="C91" s="1108"/>
      <c r="D91" s="1108"/>
      <c r="E91" s="1108"/>
      <c r="F91" s="1108"/>
      <c r="G91" s="1108"/>
      <c r="H91" s="1108"/>
      <c r="I91" s="1108"/>
      <c r="J91" s="1109"/>
      <c r="K91" s="191">
        <v>10</v>
      </c>
      <c r="L91" s="185">
        <f>+Application!M65</f>
        <v>0</v>
      </c>
      <c r="M91" s="192"/>
      <c r="N91" s="529"/>
      <c r="O91" s="1110" t="s">
        <v>3891</v>
      </c>
      <c r="P91" s="1111"/>
      <c r="Q91" s="1111"/>
      <c r="R91" s="1112"/>
      <c r="S91" s="1113" t="s">
        <v>3892</v>
      </c>
      <c r="T91" s="1113"/>
      <c r="U91" s="1113"/>
      <c r="V91" s="1113"/>
      <c r="W91" s="1113"/>
      <c r="X91" s="1096"/>
      <c r="Y91" s="1097"/>
      <c r="Z91" s="1097"/>
      <c r="AA91" s="1097"/>
      <c r="AB91" s="1098"/>
      <c r="AC91" s="1096"/>
      <c r="AD91" s="1097"/>
      <c r="AE91" s="1097"/>
      <c r="AF91" s="1097"/>
      <c r="AG91" s="1098"/>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row>
    <row r="92" spans="1:67" s="175" customFormat="1" ht="16" thickBot="1" x14ac:dyDescent="0.4">
      <c r="A92" s="174"/>
      <c r="B92" s="1100" t="s">
        <v>524</v>
      </c>
      <c r="C92" s="1101"/>
      <c r="D92" s="1101"/>
      <c r="E92" s="1101"/>
      <c r="F92" s="1101"/>
      <c r="G92" s="1101"/>
      <c r="H92" s="1101"/>
      <c r="I92" s="1101"/>
      <c r="J92" s="1101"/>
      <c r="K92" s="180">
        <f>SUM(K93)</f>
        <v>5</v>
      </c>
      <c r="L92" s="181"/>
      <c r="M92" s="181"/>
      <c r="N92" s="526"/>
      <c r="O92" s="182"/>
      <c r="P92" s="182"/>
      <c r="Q92" s="182"/>
      <c r="R92" s="183"/>
      <c r="S92" s="1102"/>
      <c r="T92" s="1103"/>
      <c r="U92" s="1103"/>
      <c r="V92" s="1103"/>
      <c r="W92" s="1104"/>
      <c r="X92" s="1102"/>
      <c r="Y92" s="1103"/>
      <c r="Z92" s="1103"/>
      <c r="AA92" s="1103"/>
      <c r="AB92" s="1104"/>
      <c r="AC92" s="1102"/>
      <c r="AD92" s="1103"/>
      <c r="AE92" s="1103"/>
      <c r="AF92" s="1103"/>
      <c r="AG92" s="1104"/>
      <c r="AH92" s="174"/>
      <c r="AI92" s="174"/>
      <c r="AJ92" s="174"/>
      <c r="AK92" s="174"/>
      <c r="AL92" s="174"/>
      <c r="AM92" s="174"/>
      <c r="AN92" s="174"/>
      <c r="AO92" s="174"/>
      <c r="AP92" s="174"/>
      <c r="AQ92" s="174"/>
      <c r="AR92" s="174"/>
      <c r="AS92" s="174"/>
      <c r="AT92" s="174"/>
      <c r="AU92" s="174"/>
      <c r="AV92" s="174"/>
      <c r="AW92" s="174"/>
      <c r="AX92" s="174"/>
      <c r="AY92" s="174"/>
      <c r="AZ92" s="174"/>
      <c r="BA92" s="174"/>
      <c r="BB92" s="174"/>
      <c r="BC92" s="174"/>
      <c r="BD92" s="174"/>
      <c r="BE92" s="174"/>
      <c r="BF92" s="174"/>
      <c r="BG92" s="174"/>
      <c r="BH92" s="174"/>
      <c r="BI92" s="174"/>
      <c r="BJ92" s="174"/>
      <c r="BK92" s="174"/>
      <c r="BL92" s="174"/>
      <c r="BM92" s="174"/>
      <c r="BN92" s="174"/>
      <c r="BO92" s="174"/>
    </row>
    <row r="93" spans="1:67" s="175" customFormat="1" ht="31.5" customHeight="1" thickBot="1" x14ac:dyDescent="0.4">
      <c r="A93" s="174"/>
      <c r="B93" s="1106" t="s">
        <v>130</v>
      </c>
      <c r="C93" s="1106"/>
      <c r="D93" s="1106"/>
      <c r="E93" s="1106"/>
      <c r="F93" s="1106"/>
      <c r="G93" s="1106"/>
      <c r="H93" s="1106"/>
      <c r="I93" s="1106"/>
      <c r="J93" s="1106"/>
      <c r="K93" s="187">
        <v>5</v>
      </c>
      <c r="L93" s="185">
        <f>+Application!M67</f>
        <v>0</v>
      </c>
      <c r="M93" s="186"/>
      <c r="N93" s="527"/>
      <c r="O93" s="1093" t="s">
        <v>510</v>
      </c>
      <c r="P93" s="1094"/>
      <c r="Q93" s="1094"/>
      <c r="R93" s="1095"/>
      <c r="S93" s="1096" t="s">
        <v>3893</v>
      </c>
      <c r="T93" s="1097"/>
      <c r="U93" s="1097"/>
      <c r="V93" s="1097"/>
      <c r="W93" s="1098"/>
      <c r="X93" s="1096"/>
      <c r="Y93" s="1097"/>
      <c r="Z93" s="1097"/>
      <c r="AA93" s="1097"/>
      <c r="AB93" s="1098"/>
      <c r="AC93" s="1096"/>
      <c r="AD93" s="1097"/>
      <c r="AE93" s="1097"/>
      <c r="AF93" s="1097"/>
      <c r="AG93" s="1098"/>
      <c r="AH93" s="174"/>
      <c r="AI93" s="174"/>
      <c r="AJ93" s="174"/>
      <c r="AK93" s="174"/>
      <c r="AL93" s="174"/>
      <c r="AM93" s="174"/>
      <c r="AN93" s="174"/>
      <c r="AO93" s="174"/>
      <c r="AP93" s="174"/>
      <c r="AQ93" s="174"/>
      <c r="AR93" s="174"/>
      <c r="AS93" s="174"/>
      <c r="AT93" s="174"/>
      <c r="AU93" s="174"/>
      <c r="AV93" s="174"/>
      <c r="AW93" s="174"/>
      <c r="AX93" s="174"/>
      <c r="AY93" s="174"/>
      <c r="AZ93" s="174"/>
      <c r="BA93" s="174"/>
      <c r="BB93" s="174"/>
      <c r="BC93" s="174"/>
      <c r="BD93" s="174"/>
      <c r="BE93" s="174"/>
      <c r="BF93" s="174"/>
      <c r="BG93" s="174"/>
      <c r="BH93" s="174"/>
      <c r="BI93" s="174"/>
      <c r="BJ93" s="174"/>
      <c r="BK93" s="174"/>
      <c r="BL93" s="174"/>
      <c r="BM93" s="174"/>
      <c r="BN93" s="174"/>
      <c r="BO93" s="174"/>
    </row>
    <row r="94" spans="1:67" s="175" customFormat="1" ht="16" thickBot="1" x14ac:dyDescent="0.4">
      <c r="A94" s="174"/>
      <c r="B94" s="1100" t="s">
        <v>525</v>
      </c>
      <c r="C94" s="1101"/>
      <c r="D94" s="1101"/>
      <c r="E94" s="1101"/>
      <c r="F94" s="1101"/>
      <c r="G94" s="1101"/>
      <c r="H94" s="1101"/>
      <c r="I94" s="1101"/>
      <c r="J94" s="1101"/>
      <c r="K94" s="180">
        <f>+K95</f>
        <v>5</v>
      </c>
      <c r="L94" s="181"/>
      <c r="M94" s="181"/>
      <c r="N94" s="526"/>
      <c r="O94" s="182"/>
      <c r="P94" s="182"/>
      <c r="Q94" s="182"/>
      <c r="R94" s="183"/>
      <c r="S94" s="1102"/>
      <c r="T94" s="1103"/>
      <c r="U94" s="1103"/>
      <c r="V94" s="1103"/>
      <c r="W94" s="1104"/>
      <c r="X94" s="1102"/>
      <c r="Y94" s="1103"/>
      <c r="Z94" s="1103"/>
      <c r="AA94" s="1103"/>
      <c r="AB94" s="1104"/>
      <c r="AC94" s="1102"/>
      <c r="AD94" s="1103"/>
      <c r="AE94" s="1103"/>
      <c r="AF94" s="1103"/>
      <c r="AG94" s="1104"/>
      <c r="AH94" s="174"/>
      <c r="AI94" s="174"/>
      <c r="AJ94" s="174"/>
      <c r="AK94" s="174"/>
      <c r="AL94" s="174"/>
      <c r="AM94" s="174"/>
      <c r="AN94" s="174"/>
      <c r="AO94" s="174"/>
      <c r="AP94" s="174"/>
      <c r="AQ94" s="174"/>
      <c r="AR94" s="174"/>
      <c r="AS94" s="174"/>
      <c r="AT94" s="174"/>
      <c r="AU94" s="174"/>
      <c r="AV94" s="174"/>
      <c r="AW94" s="174"/>
      <c r="AX94" s="174"/>
      <c r="AY94" s="174"/>
      <c r="AZ94" s="174"/>
      <c r="BA94" s="174"/>
      <c r="BB94" s="174"/>
      <c r="BC94" s="174"/>
      <c r="BD94" s="174"/>
      <c r="BE94" s="174"/>
      <c r="BF94" s="174"/>
      <c r="BG94" s="174"/>
      <c r="BH94" s="174"/>
      <c r="BI94" s="174"/>
      <c r="BJ94" s="174"/>
      <c r="BK94" s="174"/>
      <c r="BL94" s="174"/>
      <c r="BM94" s="174"/>
      <c r="BN94" s="174"/>
      <c r="BO94" s="174"/>
    </row>
    <row r="95" spans="1:67" s="175" customFormat="1" ht="31.5" customHeight="1" thickBot="1" x14ac:dyDescent="0.4">
      <c r="A95" s="174"/>
      <c r="B95" s="1105" t="s">
        <v>132</v>
      </c>
      <c r="C95" s="1105"/>
      <c r="D95" s="1105"/>
      <c r="E95" s="1105"/>
      <c r="F95" s="1105"/>
      <c r="G95" s="1105"/>
      <c r="H95" s="1105"/>
      <c r="I95" s="1105"/>
      <c r="J95" s="1105"/>
      <c r="K95" s="193">
        <v>5</v>
      </c>
      <c r="L95" s="185">
        <f>+Application!M69</f>
        <v>0</v>
      </c>
      <c r="M95" s="186"/>
      <c r="N95" s="527"/>
      <c r="O95" s="1093" t="s">
        <v>3894</v>
      </c>
      <c r="P95" s="1094"/>
      <c r="Q95" s="1094"/>
      <c r="R95" s="1095"/>
      <c r="S95" s="1096" t="s">
        <v>3895</v>
      </c>
      <c r="T95" s="1097"/>
      <c r="U95" s="1097"/>
      <c r="V95" s="1097"/>
      <c r="W95" s="1098"/>
      <c r="X95" s="1096"/>
      <c r="Y95" s="1097"/>
      <c r="Z95" s="1097"/>
      <c r="AA95" s="1097"/>
      <c r="AB95" s="1098"/>
      <c r="AC95" s="1096"/>
      <c r="AD95" s="1097"/>
      <c r="AE95" s="1097"/>
      <c r="AF95" s="1097"/>
      <c r="AG95" s="1098"/>
      <c r="AH95" s="174"/>
      <c r="AI95" s="174"/>
      <c r="AJ95" s="174"/>
      <c r="AK95" s="174"/>
      <c r="AL95" s="174"/>
      <c r="AM95" s="174"/>
      <c r="AN95" s="174"/>
      <c r="AO95" s="174"/>
      <c r="AP95" s="174"/>
      <c r="AQ95" s="174"/>
      <c r="AR95" s="174"/>
      <c r="AS95" s="174"/>
      <c r="AT95" s="174"/>
      <c r="AU95" s="174"/>
      <c r="AV95" s="174"/>
      <c r="AW95" s="174"/>
      <c r="AX95" s="174"/>
      <c r="AY95" s="174"/>
      <c r="AZ95" s="174"/>
      <c r="BA95" s="174"/>
      <c r="BB95" s="174"/>
      <c r="BC95" s="174"/>
      <c r="BD95" s="174"/>
      <c r="BE95" s="174"/>
      <c r="BF95" s="174"/>
      <c r="BG95" s="174"/>
      <c r="BH95" s="174"/>
      <c r="BI95" s="174"/>
      <c r="BJ95" s="174"/>
      <c r="BK95" s="174"/>
      <c r="BL95" s="174"/>
      <c r="BM95" s="174"/>
      <c r="BN95" s="174"/>
      <c r="BO95" s="174"/>
    </row>
    <row r="96" spans="1:67" s="175" customFormat="1" ht="16" thickBot="1" x14ac:dyDescent="0.4">
      <c r="A96" s="174"/>
      <c r="B96" s="1091" t="s">
        <v>141</v>
      </c>
      <c r="C96" s="1092"/>
      <c r="D96" s="1092"/>
      <c r="E96" s="1092"/>
      <c r="F96" s="1092"/>
      <c r="G96" s="1092"/>
      <c r="H96" s="1092"/>
      <c r="I96" s="1092"/>
      <c r="J96" s="1092"/>
      <c r="K96" s="180">
        <f>SUM(K78,K83,K87,K90,K92,K94)</f>
        <v>100</v>
      </c>
      <c r="L96" s="185">
        <f>SUM(L95,L93,L91,L89,L88,L86,L85,L84,L82,L80,L81,L79)</f>
        <v>0</v>
      </c>
      <c r="M96" s="186" t="e">
        <f>SUM(M79:M95)</f>
        <v>#N/A</v>
      </c>
      <c r="N96" s="186" t="e">
        <f>SUM(N79:N95)</f>
        <v>#N/A</v>
      </c>
      <c r="O96" s="1093"/>
      <c r="P96" s="1094"/>
      <c r="Q96" s="1094"/>
      <c r="R96" s="1095"/>
      <c r="S96" s="1096" t="s">
        <v>3896</v>
      </c>
      <c r="T96" s="1097"/>
      <c r="U96" s="1097"/>
      <c r="V96" s="1097"/>
      <c r="W96" s="1098"/>
      <c r="X96" s="1096"/>
      <c r="Y96" s="1097"/>
      <c r="Z96" s="1097"/>
      <c r="AA96" s="1097"/>
      <c r="AB96" s="1098"/>
      <c r="AC96" s="1096"/>
      <c r="AD96" s="1097"/>
      <c r="AE96" s="1097"/>
      <c r="AF96" s="1097"/>
      <c r="AG96" s="1098"/>
      <c r="AH96" s="174"/>
      <c r="AI96" s="174"/>
      <c r="AJ96" s="174"/>
      <c r="AK96" s="174"/>
      <c r="AL96" s="174"/>
      <c r="AM96" s="174"/>
      <c r="AN96" s="174"/>
      <c r="AO96" s="174"/>
      <c r="AP96" s="174"/>
      <c r="AQ96" s="174"/>
      <c r="AR96" s="174"/>
      <c r="AS96" s="174"/>
      <c r="AT96" s="174"/>
      <c r="AU96" s="174"/>
      <c r="AV96" s="174"/>
      <c r="AW96" s="174"/>
      <c r="AX96" s="174"/>
      <c r="AY96" s="174"/>
      <c r="AZ96" s="174"/>
      <c r="BA96" s="174"/>
      <c r="BB96" s="174"/>
      <c r="BC96" s="174"/>
      <c r="BD96" s="174"/>
      <c r="BE96" s="174"/>
      <c r="BF96" s="174"/>
      <c r="BG96" s="174"/>
      <c r="BH96" s="174"/>
      <c r="BI96" s="174"/>
      <c r="BJ96" s="174"/>
      <c r="BK96" s="174"/>
      <c r="BL96" s="174"/>
      <c r="BM96" s="174"/>
      <c r="BN96" s="174"/>
      <c r="BO96" s="174"/>
    </row>
  </sheetData>
  <mergeCells count="293">
    <mergeCell ref="A1:R1"/>
    <mergeCell ref="B2:D2"/>
    <mergeCell ref="E2:J2"/>
    <mergeCell ref="N2:O2"/>
    <mergeCell ref="B3:D3"/>
    <mergeCell ref="E3:J3"/>
    <mergeCell ref="N3:P3"/>
    <mergeCell ref="Q3:R3"/>
    <mergeCell ref="B6:D6"/>
    <mergeCell ref="E6:J6"/>
    <mergeCell ref="N6:P6"/>
    <mergeCell ref="Q6:R6"/>
    <mergeCell ref="B7:D7"/>
    <mergeCell ref="E7:J7"/>
    <mergeCell ref="N7:P7"/>
    <mergeCell ref="Q7:R7"/>
    <mergeCell ref="B4:D4"/>
    <mergeCell ref="E4:J4"/>
    <mergeCell ref="N4:P4"/>
    <mergeCell ref="Q4:R4"/>
    <mergeCell ref="B5:D5"/>
    <mergeCell ref="E5:J5"/>
    <mergeCell ref="N5:P5"/>
    <mergeCell ref="Q5:R5"/>
    <mergeCell ref="A9:R9"/>
    <mergeCell ref="A11:M11"/>
    <mergeCell ref="O12:R12"/>
    <mergeCell ref="T12:U12"/>
    <mergeCell ref="V12:Y12"/>
    <mergeCell ref="C13:K13"/>
    <mergeCell ref="L13:M13"/>
    <mergeCell ref="O13:R13"/>
    <mergeCell ref="T13:U13"/>
    <mergeCell ref="V13:Y13"/>
    <mergeCell ref="C15:K15"/>
    <mergeCell ref="L15:M15"/>
    <mergeCell ref="O15:R15"/>
    <mergeCell ref="T15:U15"/>
    <mergeCell ref="V15:Y15"/>
    <mergeCell ref="AD15:AG15"/>
    <mergeCell ref="AD13:AG13"/>
    <mergeCell ref="C14:K14"/>
    <mergeCell ref="L14:M14"/>
    <mergeCell ref="O14:R14"/>
    <mergeCell ref="T14:U14"/>
    <mergeCell ref="V14:Y14"/>
    <mergeCell ref="AD14:AG14"/>
    <mergeCell ref="C17:K17"/>
    <mergeCell ref="L17:M17"/>
    <mergeCell ref="O17:R17"/>
    <mergeCell ref="T17:U17"/>
    <mergeCell ref="V17:Y17"/>
    <mergeCell ref="AD17:AG17"/>
    <mergeCell ref="C16:K16"/>
    <mergeCell ref="L16:M16"/>
    <mergeCell ref="O16:R16"/>
    <mergeCell ref="T16:U16"/>
    <mergeCell ref="V16:Y16"/>
    <mergeCell ref="AD16:AG16"/>
    <mergeCell ref="C19:K19"/>
    <mergeCell ref="L19:M19"/>
    <mergeCell ref="O19:R19"/>
    <mergeCell ref="T19:U19"/>
    <mergeCell ref="V19:Y19"/>
    <mergeCell ref="AD19:AG19"/>
    <mergeCell ref="C18:K18"/>
    <mergeCell ref="L18:M18"/>
    <mergeCell ref="O18:R18"/>
    <mergeCell ref="T18:U18"/>
    <mergeCell ref="V18:Y18"/>
    <mergeCell ref="AD18:AG18"/>
    <mergeCell ref="C21:K21"/>
    <mergeCell ref="L21:M21"/>
    <mergeCell ref="O21:R21"/>
    <mergeCell ref="T21:U21"/>
    <mergeCell ref="V21:Y21"/>
    <mergeCell ref="AD21:AG21"/>
    <mergeCell ref="C20:K20"/>
    <mergeCell ref="L20:M20"/>
    <mergeCell ref="O20:R20"/>
    <mergeCell ref="T20:U20"/>
    <mergeCell ref="V20:Y20"/>
    <mergeCell ref="AD20:AG20"/>
    <mergeCell ref="C23:K23"/>
    <mergeCell ref="L23:M23"/>
    <mergeCell ref="O23:R23"/>
    <mergeCell ref="T23:U23"/>
    <mergeCell ref="V23:Y23"/>
    <mergeCell ref="AD23:AG23"/>
    <mergeCell ref="C22:K22"/>
    <mergeCell ref="L22:M22"/>
    <mergeCell ref="O22:R22"/>
    <mergeCell ref="T22:U22"/>
    <mergeCell ref="V22:Y22"/>
    <mergeCell ref="AD22:AG22"/>
    <mergeCell ref="C25:K25"/>
    <mergeCell ref="L25:M25"/>
    <mergeCell ref="O25:R25"/>
    <mergeCell ref="T25:U25"/>
    <mergeCell ref="V25:Y25"/>
    <mergeCell ref="AD25:AG25"/>
    <mergeCell ref="C24:K24"/>
    <mergeCell ref="L24:M24"/>
    <mergeCell ref="O24:R24"/>
    <mergeCell ref="T24:U24"/>
    <mergeCell ref="V24:Y24"/>
    <mergeCell ref="AD24:AG24"/>
    <mergeCell ref="C27:K27"/>
    <mergeCell ref="L27:M27"/>
    <mergeCell ref="O27:R27"/>
    <mergeCell ref="T27:U27"/>
    <mergeCell ref="V27:Y27"/>
    <mergeCell ref="AD27:AG27"/>
    <mergeCell ref="C26:K26"/>
    <mergeCell ref="L26:M26"/>
    <mergeCell ref="O26:R26"/>
    <mergeCell ref="T26:U26"/>
    <mergeCell ref="V26:Y26"/>
    <mergeCell ref="AD26:AG26"/>
    <mergeCell ref="C29:K29"/>
    <mergeCell ref="L29:M29"/>
    <mergeCell ref="O29:R29"/>
    <mergeCell ref="T29:U29"/>
    <mergeCell ref="V29:Y29"/>
    <mergeCell ref="AD29:AG29"/>
    <mergeCell ref="C28:K28"/>
    <mergeCell ref="L28:M28"/>
    <mergeCell ref="O28:R28"/>
    <mergeCell ref="T28:U28"/>
    <mergeCell ref="V28:Y28"/>
    <mergeCell ref="AD28:AG28"/>
    <mergeCell ref="O31:R31"/>
    <mergeCell ref="T31:U31"/>
    <mergeCell ref="V31:Y31"/>
    <mergeCell ref="AD31:AG31"/>
    <mergeCell ref="C30:K30"/>
    <mergeCell ref="L30:M30"/>
    <mergeCell ref="O30:R30"/>
    <mergeCell ref="T30:U30"/>
    <mergeCell ref="V30:Y30"/>
    <mergeCell ref="AD30:AG30"/>
    <mergeCell ref="A33:M33"/>
    <mergeCell ref="B34:C34"/>
    <mergeCell ref="G34:J34"/>
    <mergeCell ref="B37:C37"/>
    <mergeCell ref="D37:F37"/>
    <mergeCell ref="H37:J37"/>
    <mergeCell ref="K37:N37"/>
    <mergeCell ref="C31:K31"/>
    <mergeCell ref="L31:M31"/>
    <mergeCell ref="B41:L41"/>
    <mergeCell ref="B43:I43"/>
    <mergeCell ref="J43:L43"/>
    <mergeCell ref="B44:I44"/>
    <mergeCell ref="J44:L44"/>
    <mergeCell ref="B45:I45"/>
    <mergeCell ref="J45:L45"/>
    <mergeCell ref="B38:C38"/>
    <mergeCell ref="D38:F38"/>
    <mergeCell ref="H38:J38"/>
    <mergeCell ref="K38:N38"/>
    <mergeCell ref="B39:C39"/>
    <mergeCell ref="D39:F39"/>
    <mergeCell ref="H39:J39"/>
    <mergeCell ref="K39:N39"/>
    <mergeCell ref="B50:N50"/>
    <mergeCell ref="B51:N51"/>
    <mergeCell ref="B52:N52"/>
    <mergeCell ref="B53:N53"/>
    <mergeCell ref="B54:N54"/>
    <mergeCell ref="B55:N55"/>
    <mergeCell ref="B46:I46"/>
    <mergeCell ref="J46:L46"/>
    <mergeCell ref="B47:I47"/>
    <mergeCell ref="J47:L47"/>
    <mergeCell ref="B48:I48"/>
    <mergeCell ref="J48:L48"/>
    <mergeCell ref="F64:K64"/>
    <mergeCell ref="F65:K65"/>
    <mergeCell ref="B67:C67"/>
    <mergeCell ref="J67:K67"/>
    <mergeCell ref="D68:I68"/>
    <mergeCell ref="L68:Q68"/>
    <mergeCell ref="A59:M59"/>
    <mergeCell ref="B61:C61"/>
    <mergeCell ref="G61:J61"/>
    <mergeCell ref="C62:E62"/>
    <mergeCell ref="F62:K62"/>
    <mergeCell ref="F63:K63"/>
    <mergeCell ref="B74:Q74"/>
    <mergeCell ref="B75:L75"/>
    <mergeCell ref="B76:AG76"/>
    <mergeCell ref="B77:J77"/>
    <mergeCell ref="O77:R77"/>
    <mergeCell ref="S77:W77"/>
    <mergeCell ref="X77:AB77"/>
    <mergeCell ref="AC77:AG77"/>
    <mergeCell ref="D69:I69"/>
    <mergeCell ref="L69:Q69"/>
    <mergeCell ref="D70:I70"/>
    <mergeCell ref="L70:Q70"/>
    <mergeCell ref="A72:M72"/>
    <mergeCell ref="B73:M73"/>
    <mergeCell ref="B78:J78"/>
    <mergeCell ref="S78:W78"/>
    <mergeCell ref="X78:AB78"/>
    <mergeCell ref="AC78:AG78"/>
    <mergeCell ref="B79:J79"/>
    <mergeCell ref="O79:R79"/>
    <mergeCell ref="S79:W79"/>
    <mergeCell ref="X79:AB79"/>
    <mergeCell ref="AC79:AG79"/>
    <mergeCell ref="B80:J80"/>
    <mergeCell ref="O80:R80"/>
    <mergeCell ref="S80:W80"/>
    <mergeCell ref="X80:AB80"/>
    <mergeCell ref="AC80:AG80"/>
    <mergeCell ref="B81:J81"/>
    <mergeCell ref="O81:R81"/>
    <mergeCell ref="S81:W81"/>
    <mergeCell ref="X81:AB81"/>
    <mergeCell ref="AC81:AG81"/>
    <mergeCell ref="B82:J82"/>
    <mergeCell ref="O82:R82"/>
    <mergeCell ref="S82:W82"/>
    <mergeCell ref="X82:AB82"/>
    <mergeCell ref="AC82:AG82"/>
    <mergeCell ref="B83:J83"/>
    <mergeCell ref="S83:W83"/>
    <mergeCell ref="X83:AB83"/>
    <mergeCell ref="AC83:AG83"/>
    <mergeCell ref="B84:J84"/>
    <mergeCell ref="O84:R84"/>
    <mergeCell ref="S84:W84"/>
    <mergeCell ref="X84:AB84"/>
    <mergeCell ref="AC84:AG84"/>
    <mergeCell ref="B85:J85"/>
    <mergeCell ref="O85:R85"/>
    <mergeCell ref="S85:W85"/>
    <mergeCell ref="X85:AB85"/>
    <mergeCell ref="AC85:AG85"/>
    <mergeCell ref="B86:J86"/>
    <mergeCell ref="O86:R86"/>
    <mergeCell ref="S86:W86"/>
    <mergeCell ref="X86:AB86"/>
    <mergeCell ref="AC86:AG86"/>
    <mergeCell ref="B87:J87"/>
    <mergeCell ref="S87:W87"/>
    <mergeCell ref="X87:AB87"/>
    <mergeCell ref="AC87:AG87"/>
    <mergeCell ref="B88:J88"/>
    <mergeCell ref="O88:R88"/>
    <mergeCell ref="S88:W88"/>
    <mergeCell ref="X88:AB88"/>
    <mergeCell ref="AC88:AG88"/>
    <mergeCell ref="B89:I89"/>
    <mergeCell ref="O89:R89"/>
    <mergeCell ref="S89:W89"/>
    <mergeCell ref="X89:AB89"/>
    <mergeCell ref="AC89:AG89"/>
    <mergeCell ref="B90:J90"/>
    <mergeCell ref="S90:W90"/>
    <mergeCell ref="X90:AB90"/>
    <mergeCell ref="AC90:AG90"/>
    <mergeCell ref="B91:J91"/>
    <mergeCell ref="O91:R91"/>
    <mergeCell ref="S91:W91"/>
    <mergeCell ref="X91:AB91"/>
    <mergeCell ref="AC91:AG91"/>
    <mergeCell ref="B96:J96"/>
    <mergeCell ref="O96:R96"/>
    <mergeCell ref="S96:W96"/>
    <mergeCell ref="X96:AB96"/>
    <mergeCell ref="AC96:AG96"/>
    <mergeCell ref="Q2:R2"/>
    <mergeCell ref="B94:J94"/>
    <mergeCell ref="S94:W94"/>
    <mergeCell ref="X94:AB94"/>
    <mergeCell ref="AC94:AG94"/>
    <mergeCell ref="B95:J95"/>
    <mergeCell ref="O95:R95"/>
    <mergeCell ref="S95:W95"/>
    <mergeCell ref="X95:AB95"/>
    <mergeCell ref="AC95:AG95"/>
    <mergeCell ref="B92:J92"/>
    <mergeCell ref="S92:W92"/>
    <mergeCell ref="X92:AB92"/>
    <mergeCell ref="AC92:AG92"/>
    <mergeCell ref="B93:J93"/>
    <mergeCell ref="O93:R93"/>
    <mergeCell ref="S93:W93"/>
    <mergeCell ref="X93:AB93"/>
    <mergeCell ref="AC93:AG93"/>
  </mergeCells>
  <dataValidations count="5">
    <dataValidation allowBlank="1" showInputMessage="1" showErrorMessage="1" promptTitle="Final Recommendation Comments:" prompt="Use this space to support your recommendation" sqref="L68:Q70" xr:uid="{F77AFC51-4EB1-4E19-B68A-ABFDEEC79F46}"/>
    <dataValidation allowBlank="1" showInputMessage="1" showErrorMessage="1" promptTitle="PNA Assessment Score" prompt="Go to MS Team and pull data from the Preservation 2.0 PNA Review Form for this development.  Specifically, extract data from the PNA Review Instructions sheet starting at Row 17 through row 20." sqref="J43:L43" xr:uid="{D287985C-C461-47AA-9021-A9B13C836838}"/>
    <dataValidation allowBlank="1" showInputMessage="1" showErrorMessage="1" promptTitle="ARI - Affordability Risk Index" prompt="This information can be found on the application in cell K63." sqref="K89" xr:uid="{AC20DF80-D721-4520-8BE3-070B280FB727}"/>
    <dataValidation allowBlank="1" showInputMessage="1" showErrorMessage="1" promptTitle="Developer's Self-Score" prompt="This information can be found on application starting at Row 50 through Row 70." sqref="L77" xr:uid="{15304B84-A122-4356-866C-0553FB368B28}"/>
    <dataValidation allowBlank="1" showInputMessage="1" showErrorMessage="1" promptTitle="Clarification Point" prompt="List the items that must be clarified and by whom. For example, the owner needs to provide the census tract data and ARI data in order to support the self score of 5." sqref="V13:Y13" xr:uid="{7097D6EB-0C26-4045-9F7B-B05833A842A5}"/>
  </dataValidations>
  <pageMargins left="0.25" right="0.25" top="0.5" bottom="0.5" header="0.3" footer="0.25"/>
  <pageSetup paperSize="5" scale="20" fitToHeight="0" orientation="landscape" r:id="rId1"/>
  <headerFooter>
    <oddFooter>&amp;L&amp;D, &amp;T&amp;CPage &amp;P&amp;R&amp;A - Updated 05-15-2026</oddFooter>
  </headerFooter>
  <rowBreaks count="1" manualBreakCount="1">
    <brk id="32" max="32" man="1"/>
  </rowBreaks>
  <extLst>
    <ext xmlns:x14="http://schemas.microsoft.com/office/spreadsheetml/2009/9/main" uri="{CCE6A557-97BC-4b89-ADB6-D9C93CAAB3DF}">
      <x14:dataValidations xmlns:xm="http://schemas.microsoft.com/office/excel/2006/main" count="5">
        <x14:dataValidation type="list" allowBlank="1" showInputMessage="1" showErrorMessage="1" xr:uid="{73F6525B-9AE7-4561-8D7A-C4CAB6114318}">
          <x14:formula1>
            <xm:f>'Dropdown List Data'!$F$2:$F$4</xm:f>
          </x14:formula1>
          <xm:sqref>Q5:R5</xm:sqref>
        </x14:dataValidation>
        <x14:dataValidation type="list" allowBlank="1" showInputMessage="1" showErrorMessage="1" xr:uid="{17626993-87E2-43C2-80ED-49BB1F1AF221}">
          <x14:formula1>
            <xm:f>'Dropdown List Data'!$H$2:$H$4</xm:f>
          </x14:formula1>
          <xm:sqref>K37:N37</xm:sqref>
        </x14:dataValidation>
        <x14:dataValidation type="list" allowBlank="1" showInputMessage="1" showErrorMessage="1" xr:uid="{A23F14F0-DAC0-4C17-A0D6-D397EADF8051}">
          <x14:formula1>
            <xm:f>'Dropdown List Data'!$I$2:$I$5</xm:f>
          </x14:formula1>
          <xm:sqref>K38:N38</xm:sqref>
        </x14:dataValidation>
        <x14:dataValidation type="list" allowBlank="1" showInputMessage="1" showErrorMessage="1" xr:uid="{B65B6759-AC26-4BC5-8EE4-EFAD93D09AC0}">
          <x14:formula1>
            <xm:f>'Dropdown List Data'!$L$2:$L$5</xm:f>
          </x14:formula1>
          <xm:sqref>D68:I70</xm:sqref>
        </x14:dataValidation>
        <x14:dataValidation type="list" allowBlank="1" showInputMessage="1" showErrorMessage="1" xr:uid="{166BC3AA-CDD3-4BF2-A476-9E24F301F019}">
          <x14:formula1>
            <xm:f>'Dropdown List Data'!$G$2:$G$4</xm:f>
          </x14:formula1>
          <xm:sqref>D63:D65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F9822-A26A-4AA3-98EF-6AA65F78520E}">
  <sheetPr codeName="Sheet29">
    <tabColor rgb="FF92D050"/>
  </sheetPr>
  <dimension ref="B1:D14"/>
  <sheetViews>
    <sheetView workbookViewId="0">
      <selection activeCell="D58" sqref="D58:F58"/>
    </sheetView>
  </sheetViews>
  <sheetFormatPr defaultRowHeight="15.5" x14ac:dyDescent="0.35"/>
  <cols>
    <col min="2" max="2" width="17.81640625" bestFit="1" customWidth="1"/>
    <col min="3" max="3" width="19.26953125" bestFit="1" customWidth="1"/>
  </cols>
  <sheetData>
    <row r="1" spans="2:4" x14ac:dyDescent="0.35">
      <c r="B1" t="s">
        <v>526</v>
      </c>
      <c r="C1" t="s">
        <v>527</v>
      </c>
      <c r="D1" t="s">
        <v>528</v>
      </c>
    </row>
    <row r="2" spans="2:4" x14ac:dyDescent="0.35">
      <c r="B2" t="s">
        <v>529</v>
      </c>
    </row>
    <row r="3" spans="2:4" x14ac:dyDescent="0.35">
      <c r="C3" t="s">
        <v>530</v>
      </c>
    </row>
    <row r="4" spans="2:4" x14ac:dyDescent="0.35">
      <c r="C4" t="s">
        <v>531</v>
      </c>
    </row>
    <row r="5" spans="2:4" x14ac:dyDescent="0.35">
      <c r="C5" t="s">
        <v>532</v>
      </c>
    </row>
    <row r="7" spans="2:4" x14ac:dyDescent="0.35">
      <c r="B7" t="s">
        <v>533</v>
      </c>
      <c r="C7" t="s">
        <v>534</v>
      </c>
    </row>
    <row r="9" spans="2:4" x14ac:dyDescent="0.35">
      <c r="B9" t="s">
        <v>535</v>
      </c>
      <c r="C9" t="s">
        <v>536</v>
      </c>
    </row>
    <row r="10" spans="2:4" x14ac:dyDescent="0.35">
      <c r="C10" t="s">
        <v>537</v>
      </c>
    </row>
    <row r="12" spans="2:4" x14ac:dyDescent="0.35">
      <c r="B12" t="s">
        <v>535</v>
      </c>
      <c r="C12" t="s">
        <v>538</v>
      </c>
    </row>
    <row r="14" spans="2:4" x14ac:dyDescent="0.35">
      <c r="B14" t="s">
        <v>535</v>
      </c>
      <c r="C14" t="s">
        <v>539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8B3FF-0B97-4C3B-9E75-D7ED37CE682E}">
  <sheetPr>
    <tabColor rgb="FF92D050"/>
    <pageSetUpPr fitToPage="1"/>
  </sheetPr>
  <dimension ref="A1:AS150"/>
  <sheetViews>
    <sheetView showGridLines="0" view="pageBreakPreview" zoomScale="70" zoomScaleNormal="70" zoomScaleSheetLayoutView="70" zoomScalePageLayoutView="86" workbookViewId="0">
      <selection activeCell="D58" sqref="D58:F58"/>
    </sheetView>
  </sheetViews>
  <sheetFormatPr defaultColWidth="11.81640625" defaultRowHeight="17.25" customHeight="1" x14ac:dyDescent="0.35"/>
  <cols>
    <col min="1" max="1" width="27.54296875" style="320" bestFit="1" customWidth="1"/>
    <col min="2" max="2" width="19.54296875" style="320" customWidth="1"/>
    <col min="3" max="3" width="19.81640625" style="320" customWidth="1"/>
    <col min="4" max="4" width="15.1796875" style="320" customWidth="1"/>
    <col min="5" max="5" width="17" style="320" customWidth="1"/>
    <col min="6" max="6" width="13.81640625" style="320" customWidth="1"/>
    <col min="7" max="7" width="14.81640625" style="320" customWidth="1"/>
    <col min="8" max="8" width="20.81640625" style="320" customWidth="1"/>
    <col min="9" max="9" width="20.54296875" style="320" customWidth="1"/>
    <col min="10" max="10" width="17.54296875" style="320" customWidth="1"/>
    <col min="11" max="11" width="12.7265625" style="259" customWidth="1"/>
    <col min="12" max="12" width="20.81640625" style="259" customWidth="1"/>
    <col min="13" max="45" width="11.81640625" style="259" customWidth="1"/>
    <col min="46" max="3341" width="11.81640625" style="320" customWidth="1"/>
    <col min="3342" max="16384" width="11.81640625" style="320"/>
  </cols>
  <sheetData>
    <row r="1" spans="1:45" s="259" customFormat="1" ht="22.5" customHeight="1" x14ac:dyDescent="0.45">
      <c r="A1" s="1306" t="s">
        <v>543</v>
      </c>
      <c r="B1" s="1306"/>
      <c r="C1" s="1306"/>
      <c r="D1" s="1306"/>
      <c r="E1" s="1306"/>
      <c r="F1" s="1306"/>
      <c r="G1" s="1306"/>
      <c r="H1" s="1306"/>
      <c r="I1" s="1306"/>
      <c r="J1" s="1306"/>
    </row>
    <row r="2" spans="1:45" s="205" customFormat="1" ht="37.5" customHeight="1" x14ac:dyDescent="0.5">
      <c r="A2" s="1307" t="s">
        <v>5739</v>
      </c>
      <c r="B2" s="1308"/>
      <c r="C2" s="1308"/>
      <c r="D2" s="1308"/>
      <c r="E2" s="1308"/>
      <c r="F2" s="1308"/>
      <c r="G2" s="1308"/>
      <c r="H2" s="1308"/>
      <c r="I2" s="1308"/>
      <c r="J2" s="1309"/>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row>
    <row r="3" spans="1:45" s="263" customFormat="1" ht="18.5" x14ac:dyDescent="0.35">
      <c r="A3" s="260" t="s">
        <v>544</v>
      </c>
      <c r="B3" s="1299" t="str">
        <f>IF(+Application!E15&lt;&gt;"",Application!E15," ")</f>
        <v xml:space="preserve"> </v>
      </c>
      <c r="C3" s="1300"/>
      <c r="D3" s="1301"/>
      <c r="E3" s="261"/>
      <c r="F3" s="1310" t="s">
        <v>449</v>
      </c>
      <c r="G3" s="1311"/>
      <c r="H3" s="1303" t="str">
        <f>+'Evaluator Initial Review Form'!P2</f>
        <v>*Select Evaluator*</v>
      </c>
      <c r="I3" s="1304"/>
      <c r="J3" s="1305"/>
    </row>
    <row r="4" spans="1:45" s="259" customFormat="1" ht="17.25" customHeight="1" x14ac:dyDescent="0.35">
      <c r="A4" s="260" t="s">
        <v>545</v>
      </c>
      <c r="B4" s="1299" t="str">
        <f>IF(+Application!E17&lt;&gt;"",Application!E17," ")</f>
        <v xml:space="preserve"> </v>
      </c>
      <c r="C4" s="1300"/>
      <c r="D4" s="1301"/>
      <c r="E4" s="264"/>
      <c r="F4" s="262" t="s">
        <v>546</v>
      </c>
      <c r="G4" s="264"/>
      <c r="H4" s="1303"/>
      <c r="I4" s="1304"/>
      <c r="J4" s="1305"/>
    </row>
    <row r="5" spans="1:45" s="259" customFormat="1" ht="20.5" customHeight="1" x14ac:dyDescent="0.35">
      <c r="A5" s="260" t="s">
        <v>71</v>
      </c>
      <c r="B5" s="1299" t="str">
        <f>IF(+Application!E18&lt;&gt;"",Application!E18," ")</f>
        <v xml:space="preserve"> </v>
      </c>
      <c r="C5" s="1300"/>
      <c r="D5" s="1301"/>
      <c r="E5" s="264"/>
      <c r="F5" s="262" t="s">
        <v>547</v>
      </c>
      <c r="G5" s="262"/>
      <c r="H5" s="1303" t="s">
        <v>5747</v>
      </c>
      <c r="I5" s="1304"/>
      <c r="J5" s="1305"/>
    </row>
    <row r="6" spans="1:45" s="259" customFormat="1" ht="17.25" customHeight="1" x14ac:dyDescent="0.35">
      <c r="A6" s="260" t="s">
        <v>74</v>
      </c>
      <c r="B6" s="1299" t="str">
        <f>IF(+Application!E19&lt;&gt;"",Application!E19," ")</f>
        <v xml:space="preserve"> </v>
      </c>
      <c r="C6" s="1300"/>
      <c r="D6" s="1301"/>
      <c r="E6" s="264"/>
      <c r="F6" s="264"/>
      <c r="G6" s="206"/>
      <c r="H6" s="206"/>
      <c r="I6" s="206"/>
      <c r="J6" s="206"/>
    </row>
    <row r="7" spans="1:45" s="259" customFormat="1" ht="17.25" customHeight="1" x14ac:dyDescent="0.35">
      <c r="A7" s="260" t="s">
        <v>72</v>
      </c>
      <c r="B7" s="1299" t="e">
        <f>IF(+Application!I18&lt;&gt;"",Application!I18," ")</f>
        <v>#N/A</v>
      </c>
      <c r="C7" s="1300"/>
      <c r="D7" s="1301"/>
      <c r="E7" s="264"/>
      <c r="F7" s="264"/>
      <c r="G7" s="206"/>
      <c r="H7" s="206"/>
      <c r="I7" s="206"/>
      <c r="J7" s="206"/>
    </row>
    <row r="8" spans="1:45" s="259" customFormat="1" ht="16.5" customHeight="1" x14ac:dyDescent="0.35">
      <c r="A8" s="260" t="s">
        <v>548</v>
      </c>
      <c r="B8" s="1299" t="str">
        <f>IF(+Application!D22&lt;&gt;"",Application!D22," ")</f>
        <v xml:space="preserve"> </v>
      </c>
      <c r="C8" s="1300"/>
      <c r="D8" s="1301"/>
      <c r="E8" s="264"/>
      <c r="F8" s="206"/>
      <c r="G8" s="206"/>
      <c r="H8" s="206"/>
      <c r="I8" s="206"/>
      <c r="J8" s="206"/>
    </row>
    <row r="9" spans="1:45" s="259" customFormat="1" ht="16.5" customHeight="1" x14ac:dyDescent="0.35">
      <c r="A9" s="260" t="s">
        <v>363</v>
      </c>
      <c r="B9" s="1299" t="str">
        <f>IF(+Application!E31&lt;&gt;"",Application!E31," ")</f>
        <v xml:space="preserve"> </v>
      </c>
      <c r="C9" s="1300"/>
      <c r="D9" s="1301"/>
      <c r="E9" s="264"/>
      <c r="F9" s="206"/>
      <c r="G9" s="206"/>
      <c r="H9" s="206"/>
      <c r="I9" s="206"/>
      <c r="J9" s="206"/>
    </row>
    <row r="10" spans="1:45" s="259" customFormat="1" ht="16.5" customHeight="1" x14ac:dyDescent="0.35">
      <c r="A10" s="265" t="s">
        <v>549</v>
      </c>
      <c r="B10" s="1299" t="str">
        <f>IF(+Application!E32&lt;&gt;"",Application!E32," ")</f>
        <v xml:space="preserve"> </v>
      </c>
      <c r="C10" s="1300"/>
      <c r="D10" s="1301"/>
      <c r="E10" s="264"/>
      <c r="F10" s="206"/>
      <c r="G10" s="206"/>
      <c r="H10" s="206"/>
      <c r="I10" s="206"/>
      <c r="J10" s="206"/>
    </row>
    <row r="11" spans="1:45" s="259" customFormat="1" ht="17.25" customHeight="1" x14ac:dyDescent="0.35">
      <c r="A11" s="265" t="s">
        <v>356</v>
      </c>
      <c r="B11" s="1299" t="str">
        <f>IF(+Application!E26&lt;&gt;"",Application!E26," ")</f>
        <v xml:space="preserve"> </v>
      </c>
      <c r="C11" s="1300"/>
      <c r="D11" s="1301"/>
      <c r="E11" s="264"/>
      <c r="F11" s="206"/>
      <c r="G11" s="206"/>
      <c r="H11" s="206"/>
      <c r="I11" s="206"/>
      <c r="J11" s="206"/>
    </row>
    <row r="12" spans="1:45" s="259" customFormat="1" ht="17.25" customHeight="1" x14ac:dyDescent="0.35">
      <c r="A12" s="265" t="s">
        <v>90</v>
      </c>
      <c r="B12" s="1299" t="str">
        <f>IF(+Application!I26&lt;&gt;"",Application!I26," ")</f>
        <v xml:space="preserve"> </v>
      </c>
      <c r="C12" s="1300"/>
      <c r="D12" s="1301"/>
      <c r="E12" s="264"/>
      <c r="F12" s="206"/>
      <c r="G12" s="206"/>
      <c r="H12" s="206"/>
      <c r="I12" s="206"/>
      <c r="J12" s="206"/>
    </row>
    <row r="13" spans="1:45" s="259" customFormat="1" ht="17.25" customHeight="1" x14ac:dyDescent="0.35">
      <c r="A13" s="265" t="s">
        <v>92</v>
      </c>
      <c r="B13" s="1299" t="str">
        <f>IF(+Application!I27&lt;&gt;"",Application!I27," ")</f>
        <v xml:space="preserve"> </v>
      </c>
      <c r="C13" s="1300"/>
      <c r="D13" s="1301"/>
      <c r="E13" s="264"/>
      <c r="F13" s="206"/>
      <c r="G13" s="206"/>
      <c r="H13" s="206"/>
      <c r="I13" s="206"/>
      <c r="J13" s="206"/>
    </row>
    <row r="14" spans="1:45" s="259" customFormat="1" ht="17.25" customHeight="1" x14ac:dyDescent="0.35">
      <c r="A14" s="266" t="s">
        <v>550</v>
      </c>
      <c r="B14" s="330"/>
      <c r="C14" s="267" t="s">
        <v>551</v>
      </c>
      <c r="D14" s="332"/>
      <c r="E14" s="264"/>
      <c r="F14" s="206"/>
      <c r="G14" s="206"/>
      <c r="H14" s="206"/>
      <c r="I14" s="206"/>
      <c r="J14" s="206"/>
    </row>
    <row r="15" spans="1:45" s="259" customFormat="1" ht="17.25" customHeight="1" x14ac:dyDescent="0.35">
      <c r="A15" s="266" t="s">
        <v>552</v>
      </c>
      <c r="B15" s="331"/>
      <c r="C15" s="268" t="s">
        <v>553</v>
      </c>
      <c r="D15" s="333"/>
      <c r="E15" s="264"/>
      <c r="F15" s="206"/>
      <c r="G15" s="206"/>
      <c r="H15" s="206"/>
      <c r="I15" s="206"/>
      <c r="J15" s="206"/>
    </row>
    <row r="16" spans="1:45" s="259" customFormat="1" ht="15.75" customHeight="1" x14ac:dyDescent="0.35">
      <c r="A16" s="471"/>
      <c r="B16" s="1302"/>
      <c r="C16" s="1302"/>
      <c r="D16" s="1302"/>
      <c r="E16" s="269"/>
      <c r="F16" s="206"/>
      <c r="G16" s="206"/>
      <c r="H16" s="206"/>
      <c r="I16" s="206"/>
      <c r="J16" s="206"/>
    </row>
    <row r="17" spans="1:45" s="259" customFormat="1" ht="15.75" customHeight="1" x14ac:dyDescent="0.35">
      <c r="A17" s="471"/>
      <c r="B17" s="449"/>
      <c r="C17" s="269"/>
      <c r="D17" s="269"/>
      <c r="E17" s="269"/>
      <c r="F17" s="449"/>
      <c r="G17" s="449"/>
      <c r="H17" s="546"/>
      <c r="I17" s="270"/>
      <c r="J17" s="270"/>
    </row>
    <row r="18" spans="1:45" s="280" customFormat="1" ht="15.5" x14ac:dyDescent="0.35">
      <c r="A18" s="1294" t="s">
        <v>554</v>
      </c>
      <c r="B18" s="1295"/>
      <c r="C18" s="1295"/>
      <c r="D18" s="1296"/>
      <c r="E18" s="1294" t="s">
        <v>555</v>
      </c>
      <c r="F18" s="1295"/>
      <c r="G18" s="1295"/>
      <c r="H18" s="1295"/>
      <c r="I18" s="1295"/>
      <c r="J18" s="1296"/>
      <c r="K18" s="271"/>
      <c r="L18" s="271"/>
      <c r="M18" s="271"/>
      <c r="N18" s="271"/>
      <c r="O18" s="271"/>
      <c r="P18" s="271"/>
      <c r="Q18" s="271"/>
      <c r="R18" s="271"/>
      <c r="S18" s="271"/>
      <c r="T18" s="271"/>
      <c r="U18" s="271"/>
      <c r="V18" s="271"/>
      <c r="W18" s="271"/>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row>
    <row r="19" spans="1:45" s="280" customFormat="1" ht="15.5" x14ac:dyDescent="0.35">
      <c r="A19" s="1284" t="s">
        <v>556</v>
      </c>
      <c r="B19" s="1256"/>
      <c r="C19" s="1290" t="e">
        <f>+Application!E16</f>
        <v>#N/A</v>
      </c>
      <c r="D19" s="1291"/>
      <c r="E19" s="1274" t="s">
        <v>557</v>
      </c>
      <c r="F19" s="1275"/>
      <c r="G19" s="1276"/>
      <c r="H19" s="334" t="str">
        <f>IF(+Application!M18&lt;&gt;"",Application!M18," ")</f>
        <v xml:space="preserve"> </v>
      </c>
      <c r="I19" s="1297" t="s">
        <v>558</v>
      </c>
      <c r="J19" s="1298"/>
      <c r="K19" s="271"/>
      <c r="L19" s="271"/>
      <c r="M19" s="271"/>
      <c r="N19" s="271"/>
      <c r="O19" s="271"/>
      <c r="P19" s="271"/>
      <c r="Q19" s="271"/>
      <c r="R19" s="271"/>
      <c r="S19" s="271"/>
      <c r="T19" s="271"/>
      <c r="U19" s="271"/>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row>
    <row r="20" spans="1:45" s="280" customFormat="1" ht="15.5" x14ac:dyDescent="0.35">
      <c r="A20" s="1284" t="s">
        <v>559</v>
      </c>
      <c r="B20" s="1256"/>
      <c r="C20" s="1292"/>
      <c r="D20" s="1291"/>
      <c r="E20" s="1274" t="s">
        <v>560</v>
      </c>
      <c r="F20" s="1275"/>
      <c r="G20" s="1276"/>
      <c r="H20" s="335"/>
      <c r="I20" s="1281" t="s">
        <v>5740</v>
      </c>
      <c r="J20" s="1282"/>
      <c r="K20" s="271"/>
      <c r="L20" s="271"/>
      <c r="M20" s="271"/>
      <c r="N20" s="271"/>
      <c r="O20" s="271"/>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row>
    <row r="21" spans="1:45" s="280" customFormat="1" ht="18" customHeight="1" x14ac:dyDescent="0.35">
      <c r="A21" s="1288" t="s">
        <v>561</v>
      </c>
      <c r="B21" s="1289"/>
      <c r="C21" s="1290" t="str">
        <f>IF(+Application!I16&lt;&gt;"",Application!I16," ")</f>
        <v xml:space="preserve"> </v>
      </c>
      <c r="D21" s="1291"/>
      <c r="E21" s="1274" t="s">
        <v>562</v>
      </c>
      <c r="F21" s="1275"/>
      <c r="G21" s="1276"/>
      <c r="H21" s="336"/>
      <c r="I21" s="1281"/>
      <c r="J21" s="1283"/>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row>
    <row r="22" spans="1:45" s="280" customFormat="1" ht="18" customHeight="1" x14ac:dyDescent="0.35">
      <c r="A22" s="1284" t="s">
        <v>563</v>
      </c>
      <c r="B22" s="1256"/>
      <c r="C22" s="1292"/>
      <c r="D22" s="1293"/>
      <c r="E22" s="1274" t="s">
        <v>564</v>
      </c>
      <c r="F22" s="1275"/>
      <c r="G22" s="1256"/>
      <c r="H22" s="336"/>
      <c r="I22" s="1281" t="s">
        <v>5741</v>
      </c>
      <c r="J22" s="1282"/>
      <c r="K22" s="271"/>
      <c r="L22" s="271"/>
      <c r="M22" s="271"/>
      <c r="N22" s="271"/>
      <c r="O22" s="271"/>
      <c r="P22" s="271"/>
      <c r="Q22" s="271"/>
      <c r="R22" s="271"/>
      <c r="S22" s="271"/>
      <c r="T22" s="271"/>
      <c r="U22" s="271"/>
      <c r="V22" s="271"/>
      <c r="W22" s="271"/>
      <c r="X22" s="271"/>
      <c r="Y22" s="271"/>
      <c r="Z22" s="271"/>
      <c r="AA22" s="271"/>
      <c r="AB22" s="271"/>
      <c r="AC22" s="271"/>
      <c r="AD22" s="271"/>
      <c r="AE22" s="271"/>
      <c r="AF22" s="271"/>
      <c r="AG22" s="271"/>
      <c r="AH22" s="271"/>
      <c r="AI22" s="271"/>
      <c r="AJ22" s="271"/>
      <c r="AK22" s="271"/>
      <c r="AL22" s="271"/>
      <c r="AM22" s="271"/>
      <c r="AN22" s="271"/>
      <c r="AO22" s="271"/>
      <c r="AP22" s="271"/>
      <c r="AQ22" s="271"/>
      <c r="AR22" s="271"/>
      <c r="AS22" s="271"/>
    </row>
    <row r="23" spans="1:45" s="280" customFormat="1" ht="17.149999999999999" customHeight="1" x14ac:dyDescent="0.35">
      <c r="A23" s="1284" t="s">
        <v>565</v>
      </c>
      <c r="B23" s="1256"/>
      <c r="C23" s="1277"/>
      <c r="D23" s="1285"/>
      <c r="E23" s="1274" t="s">
        <v>566</v>
      </c>
      <c r="F23" s="1275"/>
      <c r="G23" s="1256"/>
      <c r="H23" s="336"/>
      <c r="I23" s="1281"/>
      <c r="J23" s="1283"/>
      <c r="K23" s="271"/>
      <c r="L23" s="271"/>
      <c r="M23" s="271"/>
      <c r="N23" s="271"/>
      <c r="O23" s="271"/>
      <c r="P23" s="271"/>
      <c r="Q23" s="271"/>
      <c r="R23" s="271"/>
      <c r="S23" s="271"/>
      <c r="T23" s="271"/>
      <c r="U23" s="271"/>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row>
    <row r="24" spans="1:45" s="280" customFormat="1" ht="17.149999999999999" customHeight="1" x14ac:dyDescent="0.35">
      <c r="A24" s="473" t="s">
        <v>567</v>
      </c>
      <c r="B24" s="548"/>
      <c r="C24" s="1286"/>
      <c r="D24" s="1287"/>
      <c r="E24" s="1274" t="s">
        <v>568</v>
      </c>
      <c r="F24" s="1275"/>
      <c r="G24" s="1276"/>
      <c r="H24" s="336"/>
      <c r="I24" s="272"/>
      <c r="J24" s="273"/>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row>
    <row r="25" spans="1:45" s="280" customFormat="1" ht="17.149999999999999" customHeight="1" x14ac:dyDescent="0.35">
      <c r="A25" s="473" t="s">
        <v>569</v>
      </c>
      <c r="B25" s="547"/>
      <c r="C25" s="1272"/>
      <c r="D25" s="1273"/>
      <c r="E25" s="1274" t="s">
        <v>570</v>
      </c>
      <c r="F25" s="1275"/>
      <c r="G25" s="1276"/>
      <c r="H25" s="336"/>
      <c r="I25" s="274"/>
      <c r="J25" s="275"/>
      <c r="K25" s="271"/>
      <c r="L25" s="271"/>
      <c r="M25" s="271"/>
      <c r="N25" s="271"/>
      <c r="O25" s="271"/>
      <c r="P25" s="271"/>
      <c r="Q25" s="271"/>
      <c r="R25" s="271"/>
      <c r="S25" s="271"/>
      <c r="T25" s="271"/>
      <c r="U25" s="271"/>
      <c r="V25" s="271"/>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row>
    <row r="26" spans="1:45" s="280" customFormat="1" ht="17.149999999999999" customHeight="1" x14ac:dyDescent="0.35">
      <c r="A26" s="473" t="s">
        <v>571</v>
      </c>
      <c r="B26" s="547"/>
      <c r="C26" s="1277"/>
      <c r="D26" s="1278"/>
      <c r="E26" s="1274" t="s">
        <v>572</v>
      </c>
      <c r="F26" s="1275"/>
      <c r="G26" s="1276"/>
      <c r="H26" s="549" t="e">
        <f>+Application!I18</f>
        <v>#N/A</v>
      </c>
      <c r="I26" s="272"/>
      <c r="J26" s="273"/>
      <c r="K26" s="271"/>
      <c r="L26" s="271"/>
      <c r="M26" s="271"/>
      <c r="N26" s="271"/>
      <c r="O26" s="276"/>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271"/>
      <c r="AN26" s="271"/>
      <c r="AO26" s="271"/>
      <c r="AP26" s="271"/>
      <c r="AQ26" s="271"/>
      <c r="AR26" s="271"/>
      <c r="AS26" s="271"/>
    </row>
    <row r="27" spans="1:45" s="280" customFormat="1" ht="17.149999999999999" customHeight="1" x14ac:dyDescent="0.35">
      <c r="A27" s="473" t="s">
        <v>573</v>
      </c>
      <c r="B27" s="548"/>
      <c r="C27" s="1279" t="str">
        <f>IF(+Application!I21&lt;&gt;"",Application!I21," ")</f>
        <v xml:space="preserve"> </v>
      </c>
      <c r="D27" s="1280"/>
      <c r="E27" s="1274"/>
      <c r="F27" s="1275"/>
      <c r="G27" s="1276"/>
      <c r="H27" s="277"/>
      <c r="I27" s="278"/>
      <c r="J27" s="279"/>
      <c r="K27" s="271"/>
      <c r="L27" s="271"/>
      <c r="M27" s="271"/>
      <c r="N27" s="271"/>
      <c r="O27" s="276"/>
      <c r="P27" s="271"/>
      <c r="Q27" s="271"/>
      <c r="R27" s="271"/>
      <c r="S27" s="271"/>
      <c r="T27" s="271"/>
      <c r="U27" s="271"/>
      <c r="V27" s="271"/>
      <c r="W27" s="271"/>
      <c r="X27" s="271"/>
      <c r="Y27" s="271"/>
      <c r="Z27" s="271"/>
      <c r="AA27" s="271"/>
      <c r="AB27" s="271"/>
      <c r="AC27" s="271"/>
      <c r="AD27" s="271"/>
      <c r="AE27" s="271"/>
      <c r="AF27" s="271"/>
      <c r="AG27" s="271"/>
      <c r="AH27" s="271"/>
      <c r="AI27" s="271"/>
      <c r="AJ27" s="271"/>
      <c r="AK27" s="271"/>
      <c r="AL27" s="271"/>
      <c r="AM27" s="271"/>
      <c r="AN27" s="271"/>
      <c r="AO27" s="271"/>
      <c r="AP27" s="271"/>
      <c r="AQ27" s="271"/>
      <c r="AR27" s="271"/>
      <c r="AS27" s="271"/>
    </row>
    <row r="28" spans="1:45" s="280" customFormat="1" ht="17.149999999999999" customHeight="1" x14ac:dyDescent="0.35">
      <c r="A28" s="550"/>
      <c r="B28" s="551"/>
      <c r="C28" s="327"/>
      <c r="D28" s="552"/>
      <c r="H28" s="277"/>
      <c r="I28" s="278"/>
      <c r="J28" s="279"/>
      <c r="K28" s="271"/>
      <c r="L28" s="271"/>
      <c r="M28" s="271"/>
      <c r="N28" s="271"/>
      <c r="O28" s="276"/>
      <c r="P28" s="271"/>
      <c r="Q28" s="271"/>
      <c r="R28" s="271"/>
      <c r="S28" s="271"/>
      <c r="T28" s="271"/>
      <c r="U28" s="271"/>
      <c r="V28" s="271"/>
      <c r="W28" s="271"/>
      <c r="X28" s="271"/>
      <c r="Y28" s="271"/>
      <c r="Z28" s="271"/>
      <c r="AA28" s="271"/>
      <c r="AB28" s="271"/>
      <c r="AC28" s="271"/>
      <c r="AD28" s="271"/>
      <c r="AE28" s="271"/>
      <c r="AF28" s="271"/>
      <c r="AG28" s="271"/>
      <c r="AH28" s="271"/>
      <c r="AI28" s="271"/>
      <c r="AJ28" s="271"/>
      <c r="AK28" s="271"/>
      <c r="AL28" s="271"/>
      <c r="AM28" s="271"/>
      <c r="AN28" s="271"/>
      <c r="AO28" s="271"/>
      <c r="AP28" s="271"/>
      <c r="AQ28" s="271"/>
      <c r="AR28" s="271"/>
      <c r="AS28" s="271"/>
    </row>
    <row r="29" spans="1:45" s="280" customFormat="1" ht="17.149999999999999" customHeight="1" x14ac:dyDescent="0.35">
      <c r="A29" s="1255"/>
      <c r="B29" s="1256"/>
      <c r="C29" s="1257"/>
      <c r="D29" s="1256"/>
      <c r="E29" s="1258"/>
      <c r="F29" s="1259"/>
      <c r="G29" s="1256"/>
      <c r="H29" s="1260"/>
      <c r="I29" s="1261"/>
      <c r="J29" s="1262"/>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row>
    <row r="30" spans="1:45" s="280" customFormat="1" ht="17.149999999999999" customHeight="1" x14ac:dyDescent="0.35">
      <c r="A30" s="281"/>
      <c r="B30" s="553"/>
      <c r="C30" s="553"/>
      <c r="D30" s="553"/>
      <c r="E30" s="282"/>
      <c r="F30" s="282"/>
      <c r="G30" s="283"/>
      <c r="H30" s="283"/>
      <c r="I30" s="283"/>
      <c r="J30" s="284"/>
      <c r="K30" s="271"/>
      <c r="L30" s="271"/>
      <c r="M30" s="271"/>
      <c r="N30" s="271"/>
      <c r="O30" s="271"/>
      <c r="P30" s="271"/>
      <c r="Q30" s="271"/>
      <c r="R30" s="271"/>
      <c r="S30" s="271"/>
      <c r="T30" s="271"/>
      <c r="U30" s="271"/>
      <c r="V30" s="271"/>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row>
    <row r="31" spans="1:45" s="259" customFormat="1" ht="16" customHeight="1" x14ac:dyDescent="0.35">
      <c r="A31" s="1263" t="s">
        <v>574</v>
      </c>
      <c r="B31" s="1263"/>
      <c r="C31" s="1263"/>
      <c r="D31" s="449"/>
      <c r="E31" s="449"/>
      <c r="F31" s="449"/>
      <c r="G31" s="285"/>
      <c r="H31" s="286"/>
      <c r="I31" s="287"/>
      <c r="J31" s="269"/>
    </row>
    <row r="32" spans="1:45" s="259" customFormat="1" ht="15.5" x14ac:dyDescent="0.35">
      <c r="A32" s="1235"/>
      <c r="B32" s="1264"/>
      <c r="C32" s="1264"/>
      <c r="D32" s="1264"/>
      <c r="E32" s="1264"/>
      <c r="F32" s="1264"/>
      <c r="G32" s="1264"/>
      <c r="H32" s="1264"/>
      <c r="I32" s="1264"/>
      <c r="J32" s="1265"/>
    </row>
    <row r="33" spans="1:13" s="259" customFormat="1" ht="15.5" x14ac:dyDescent="0.35">
      <c r="A33" s="1266"/>
      <c r="B33" s="1267"/>
      <c r="C33" s="1267"/>
      <c r="D33" s="1267"/>
      <c r="E33" s="1267"/>
      <c r="F33" s="1267"/>
      <c r="G33" s="1267"/>
      <c r="H33" s="1267"/>
      <c r="I33" s="1267"/>
      <c r="J33" s="1268"/>
    </row>
    <row r="34" spans="1:13" s="259" customFormat="1" ht="15.5" x14ac:dyDescent="0.35">
      <c r="A34" s="1266"/>
      <c r="B34" s="1267"/>
      <c r="C34" s="1267"/>
      <c r="D34" s="1267"/>
      <c r="E34" s="1267"/>
      <c r="F34" s="1267"/>
      <c r="G34" s="1267"/>
      <c r="H34" s="1267"/>
      <c r="I34" s="1267"/>
      <c r="J34" s="1268"/>
    </row>
    <row r="35" spans="1:13" s="259" customFormat="1" ht="66" customHeight="1" x14ac:dyDescent="0.35">
      <c r="A35" s="1269"/>
      <c r="B35" s="1270"/>
      <c r="C35" s="1270"/>
      <c r="D35" s="1270"/>
      <c r="E35" s="1270"/>
      <c r="F35" s="1270"/>
      <c r="G35" s="1270"/>
      <c r="H35" s="1270"/>
      <c r="I35" s="1270"/>
      <c r="J35" s="1271"/>
    </row>
    <row r="36" spans="1:13" s="259" customFormat="1" ht="15" customHeight="1" x14ac:dyDescent="0.35">
      <c r="A36" s="554"/>
      <c r="B36" s="554"/>
      <c r="C36" s="554"/>
      <c r="D36" s="554"/>
      <c r="E36" s="554"/>
      <c r="F36" s="554"/>
      <c r="G36" s="554"/>
      <c r="H36" s="554"/>
      <c r="I36" s="554"/>
      <c r="J36" s="554"/>
    </row>
    <row r="37" spans="1:13" s="259" customFormat="1" ht="20.149999999999999" customHeight="1" x14ac:dyDescent="0.35">
      <c r="A37" s="1234" t="s">
        <v>575</v>
      </c>
      <c r="B37" s="1234"/>
      <c r="C37" s="1234"/>
      <c r="D37" s="555"/>
      <c r="E37" s="555"/>
      <c r="F37" s="555"/>
      <c r="G37" s="555"/>
      <c r="H37" s="555"/>
      <c r="I37" s="555"/>
      <c r="J37" s="555"/>
      <c r="M37" s="288"/>
    </row>
    <row r="38" spans="1:13" s="259" customFormat="1" ht="15.5" x14ac:dyDescent="0.35">
      <c r="A38" s="1235"/>
      <c r="B38" s="1236"/>
      <c r="C38" s="1236"/>
      <c r="D38" s="1236"/>
      <c r="E38" s="1236"/>
      <c r="F38" s="1236"/>
      <c r="G38" s="1236"/>
      <c r="H38" s="1236"/>
      <c r="I38" s="1236"/>
      <c r="J38" s="1237"/>
      <c r="M38" s="288"/>
    </row>
    <row r="39" spans="1:13" s="259" customFormat="1" ht="15.5" x14ac:dyDescent="0.35">
      <c r="A39" s="1238"/>
      <c r="B39" s="1239"/>
      <c r="C39" s="1239"/>
      <c r="D39" s="1239"/>
      <c r="E39" s="1239"/>
      <c r="F39" s="1239"/>
      <c r="G39" s="1239"/>
      <c r="H39" s="1239"/>
      <c r="I39" s="1239"/>
      <c r="J39" s="1240"/>
    </row>
    <row r="40" spans="1:13" s="259" customFormat="1" ht="101.25" customHeight="1" x14ac:dyDescent="0.35">
      <c r="A40" s="1241"/>
      <c r="B40" s="1242"/>
      <c r="C40" s="1242"/>
      <c r="D40" s="1242"/>
      <c r="E40" s="1242"/>
      <c r="F40" s="1242"/>
      <c r="G40" s="1242"/>
      <c r="H40" s="1242"/>
      <c r="I40" s="1242"/>
      <c r="J40" s="1243"/>
    </row>
    <row r="41" spans="1:13" s="259" customFormat="1" ht="15" customHeight="1" thickBot="1" x14ac:dyDescent="0.4">
      <c r="A41" s="556"/>
      <c r="B41" s="556"/>
      <c r="C41" s="556"/>
      <c r="D41" s="556"/>
      <c r="E41" s="556"/>
      <c r="F41" s="556"/>
      <c r="G41" s="556"/>
      <c r="H41" s="556"/>
      <c r="I41" s="556"/>
      <c r="J41" s="556"/>
    </row>
    <row r="42" spans="1:13" s="259" customFormat="1" ht="15" customHeight="1" thickBot="1" x14ac:dyDescent="0.4">
      <c r="A42" s="557" t="s">
        <v>576</v>
      </c>
      <c r="B42" s="558"/>
      <c r="C42" s="556"/>
      <c r="D42" s="556"/>
      <c r="E42" s="556"/>
      <c r="F42" s="556"/>
      <c r="G42" s="556"/>
      <c r="H42" s="556"/>
      <c r="I42" s="556"/>
      <c r="J42" s="556"/>
    </row>
    <row r="43" spans="1:13" s="259" customFormat="1" ht="15" customHeight="1" thickBot="1" x14ac:dyDescent="0.4">
      <c r="A43" s="559"/>
      <c r="B43" s="560" t="s">
        <v>577</v>
      </c>
      <c r="C43" s="556"/>
      <c r="D43" s="1244" t="s">
        <v>578</v>
      </c>
      <c r="E43" s="1245"/>
      <c r="F43" s="1245"/>
      <c r="G43" s="1245"/>
      <c r="H43" s="1245"/>
      <c r="I43" s="1245"/>
      <c r="J43" s="1246"/>
    </row>
    <row r="44" spans="1:13" s="259" customFormat="1" ht="15" customHeight="1" x14ac:dyDescent="0.35">
      <c r="A44" s="561" t="s">
        <v>579</v>
      </c>
      <c r="B44" s="562">
        <f>+Application!M225</f>
        <v>0</v>
      </c>
      <c r="C44" s="556"/>
      <c r="D44" s="1247" t="str">
        <f>_xlfn.TEXTJOIN("; 
",TRUE,IF([5]Application!H240=TRUE,[5]Application!B240,""),
IF([5]Application!H241=TRUE,[5]Application!B241,""),
IF([5]Application!H242=TRUE,[5]Application!B242,""),
IF([5]Application!H243=TRUE,[5]Application!C243,""),
IF([5]Application!M240,[5]Application!I240,""),
IF([5]Application!M241=TRUE,[5]Application!I241,""),
IF([5]Application!M242=TRUE,[5]Application!I242,""),
IF([5]Application!M243=TRUE,[5]Application!J243,""))</f>
        <v>Exterior Repairs - including tuckpointing, roof, windows and screens, /chimney, etc.; 
Interior Repairs and Remodeling - Bathroom, Kitchen, Flooring, Painting, etc.; 
Site Improvements - Lot resurfacing, Sidewalks, Driveway, Retaining Walls, Fencing, etc.</v>
      </c>
      <c r="E44" s="1248"/>
      <c r="F44" s="1248"/>
      <c r="G44" s="1248"/>
      <c r="H44" s="1248"/>
      <c r="I44" s="1248"/>
      <c r="J44" s="1249"/>
    </row>
    <row r="45" spans="1:13" s="259" customFormat="1" ht="15" customHeight="1" x14ac:dyDescent="0.35">
      <c r="A45" s="561" t="s">
        <v>580</v>
      </c>
      <c r="B45" s="562">
        <f>+Application!M226</f>
        <v>0</v>
      </c>
      <c r="C45" s="556"/>
      <c r="D45" s="1247"/>
      <c r="E45" s="1248"/>
      <c r="F45" s="1248"/>
      <c r="G45" s="1248"/>
      <c r="H45" s="1248"/>
      <c r="I45" s="1248"/>
      <c r="J45" s="1249"/>
    </row>
    <row r="46" spans="1:13" s="259" customFormat="1" ht="15" customHeight="1" x14ac:dyDescent="0.35">
      <c r="A46" s="561" t="s">
        <v>581</v>
      </c>
      <c r="B46" s="562">
        <f>+Application!M227</f>
        <v>0</v>
      </c>
      <c r="C46" s="556"/>
      <c r="D46" s="1247"/>
      <c r="E46" s="1248"/>
      <c r="F46" s="1248"/>
      <c r="G46" s="1248"/>
      <c r="H46" s="1248"/>
      <c r="I46" s="1248"/>
      <c r="J46" s="1249"/>
    </row>
    <row r="47" spans="1:13" s="259" customFormat="1" ht="15" customHeight="1" x14ac:dyDescent="0.35">
      <c r="A47" s="561" t="s">
        <v>582</v>
      </c>
      <c r="B47" s="562">
        <f>+Application!M228</f>
        <v>0</v>
      </c>
      <c r="C47" s="556"/>
      <c r="D47" s="1247"/>
      <c r="E47" s="1248"/>
      <c r="F47" s="1248"/>
      <c r="G47" s="1248"/>
      <c r="H47" s="1248"/>
      <c r="I47" s="1248"/>
      <c r="J47" s="1249"/>
    </row>
    <row r="48" spans="1:13" s="259" customFormat="1" ht="15" customHeight="1" x14ac:dyDescent="0.35">
      <c r="A48" s="563" t="s">
        <v>583</v>
      </c>
      <c r="B48" s="564">
        <f>SUM(B44:B47)</f>
        <v>0</v>
      </c>
      <c r="C48" s="556"/>
      <c r="D48" s="1247"/>
      <c r="E48" s="1248"/>
      <c r="F48" s="1248"/>
      <c r="G48" s="1248"/>
      <c r="H48" s="1248"/>
      <c r="I48" s="1248"/>
      <c r="J48" s="1249"/>
    </row>
    <row r="49" spans="1:45" s="259" customFormat="1" ht="15" customHeight="1" x14ac:dyDescent="0.35">
      <c r="A49" s="565" t="s">
        <v>5742</v>
      </c>
      <c r="B49" s="566">
        <f>B48*0.1</f>
        <v>0</v>
      </c>
      <c r="C49" s="556"/>
      <c r="D49" s="1247"/>
      <c r="E49" s="1248"/>
      <c r="F49" s="1248"/>
      <c r="G49" s="1248"/>
      <c r="H49" s="1248"/>
      <c r="I49" s="1248"/>
      <c r="J49" s="1249"/>
    </row>
    <row r="50" spans="1:45" s="259" customFormat="1" ht="15" customHeight="1" x14ac:dyDescent="0.35">
      <c r="A50" s="565" t="s">
        <v>584</v>
      </c>
      <c r="B50" s="567">
        <f>+Application!E233+Application!M232</f>
        <v>0</v>
      </c>
      <c r="C50" s="556"/>
      <c r="D50" s="1247"/>
      <c r="E50" s="1248"/>
      <c r="F50" s="1248"/>
      <c r="G50" s="1248"/>
      <c r="H50" s="1248"/>
      <c r="I50" s="1248"/>
      <c r="J50" s="1249"/>
    </row>
    <row r="51" spans="1:45" s="259" customFormat="1" ht="15" customHeight="1" x14ac:dyDescent="0.35">
      <c r="A51" s="565"/>
      <c r="B51" s="568"/>
      <c r="C51" s="556"/>
      <c r="D51" s="1247"/>
      <c r="E51" s="1248"/>
      <c r="F51" s="1248"/>
      <c r="G51" s="1248"/>
      <c r="H51" s="1248"/>
      <c r="I51" s="1248"/>
      <c r="J51" s="1249"/>
    </row>
    <row r="52" spans="1:45" s="259" customFormat="1" ht="15" customHeight="1" thickBot="1" x14ac:dyDescent="0.4">
      <c r="A52" s="569" t="s">
        <v>585</v>
      </c>
      <c r="B52" s="570">
        <f>+B48+B49+B50</f>
        <v>0</v>
      </c>
      <c r="C52" s="556"/>
      <c r="D52" s="1247"/>
      <c r="E52" s="1248"/>
      <c r="F52" s="1248"/>
      <c r="G52" s="1248"/>
      <c r="H52" s="1248"/>
      <c r="I52" s="1248"/>
      <c r="J52" s="1249"/>
    </row>
    <row r="53" spans="1:45" s="259" customFormat="1" ht="12" customHeight="1" x14ac:dyDescent="0.35">
      <c r="A53" s="571"/>
      <c r="B53" s="571"/>
      <c r="C53" s="571"/>
      <c r="D53" s="1247"/>
      <c r="E53" s="1248"/>
      <c r="F53" s="1248"/>
      <c r="G53" s="1248"/>
      <c r="H53" s="1248"/>
      <c r="I53" s="1248"/>
      <c r="J53" s="1249"/>
    </row>
    <row r="54" spans="1:45" s="259" customFormat="1" ht="12" customHeight="1" x14ac:dyDescent="0.35">
      <c r="A54" s="571"/>
      <c r="B54" s="571"/>
      <c r="C54" s="571"/>
      <c r="D54" s="1247"/>
      <c r="E54" s="1248"/>
      <c r="F54" s="1248"/>
      <c r="G54" s="1248"/>
      <c r="H54" s="1248"/>
      <c r="I54" s="1248"/>
      <c r="J54" s="1249"/>
    </row>
    <row r="55" spans="1:45" s="259" customFormat="1" ht="12" customHeight="1" thickBot="1" x14ac:dyDescent="0.4">
      <c r="A55" s="571"/>
      <c r="B55" s="571"/>
      <c r="C55" s="571"/>
      <c r="D55" s="1250"/>
      <c r="E55" s="1251"/>
      <c r="F55" s="1251"/>
      <c r="G55" s="1251"/>
      <c r="H55" s="1251"/>
      <c r="I55" s="1251"/>
      <c r="J55" s="1252"/>
    </row>
    <row r="56" spans="1:45" s="259" customFormat="1" ht="12" customHeight="1" x14ac:dyDescent="0.35">
      <c r="A56" s="571"/>
      <c r="B56" s="571"/>
      <c r="C56" s="571"/>
      <c r="D56" s="571"/>
      <c r="E56" s="571"/>
      <c r="F56" s="571"/>
      <c r="G56" s="571"/>
      <c r="H56" s="571"/>
      <c r="I56" s="571"/>
      <c r="J56" s="571"/>
    </row>
    <row r="57" spans="1:45" s="280" customFormat="1" ht="19.5" customHeight="1" x14ac:dyDescent="0.35">
      <c r="A57" s="284"/>
      <c r="B57" s="284"/>
      <c r="C57" s="284"/>
      <c r="D57" s="284"/>
      <c r="E57" s="284"/>
      <c r="F57" s="284"/>
      <c r="G57" s="284"/>
      <c r="H57" s="284"/>
      <c r="I57" s="284"/>
      <c r="J57" s="284"/>
      <c r="K57" s="271"/>
      <c r="L57" s="271"/>
      <c r="M57" s="271"/>
      <c r="N57" s="271"/>
      <c r="O57" s="271"/>
      <c r="P57" s="271"/>
      <c r="Q57" s="271"/>
      <c r="R57" s="271"/>
      <c r="S57" s="271"/>
      <c r="T57" s="271"/>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c r="AQ57" s="271"/>
      <c r="AR57" s="271"/>
      <c r="AS57" s="271"/>
    </row>
    <row r="58" spans="1:45" s="280" customFormat="1" ht="39" customHeight="1" x14ac:dyDescent="0.35">
      <c r="A58" s="1253" t="s">
        <v>586</v>
      </c>
      <c r="B58" s="1254"/>
      <c r="C58" s="207" t="s">
        <v>587</v>
      </c>
      <c r="D58" s="207" t="s">
        <v>588</v>
      </c>
      <c r="E58" s="207" t="s">
        <v>589</v>
      </c>
      <c r="F58" s="207" t="s">
        <v>590</v>
      </c>
      <c r="G58" s="208" t="s">
        <v>591</v>
      </c>
      <c r="H58" s="207" t="s">
        <v>140</v>
      </c>
      <c r="I58" s="209" t="s">
        <v>592</v>
      </c>
      <c r="J58" s="207" t="s">
        <v>141</v>
      </c>
      <c r="K58" s="572"/>
      <c r="L58" s="271"/>
      <c r="M58" s="271"/>
      <c r="N58" s="271"/>
      <c r="O58" s="271"/>
      <c r="P58" s="271"/>
      <c r="Q58" s="271"/>
      <c r="R58" s="271"/>
      <c r="S58" s="271"/>
      <c r="T58" s="271"/>
      <c r="U58" s="271"/>
      <c r="V58" s="271"/>
      <c r="W58" s="271"/>
      <c r="X58" s="271"/>
      <c r="Y58" s="271"/>
      <c r="Z58" s="271"/>
      <c r="AA58" s="271"/>
      <c r="AB58" s="271"/>
      <c r="AC58" s="271"/>
      <c r="AD58" s="271"/>
      <c r="AE58" s="271"/>
      <c r="AF58" s="271"/>
      <c r="AG58" s="271"/>
      <c r="AH58" s="271"/>
      <c r="AI58" s="271"/>
      <c r="AJ58" s="271"/>
      <c r="AK58" s="271"/>
      <c r="AL58" s="271"/>
      <c r="AM58" s="271"/>
      <c r="AN58" s="271"/>
      <c r="AO58" s="271"/>
      <c r="AP58" s="271"/>
      <c r="AQ58" s="271"/>
      <c r="AR58" s="271"/>
      <c r="AS58" s="271"/>
    </row>
    <row r="59" spans="1:45" s="280" customFormat="1" ht="15.5" hidden="1" x14ac:dyDescent="0.35">
      <c r="A59" s="1227" t="s">
        <v>593</v>
      </c>
      <c r="B59" s="1228"/>
      <c r="C59" s="573"/>
      <c r="D59" s="573"/>
      <c r="E59" s="573"/>
      <c r="F59" s="573"/>
      <c r="G59" s="573"/>
      <c r="H59" s="573"/>
      <c r="I59" s="574"/>
      <c r="J59" s="575">
        <f>SUM(C59:H59)</f>
        <v>0</v>
      </c>
      <c r="K59" s="572"/>
      <c r="L59" s="271"/>
      <c r="M59" s="271"/>
      <c r="N59" s="271"/>
      <c r="O59" s="271"/>
      <c r="P59" s="271"/>
      <c r="Q59" s="271"/>
      <c r="R59" s="271"/>
      <c r="S59" s="271"/>
      <c r="T59" s="271"/>
      <c r="U59" s="271"/>
      <c r="V59" s="271"/>
      <c r="W59" s="271"/>
      <c r="X59" s="271"/>
      <c r="Y59" s="271"/>
      <c r="Z59" s="271"/>
      <c r="AA59" s="271"/>
      <c r="AB59" s="271"/>
      <c r="AC59" s="271"/>
      <c r="AD59" s="271"/>
      <c r="AE59" s="271"/>
      <c r="AF59" s="271"/>
      <c r="AG59" s="271"/>
      <c r="AH59" s="271"/>
      <c r="AI59" s="271"/>
      <c r="AJ59" s="271"/>
      <c r="AK59" s="271"/>
      <c r="AL59" s="271"/>
      <c r="AM59" s="271"/>
      <c r="AN59" s="271"/>
      <c r="AO59" s="271"/>
      <c r="AP59" s="271"/>
      <c r="AQ59" s="271"/>
      <c r="AR59" s="271"/>
      <c r="AS59" s="271"/>
    </row>
    <row r="60" spans="1:45" s="280" customFormat="1" ht="15.5" x14ac:dyDescent="0.35">
      <c r="A60" s="1227" t="s">
        <v>594</v>
      </c>
      <c r="B60" s="1228"/>
      <c r="C60" s="576"/>
      <c r="D60" s="576"/>
      <c r="E60" s="576"/>
      <c r="F60" s="576"/>
      <c r="G60" s="576"/>
      <c r="H60" s="576"/>
      <c r="I60" s="576"/>
      <c r="J60" s="577">
        <f>SUM(C60:H60)</f>
        <v>0</v>
      </c>
      <c r="K60" s="572"/>
      <c r="L60" s="271"/>
      <c r="M60" s="271"/>
      <c r="N60" s="271"/>
      <c r="O60" s="271"/>
      <c r="P60" s="271"/>
      <c r="Q60" s="271"/>
      <c r="R60" s="271"/>
      <c r="S60" s="271"/>
      <c r="T60" s="271"/>
      <c r="U60" s="271"/>
      <c r="V60" s="271"/>
      <c r="W60" s="271"/>
      <c r="X60" s="271"/>
      <c r="Y60" s="271"/>
      <c r="Z60" s="271"/>
      <c r="AA60" s="271"/>
      <c r="AB60" s="271"/>
      <c r="AC60" s="271"/>
      <c r="AD60" s="271"/>
      <c r="AE60" s="271"/>
      <c r="AF60" s="271"/>
      <c r="AG60" s="271"/>
      <c r="AH60" s="271"/>
      <c r="AI60" s="271"/>
      <c r="AJ60" s="271"/>
      <c r="AK60" s="271"/>
      <c r="AL60" s="271"/>
      <c r="AM60" s="271"/>
      <c r="AN60" s="271"/>
      <c r="AO60" s="271"/>
      <c r="AP60" s="271"/>
      <c r="AQ60" s="271"/>
      <c r="AR60" s="271"/>
      <c r="AS60" s="271"/>
    </row>
    <row r="61" spans="1:45" s="280" customFormat="1" ht="15.5" x14ac:dyDescent="0.35">
      <c r="A61" s="1227" t="s">
        <v>595</v>
      </c>
      <c r="B61" s="1228"/>
      <c r="C61" s="576"/>
      <c r="D61" s="576"/>
      <c r="E61" s="576"/>
      <c r="F61" s="576"/>
      <c r="G61" s="576"/>
      <c r="H61" s="576"/>
      <c r="I61" s="576"/>
      <c r="J61" s="577">
        <f>SUM(C61:H61)</f>
        <v>0</v>
      </c>
      <c r="K61" s="572"/>
      <c r="L61" s="271"/>
      <c r="M61" s="271"/>
      <c r="N61" s="271"/>
      <c r="O61" s="271"/>
      <c r="P61" s="271"/>
      <c r="Q61" s="271"/>
      <c r="R61" s="271"/>
      <c r="S61" s="271"/>
      <c r="T61" s="271"/>
      <c r="U61" s="271"/>
      <c r="V61" s="271"/>
      <c r="W61" s="271"/>
      <c r="X61" s="271"/>
      <c r="Y61" s="271"/>
      <c r="Z61" s="271"/>
      <c r="AA61" s="271"/>
      <c r="AB61" s="271"/>
      <c r="AC61" s="271"/>
      <c r="AD61" s="271"/>
      <c r="AE61" s="271"/>
      <c r="AF61" s="271"/>
      <c r="AG61" s="271"/>
      <c r="AH61" s="271"/>
      <c r="AI61" s="271"/>
      <c r="AJ61" s="271"/>
      <c r="AK61" s="271"/>
      <c r="AL61" s="271"/>
      <c r="AM61" s="271"/>
      <c r="AN61" s="271"/>
      <c r="AO61" s="271"/>
      <c r="AP61" s="271"/>
      <c r="AQ61" s="271"/>
      <c r="AR61" s="271"/>
      <c r="AS61" s="271"/>
    </row>
    <row r="62" spans="1:45" s="280" customFormat="1" ht="15.5" x14ac:dyDescent="0.35">
      <c r="A62" s="1227" t="s">
        <v>596</v>
      </c>
      <c r="B62" s="1228"/>
      <c r="C62" s="576"/>
      <c r="D62" s="576"/>
      <c r="E62" s="576"/>
      <c r="F62" s="576"/>
      <c r="G62" s="576"/>
      <c r="H62" s="576"/>
      <c r="I62" s="576"/>
      <c r="J62" s="577">
        <f>SUM(C62:H62)</f>
        <v>0</v>
      </c>
      <c r="K62" s="572"/>
      <c r="L62" s="271"/>
      <c r="M62" s="271"/>
      <c r="N62" s="271"/>
      <c r="O62" s="271"/>
      <c r="P62" s="271"/>
      <c r="Q62" s="271"/>
      <c r="R62" s="271"/>
      <c r="S62" s="271"/>
      <c r="T62" s="271"/>
      <c r="U62" s="271"/>
      <c r="V62" s="271"/>
      <c r="W62" s="271"/>
      <c r="X62" s="271"/>
      <c r="Y62" s="271"/>
      <c r="Z62" s="271"/>
      <c r="AA62" s="271"/>
      <c r="AB62" s="271"/>
      <c r="AC62" s="271"/>
      <c r="AD62" s="271"/>
      <c r="AE62" s="271"/>
      <c r="AF62" s="271"/>
      <c r="AG62" s="271"/>
      <c r="AH62" s="271"/>
      <c r="AI62" s="271"/>
      <c r="AJ62" s="271"/>
      <c r="AK62" s="271"/>
      <c r="AL62" s="271"/>
      <c r="AM62" s="271"/>
      <c r="AN62" s="271"/>
      <c r="AO62" s="271"/>
      <c r="AP62" s="271"/>
      <c r="AQ62" s="271"/>
      <c r="AR62" s="271"/>
      <c r="AS62" s="271"/>
    </row>
    <row r="63" spans="1:45" s="280" customFormat="1" ht="15.5" x14ac:dyDescent="0.35">
      <c r="A63" s="1227" t="s">
        <v>597</v>
      </c>
      <c r="B63" s="1228"/>
      <c r="C63" s="576"/>
      <c r="D63" s="576"/>
      <c r="E63" s="576"/>
      <c r="F63" s="576"/>
      <c r="G63" s="576"/>
      <c r="H63" s="576"/>
      <c r="I63" s="576"/>
      <c r="J63" s="577">
        <f>SUM(C63:H63)</f>
        <v>0</v>
      </c>
      <c r="K63" s="572"/>
      <c r="L63" s="271"/>
      <c r="M63" s="271"/>
      <c r="N63" s="271"/>
      <c r="O63" s="271"/>
      <c r="P63" s="271"/>
      <c r="Q63" s="271"/>
      <c r="R63" s="271"/>
      <c r="S63" s="271"/>
      <c r="T63" s="271"/>
      <c r="U63" s="271"/>
      <c r="V63" s="271"/>
      <c r="W63" s="271"/>
      <c r="X63" s="271"/>
      <c r="Y63" s="271"/>
      <c r="Z63" s="271"/>
      <c r="AA63" s="271"/>
      <c r="AB63" s="271"/>
      <c r="AC63" s="271"/>
      <c r="AD63" s="271"/>
      <c r="AE63" s="271"/>
      <c r="AF63" s="271"/>
      <c r="AG63" s="271"/>
      <c r="AH63" s="271"/>
      <c r="AI63" s="271"/>
      <c r="AJ63" s="271"/>
      <c r="AK63" s="271"/>
      <c r="AL63" s="271"/>
      <c r="AM63" s="271"/>
      <c r="AN63" s="271"/>
      <c r="AO63" s="271"/>
      <c r="AP63" s="271"/>
      <c r="AQ63" s="271"/>
      <c r="AR63" s="271"/>
      <c r="AS63" s="271"/>
    </row>
    <row r="64" spans="1:45" s="280" customFormat="1" ht="15.5" x14ac:dyDescent="0.35">
      <c r="A64" s="1229" t="s">
        <v>598</v>
      </c>
      <c r="B64" s="1230"/>
      <c r="C64" s="578">
        <f t="shared" ref="C64:J64" si="0">SUM(C59:C63)</f>
        <v>0</v>
      </c>
      <c r="D64" s="578">
        <f t="shared" si="0"/>
        <v>0</v>
      </c>
      <c r="E64" s="578">
        <f t="shared" si="0"/>
        <v>0</v>
      </c>
      <c r="F64" s="578">
        <f t="shared" si="0"/>
        <v>0</v>
      </c>
      <c r="G64" s="578">
        <f t="shared" si="0"/>
        <v>0</v>
      </c>
      <c r="H64" s="578">
        <f t="shared" si="0"/>
        <v>0</v>
      </c>
      <c r="I64" s="578">
        <f t="shared" si="0"/>
        <v>0</v>
      </c>
      <c r="J64" s="578">
        <f t="shared" si="0"/>
        <v>0</v>
      </c>
      <c r="K64" s="572"/>
      <c r="L64" s="271"/>
      <c r="M64" s="271"/>
      <c r="N64" s="271"/>
      <c r="O64" s="271"/>
      <c r="P64" s="271"/>
      <c r="Q64" s="271"/>
      <c r="R64" s="271"/>
      <c r="S64" s="271"/>
      <c r="T64" s="271"/>
      <c r="U64" s="271"/>
      <c r="V64" s="271"/>
      <c r="W64" s="271"/>
      <c r="X64" s="271"/>
      <c r="Y64" s="271"/>
      <c r="Z64" s="271"/>
      <c r="AA64" s="271"/>
      <c r="AB64" s="271"/>
      <c r="AC64" s="271"/>
      <c r="AD64" s="271"/>
      <c r="AE64" s="271"/>
      <c r="AF64" s="271"/>
      <c r="AG64" s="271"/>
      <c r="AH64" s="271"/>
      <c r="AI64" s="271"/>
      <c r="AJ64" s="271"/>
      <c r="AK64" s="271"/>
      <c r="AL64" s="271"/>
      <c r="AM64" s="271"/>
      <c r="AN64" s="271"/>
      <c r="AO64" s="271"/>
      <c r="AP64" s="271"/>
      <c r="AQ64" s="271"/>
      <c r="AR64" s="271"/>
      <c r="AS64" s="271"/>
    </row>
    <row r="65" spans="1:45" s="280" customFormat="1" ht="15.5" x14ac:dyDescent="0.35">
      <c r="A65" s="210"/>
      <c r="B65" s="210"/>
      <c r="C65" s="579"/>
      <c r="D65" s="579"/>
      <c r="E65" s="579"/>
      <c r="F65" s="579"/>
      <c r="G65" s="579"/>
      <c r="H65" s="579"/>
      <c r="I65" s="579"/>
      <c r="J65" s="579"/>
      <c r="K65" s="572"/>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1"/>
      <c r="AI65" s="271"/>
      <c r="AJ65" s="271"/>
      <c r="AK65" s="271"/>
      <c r="AL65" s="271"/>
      <c r="AM65" s="271"/>
      <c r="AN65" s="271"/>
      <c r="AO65" s="271"/>
      <c r="AP65" s="271"/>
      <c r="AQ65" s="271"/>
      <c r="AR65" s="271"/>
      <c r="AS65" s="271"/>
    </row>
    <row r="66" spans="1:45" s="280" customFormat="1" ht="15.5" x14ac:dyDescent="0.35">
      <c r="A66" s="210" t="s">
        <v>599</v>
      </c>
      <c r="B66" s="580"/>
      <c r="C66" s="579"/>
      <c r="D66" s="579"/>
      <c r="E66" s="579"/>
      <c r="F66" s="579"/>
      <c r="G66" s="579"/>
      <c r="H66" s="579"/>
      <c r="I66" s="579"/>
      <c r="J66" s="579"/>
      <c r="K66" s="572"/>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1"/>
      <c r="AI66" s="271"/>
      <c r="AJ66" s="271"/>
      <c r="AK66" s="271"/>
      <c r="AL66" s="271"/>
      <c r="AM66" s="271"/>
      <c r="AN66" s="271"/>
      <c r="AO66" s="271"/>
      <c r="AP66" s="271"/>
      <c r="AQ66" s="271"/>
      <c r="AR66" s="271"/>
      <c r="AS66" s="271"/>
    </row>
    <row r="67" spans="1:45" s="280" customFormat="1" ht="15.5" x14ac:dyDescent="0.35">
      <c r="A67" s="210" t="s">
        <v>600</v>
      </c>
      <c r="B67" s="625">
        <f>+Application!F359</f>
        <v>0</v>
      </c>
      <c r="C67" s="579"/>
      <c r="D67" s="581" t="s">
        <v>323</v>
      </c>
      <c r="E67" s="582">
        <f>+Application!F363</f>
        <v>0</v>
      </c>
      <c r="F67" s="579"/>
      <c r="G67" s="581" t="s">
        <v>601</v>
      </c>
      <c r="H67" s="582" t="e">
        <f>+Application!F356/Application!K78</f>
        <v>#DIV/0!</v>
      </c>
      <c r="I67" s="579"/>
      <c r="J67" s="579"/>
      <c r="K67" s="572"/>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1"/>
      <c r="AI67" s="271"/>
      <c r="AJ67" s="271"/>
      <c r="AK67" s="271"/>
      <c r="AL67" s="271"/>
      <c r="AM67" s="271"/>
      <c r="AN67" s="271"/>
      <c r="AO67" s="271"/>
      <c r="AP67" s="271"/>
      <c r="AQ67" s="271"/>
      <c r="AR67" s="271"/>
      <c r="AS67" s="271"/>
    </row>
    <row r="68" spans="1:45" s="280" customFormat="1" ht="15.5" x14ac:dyDescent="0.35">
      <c r="A68" s="210" t="s">
        <v>322</v>
      </c>
      <c r="B68" s="583">
        <f>+Application!F361</f>
        <v>0</v>
      </c>
      <c r="C68" s="579"/>
      <c r="D68" s="581" t="s">
        <v>602</v>
      </c>
      <c r="E68" s="582" t="e">
        <f>IF(+Application!M357&lt;&gt;"",Application!M357," ")</f>
        <v>#N/A</v>
      </c>
      <c r="F68" s="579"/>
      <c r="G68" s="579"/>
      <c r="H68" s="579"/>
      <c r="I68" s="579"/>
      <c r="J68" s="579"/>
      <c r="K68" s="572"/>
      <c r="L68" s="271"/>
      <c r="M68" s="271"/>
      <c r="N68" s="271"/>
      <c r="O68" s="271"/>
      <c r="P68" s="271"/>
      <c r="Q68" s="271"/>
      <c r="R68" s="271"/>
      <c r="S68" s="271"/>
      <c r="T68" s="271"/>
      <c r="U68" s="271"/>
      <c r="V68" s="271"/>
      <c r="W68" s="271"/>
      <c r="X68" s="271"/>
      <c r="Y68" s="271"/>
      <c r="Z68" s="271"/>
      <c r="AA68" s="271"/>
      <c r="AB68" s="271"/>
      <c r="AC68" s="271"/>
      <c r="AD68" s="271"/>
      <c r="AE68" s="271"/>
      <c r="AF68" s="271"/>
      <c r="AG68" s="271"/>
      <c r="AH68" s="271"/>
      <c r="AI68" s="271"/>
      <c r="AJ68" s="271"/>
      <c r="AK68" s="271"/>
      <c r="AL68" s="271"/>
      <c r="AM68" s="271"/>
      <c r="AN68" s="271"/>
      <c r="AO68" s="271"/>
      <c r="AP68" s="271"/>
      <c r="AQ68" s="271"/>
      <c r="AR68" s="271"/>
      <c r="AS68" s="271"/>
    </row>
    <row r="69" spans="1:45" s="280" customFormat="1" ht="15.5" x14ac:dyDescent="0.35">
      <c r="A69" s="210"/>
      <c r="B69" s="210"/>
      <c r="C69" s="579"/>
      <c r="D69" s="579"/>
      <c r="E69" s="579"/>
      <c r="F69" s="579"/>
      <c r="G69" s="579"/>
      <c r="H69" s="579"/>
      <c r="I69" s="579"/>
      <c r="J69" s="579"/>
      <c r="K69" s="572"/>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1"/>
      <c r="AI69" s="271"/>
      <c r="AJ69" s="271"/>
      <c r="AK69" s="271"/>
      <c r="AL69" s="271"/>
      <c r="AM69" s="271"/>
      <c r="AN69" s="271"/>
      <c r="AO69" s="271"/>
      <c r="AP69" s="271"/>
      <c r="AQ69" s="271"/>
      <c r="AR69" s="271"/>
      <c r="AS69" s="271"/>
    </row>
    <row r="70" spans="1:45" s="271" customFormat="1" ht="17.149999999999999" customHeight="1" x14ac:dyDescent="0.35">
      <c r="A70" s="211" t="s">
        <v>603</v>
      </c>
      <c r="B70" s="584"/>
      <c r="C70" s="584" t="s">
        <v>604</v>
      </c>
      <c r="D70" s="584"/>
      <c r="E70" s="584"/>
      <c r="F70" s="584"/>
      <c r="G70" s="584"/>
      <c r="H70" s="584"/>
      <c r="I70" s="211"/>
      <c r="J70" s="585"/>
      <c r="K70" s="1231" t="s">
        <v>605</v>
      </c>
      <c r="L70" s="1231"/>
    </row>
    <row r="71" spans="1:45" s="280" customFormat="1" ht="15.75" customHeight="1" x14ac:dyDescent="0.35">
      <c r="A71" s="1233" t="s">
        <v>606</v>
      </c>
      <c r="B71" s="1233"/>
      <c r="C71" s="1233"/>
      <c r="D71" s="1233"/>
      <c r="E71" s="1233"/>
      <c r="F71" s="1233"/>
      <c r="G71" s="1233"/>
      <c r="H71" s="1233"/>
      <c r="I71" s="1233"/>
      <c r="J71" s="1233"/>
      <c r="K71" s="1232"/>
      <c r="L71" s="1232"/>
      <c r="M71" s="271"/>
      <c r="N71" s="271"/>
      <c r="O71" s="271"/>
      <c r="P71" s="271"/>
      <c r="Q71" s="271"/>
      <c r="R71" s="271"/>
      <c r="S71" s="271"/>
      <c r="T71" s="271"/>
      <c r="U71" s="271"/>
      <c r="V71" s="271"/>
      <c r="W71" s="271"/>
      <c r="X71" s="271"/>
      <c r="Y71" s="271"/>
      <c r="Z71" s="271"/>
      <c r="AA71" s="271"/>
      <c r="AB71" s="271"/>
      <c r="AC71" s="271"/>
      <c r="AD71" s="271"/>
      <c r="AE71" s="271"/>
      <c r="AF71" s="271"/>
      <c r="AG71" s="271"/>
      <c r="AH71" s="271"/>
      <c r="AI71" s="271"/>
      <c r="AJ71" s="271"/>
      <c r="AK71" s="271"/>
      <c r="AL71" s="271"/>
      <c r="AM71" s="271"/>
      <c r="AN71" s="271"/>
      <c r="AO71" s="271"/>
      <c r="AP71" s="271"/>
      <c r="AQ71" s="271"/>
      <c r="AR71" s="271"/>
      <c r="AS71" s="271"/>
    </row>
    <row r="72" spans="1:45" s="280" customFormat="1" ht="31" x14ac:dyDescent="0.35">
      <c r="A72" s="289" t="s">
        <v>607</v>
      </c>
      <c r="B72" s="290" t="s">
        <v>608</v>
      </c>
      <c r="C72" s="291" t="s">
        <v>160</v>
      </c>
      <c r="D72" s="290" t="s">
        <v>609</v>
      </c>
      <c r="E72" s="291" t="s">
        <v>610</v>
      </c>
      <c r="F72" s="291" t="s">
        <v>611</v>
      </c>
      <c r="G72" s="212" t="s">
        <v>612</v>
      </c>
      <c r="H72" s="291" t="s">
        <v>613</v>
      </c>
      <c r="I72" s="290" t="s">
        <v>614</v>
      </c>
      <c r="J72" s="290" t="s">
        <v>615</v>
      </c>
      <c r="K72" s="290" t="s">
        <v>616</v>
      </c>
      <c r="L72" s="290" t="s">
        <v>617</v>
      </c>
      <c r="M72" s="271"/>
      <c r="N72" s="271"/>
      <c r="O72" s="271"/>
      <c r="P72" s="271"/>
      <c r="Q72" s="271"/>
      <c r="R72" s="271"/>
      <c r="S72" s="271"/>
      <c r="T72" s="271"/>
      <c r="U72" s="271"/>
      <c r="V72" s="271"/>
      <c r="W72" s="271"/>
      <c r="X72" s="271"/>
      <c r="Y72" s="271"/>
      <c r="Z72" s="271"/>
      <c r="AA72" s="271"/>
      <c r="AB72" s="271"/>
      <c r="AC72" s="271"/>
      <c r="AD72" s="271"/>
      <c r="AE72" s="271"/>
      <c r="AF72" s="271"/>
      <c r="AG72" s="271"/>
      <c r="AH72" s="271"/>
      <c r="AI72" s="271"/>
      <c r="AJ72" s="271"/>
      <c r="AK72" s="271"/>
      <c r="AL72" s="271"/>
      <c r="AM72" s="271"/>
      <c r="AN72" s="271"/>
      <c r="AO72" s="271"/>
      <c r="AP72" s="271"/>
      <c r="AQ72" s="271"/>
      <c r="AR72" s="271"/>
      <c r="AS72" s="271"/>
    </row>
    <row r="73" spans="1:45" s="280" customFormat="1" ht="16.5" customHeight="1" x14ac:dyDescent="0.45">
      <c r="A73" s="586"/>
      <c r="B73" s="587"/>
      <c r="C73" s="588"/>
      <c r="D73" s="587"/>
      <c r="E73" s="587"/>
      <c r="F73" s="589"/>
      <c r="G73" s="590"/>
      <c r="H73" s="591"/>
      <c r="I73" s="592"/>
      <c r="J73" s="593"/>
      <c r="K73" s="594" t="s">
        <v>79</v>
      </c>
      <c r="L73" s="595" t="s">
        <v>621</v>
      </c>
      <c r="M73" s="292"/>
      <c r="N73" s="271"/>
      <c r="O73" s="271"/>
      <c r="P73" s="271"/>
      <c r="Q73" s="271"/>
      <c r="R73" s="271"/>
      <c r="S73" s="271"/>
      <c r="T73" s="271"/>
      <c r="U73" s="271"/>
      <c r="V73" s="271"/>
      <c r="W73" s="271"/>
      <c r="X73" s="271"/>
      <c r="Y73" s="271"/>
      <c r="Z73" s="271"/>
      <c r="AA73" s="271"/>
      <c r="AB73" s="271"/>
      <c r="AC73" s="271"/>
      <c r="AD73" s="271"/>
      <c r="AE73" s="271"/>
      <c r="AF73" s="271"/>
      <c r="AG73" s="271"/>
      <c r="AH73" s="271"/>
      <c r="AI73" s="271"/>
      <c r="AJ73" s="271"/>
      <c r="AK73" s="271"/>
      <c r="AL73" s="271"/>
      <c r="AM73" s="271"/>
      <c r="AN73" s="271"/>
      <c r="AO73" s="271"/>
      <c r="AP73" s="271"/>
      <c r="AQ73" s="271"/>
      <c r="AR73" s="271"/>
      <c r="AS73" s="271"/>
    </row>
    <row r="74" spans="1:45" s="280" customFormat="1" ht="16.5" customHeight="1" x14ac:dyDescent="0.45">
      <c r="A74" s="586"/>
      <c r="B74" s="587"/>
      <c r="C74" s="588"/>
      <c r="D74" s="587"/>
      <c r="E74" s="587"/>
      <c r="F74" s="589"/>
      <c r="G74" s="590"/>
      <c r="H74" s="591"/>
      <c r="I74" s="592"/>
      <c r="J74" s="593"/>
      <c r="K74" s="594" t="s">
        <v>41</v>
      </c>
      <c r="L74" s="595" t="s">
        <v>620</v>
      </c>
      <c r="M74" s="292"/>
      <c r="N74" s="271"/>
      <c r="O74" s="271"/>
      <c r="P74" s="271"/>
      <c r="Q74" s="271"/>
      <c r="R74" s="271"/>
      <c r="S74" s="271"/>
      <c r="T74" s="271"/>
      <c r="U74" s="271"/>
      <c r="V74" s="271"/>
      <c r="W74" s="271"/>
      <c r="X74" s="271"/>
      <c r="Y74" s="271"/>
      <c r="Z74" s="271"/>
      <c r="AA74" s="271"/>
      <c r="AB74" s="271"/>
      <c r="AC74" s="271"/>
      <c r="AD74" s="271"/>
      <c r="AE74" s="271"/>
      <c r="AF74" s="271"/>
      <c r="AG74" s="271"/>
      <c r="AH74" s="271"/>
      <c r="AI74" s="271"/>
      <c r="AJ74" s="271"/>
      <c r="AK74" s="271"/>
      <c r="AL74" s="271"/>
      <c r="AM74" s="271"/>
      <c r="AN74" s="271"/>
      <c r="AO74" s="271"/>
      <c r="AP74" s="271"/>
      <c r="AQ74" s="271"/>
      <c r="AR74" s="271"/>
      <c r="AS74" s="271"/>
    </row>
    <row r="75" spans="1:45" s="280" customFormat="1" ht="16.5" customHeight="1" x14ac:dyDescent="0.45">
      <c r="A75" s="586"/>
      <c r="B75" s="587"/>
      <c r="C75" s="588"/>
      <c r="D75" s="587"/>
      <c r="E75" s="587"/>
      <c r="F75" s="589"/>
      <c r="G75" s="590"/>
      <c r="H75" s="591"/>
      <c r="I75" s="592"/>
      <c r="J75" s="593"/>
      <c r="K75" s="594" t="s">
        <v>41</v>
      </c>
      <c r="L75" s="595" t="s">
        <v>620</v>
      </c>
      <c r="M75" s="292"/>
      <c r="N75" s="271"/>
      <c r="O75" s="271"/>
      <c r="P75" s="271"/>
      <c r="Q75" s="271"/>
      <c r="R75" s="271"/>
      <c r="S75" s="271"/>
      <c r="T75" s="271"/>
      <c r="U75" s="271"/>
      <c r="V75" s="271"/>
      <c r="W75" s="271"/>
      <c r="X75" s="271"/>
      <c r="Y75" s="271"/>
      <c r="Z75" s="271"/>
      <c r="AA75" s="271"/>
      <c r="AB75" s="271"/>
      <c r="AC75" s="271"/>
      <c r="AD75" s="271"/>
      <c r="AE75" s="271"/>
      <c r="AF75" s="271"/>
      <c r="AG75" s="271"/>
      <c r="AH75" s="271"/>
      <c r="AI75" s="271"/>
      <c r="AJ75" s="271"/>
      <c r="AK75" s="271"/>
      <c r="AL75" s="271"/>
      <c r="AM75" s="271"/>
      <c r="AN75" s="271"/>
      <c r="AO75" s="271"/>
      <c r="AP75" s="271"/>
      <c r="AQ75" s="271"/>
      <c r="AR75" s="271"/>
      <c r="AS75" s="271"/>
    </row>
    <row r="76" spans="1:45" s="280" customFormat="1" ht="18.5" x14ac:dyDescent="0.45">
      <c r="A76" s="586"/>
      <c r="B76" s="587"/>
      <c r="C76" s="588"/>
      <c r="D76" s="587"/>
      <c r="E76" s="587"/>
      <c r="F76" s="589"/>
      <c r="G76" s="590"/>
      <c r="H76" s="591"/>
      <c r="I76" s="592"/>
      <c r="J76" s="593"/>
      <c r="K76" s="596"/>
      <c r="L76" s="597"/>
      <c r="M76" s="292"/>
      <c r="N76" s="271"/>
      <c r="O76" s="271"/>
      <c r="P76" s="271"/>
      <c r="Q76" s="271"/>
      <c r="R76" s="271"/>
      <c r="S76" s="271"/>
      <c r="T76" s="271"/>
      <c r="U76" s="271"/>
      <c r="V76" s="271"/>
      <c r="W76" s="271"/>
      <c r="X76" s="271"/>
      <c r="Y76" s="271"/>
      <c r="Z76" s="271"/>
      <c r="AA76" s="271"/>
      <c r="AB76" s="271"/>
      <c r="AC76" s="271"/>
      <c r="AD76" s="271"/>
      <c r="AE76" s="271"/>
      <c r="AF76" s="271"/>
      <c r="AG76" s="271"/>
      <c r="AH76" s="271"/>
      <c r="AI76" s="271"/>
      <c r="AJ76" s="271"/>
      <c r="AK76" s="271"/>
      <c r="AL76" s="271"/>
      <c r="AM76" s="271"/>
      <c r="AN76" s="271"/>
      <c r="AO76" s="271"/>
      <c r="AP76" s="271"/>
      <c r="AQ76" s="271"/>
      <c r="AR76" s="271"/>
      <c r="AS76" s="271"/>
    </row>
    <row r="77" spans="1:45" s="280" customFormat="1" ht="18.5" x14ac:dyDescent="0.45">
      <c r="A77" s="293" t="s">
        <v>622</v>
      </c>
      <c r="B77" s="598"/>
      <c r="C77" s="599">
        <f>SUM(C73:C76)</f>
        <v>0</v>
      </c>
      <c r="D77" s="600"/>
      <c r="E77" s="600"/>
      <c r="F77" s="601"/>
      <c r="G77" s="599">
        <f>SUM(G73:G76)</f>
        <v>0</v>
      </c>
      <c r="H77" s="602"/>
      <c r="I77" s="603">
        <f>SUM(I73:I76)</f>
        <v>0</v>
      </c>
      <c r="J77" s="604"/>
      <c r="K77" s="596" t="s">
        <v>41</v>
      </c>
      <c r="L77" s="597"/>
      <c r="M77" s="292"/>
      <c r="N77" s="271"/>
      <c r="O77" s="271"/>
      <c r="P77" s="271"/>
      <c r="Q77" s="271"/>
      <c r="R77" s="271"/>
      <c r="S77" s="271"/>
      <c r="T77" s="271"/>
      <c r="U77" s="271"/>
      <c r="V77" s="271"/>
      <c r="W77" s="271"/>
      <c r="X77" s="271"/>
      <c r="Y77" s="271"/>
      <c r="Z77" s="271"/>
      <c r="AA77" s="271"/>
      <c r="AB77" s="271"/>
      <c r="AC77" s="271"/>
      <c r="AD77" s="271"/>
      <c r="AE77" s="271"/>
      <c r="AF77" s="271"/>
      <c r="AG77" s="271"/>
      <c r="AH77" s="271"/>
      <c r="AI77" s="271"/>
      <c r="AJ77" s="271"/>
      <c r="AK77" s="271"/>
      <c r="AL77" s="271"/>
      <c r="AM77" s="271"/>
      <c r="AN77" s="271"/>
      <c r="AO77" s="271"/>
      <c r="AP77" s="271"/>
      <c r="AQ77" s="271"/>
      <c r="AR77" s="271"/>
      <c r="AS77" s="271"/>
    </row>
    <row r="78" spans="1:45" s="280" customFormat="1" ht="18.5" x14ac:dyDescent="0.45">
      <c r="A78" s="1218" t="s">
        <v>216</v>
      </c>
      <c r="B78" s="1219"/>
      <c r="C78" s="1219"/>
      <c r="D78" s="1219"/>
      <c r="E78" s="1219"/>
      <c r="F78" s="1219"/>
      <c r="G78" s="1219"/>
      <c r="H78" s="1219"/>
      <c r="I78" s="1219"/>
      <c r="J78" s="1220"/>
      <c r="K78" s="596" t="s">
        <v>41</v>
      </c>
      <c r="L78" s="597"/>
      <c r="M78" s="271"/>
      <c r="N78" s="271"/>
      <c r="O78" s="271"/>
      <c r="P78" s="271"/>
      <c r="Q78" s="271"/>
      <c r="R78" s="271"/>
      <c r="S78" s="271"/>
      <c r="T78" s="271"/>
      <c r="U78" s="271"/>
      <c r="V78" s="271"/>
      <c r="W78" s="271"/>
      <c r="X78" s="271"/>
      <c r="Y78" s="271"/>
      <c r="Z78" s="271"/>
      <c r="AA78" s="271"/>
      <c r="AB78" s="271"/>
      <c r="AC78" s="271"/>
      <c r="AD78" s="271"/>
      <c r="AE78" s="271"/>
      <c r="AF78" s="271"/>
      <c r="AG78" s="271"/>
      <c r="AH78" s="271"/>
      <c r="AI78" s="271"/>
      <c r="AJ78" s="271"/>
      <c r="AK78" s="271"/>
      <c r="AL78" s="271"/>
      <c r="AM78" s="271"/>
      <c r="AN78" s="271"/>
      <c r="AO78" s="271"/>
      <c r="AP78" s="271"/>
      <c r="AQ78" s="271"/>
      <c r="AR78" s="271"/>
      <c r="AS78" s="271"/>
    </row>
    <row r="79" spans="1:45" s="280" customFormat="1" ht="18.5" x14ac:dyDescent="0.45">
      <c r="A79" s="605"/>
      <c r="B79" s="593"/>
      <c r="C79" s="606"/>
      <c r="D79" s="587"/>
      <c r="E79" s="587"/>
      <c r="F79" s="607"/>
      <c r="G79" s="608"/>
      <c r="H79" s="591"/>
      <c r="I79" s="609"/>
      <c r="J79" s="610"/>
      <c r="K79" s="596"/>
      <c r="L79" s="597"/>
      <c r="M79" s="271"/>
      <c r="N79" s="271"/>
      <c r="O79" s="271"/>
      <c r="P79" s="271"/>
      <c r="Q79" s="271"/>
      <c r="R79" s="271"/>
      <c r="S79" s="271"/>
      <c r="T79" s="271"/>
      <c r="U79" s="271"/>
      <c r="V79" s="271"/>
      <c r="W79" s="271"/>
      <c r="X79" s="271"/>
      <c r="Y79" s="271"/>
      <c r="Z79" s="271"/>
      <c r="AA79" s="271"/>
      <c r="AB79" s="271"/>
      <c r="AC79" s="271"/>
      <c r="AD79" s="271"/>
      <c r="AE79" s="271"/>
      <c r="AF79" s="271"/>
      <c r="AG79" s="271"/>
      <c r="AH79" s="271"/>
      <c r="AI79" s="271"/>
      <c r="AJ79" s="271"/>
      <c r="AK79" s="271"/>
      <c r="AL79" s="271"/>
      <c r="AM79" s="271"/>
      <c r="AN79" s="271"/>
      <c r="AO79" s="271"/>
      <c r="AP79" s="271"/>
      <c r="AQ79" s="271"/>
      <c r="AR79" s="271"/>
      <c r="AS79" s="271"/>
    </row>
    <row r="80" spans="1:45" s="280" customFormat="1" ht="18.5" x14ac:dyDescent="0.45">
      <c r="A80" s="605"/>
      <c r="B80" s="593"/>
      <c r="C80" s="611"/>
      <c r="D80" s="587"/>
      <c r="E80" s="587"/>
      <c r="F80" s="607"/>
      <c r="G80" s="608"/>
      <c r="H80" s="591"/>
      <c r="I80" s="609"/>
      <c r="J80" s="610"/>
      <c r="K80" s="596"/>
      <c r="L80" s="597"/>
      <c r="M80" s="271"/>
      <c r="N80" s="271"/>
      <c r="O80" s="271"/>
      <c r="P80" s="271"/>
      <c r="Q80" s="271"/>
      <c r="R80" s="271"/>
      <c r="S80" s="271"/>
      <c r="T80" s="271"/>
      <c r="U80" s="271"/>
      <c r="V80" s="271"/>
      <c r="W80" s="271"/>
      <c r="X80" s="271"/>
      <c r="Y80" s="271"/>
      <c r="Z80" s="271"/>
      <c r="AA80" s="271"/>
      <c r="AB80" s="271"/>
      <c r="AC80" s="271"/>
      <c r="AD80" s="271"/>
      <c r="AE80" s="271"/>
      <c r="AF80" s="271"/>
      <c r="AG80" s="271"/>
      <c r="AH80" s="271"/>
      <c r="AI80" s="271"/>
      <c r="AJ80" s="271"/>
      <c r="AK80" s="271"/>
      <c r="AL80" s="271"/>
      <c r="AM80" s="271"/>
      <c r="AN80" s="271"/>
      <c r="AO80" s="271"/>
      <c r="AP80" s="271"/>
      <c r="AQ80" s="271"/>
      <c r="AR80" s="271"/>
      <c r="AS80" s="271"/>
    </row>
    <row r="81" spans="1:45" s="280" customFormat="1" ht="18.5" x14ac:dyDescent="0.45">
      <c r="A81" s="294" t="s">
        <v>141</v>
      </c>
      <c r="B81" s="213"/>
      <c r="C81" s="612">
        <f>SUM(C79:C80)</f>
        <v>0</v>
      </c>
      <c r="D81" s="613"/>
      <c r="E81" s="613"/>
      <c r="F81" s="613"/>
      <c r="G81" s="614"/>
      <c r="H81" s="613"/>
      <c r="I81" s="615">
        <f>SUM(I79:I80)</f>
        <v>0</v>
      </c>
      <c r="J81" s="295"/>
      <c r="K81" s="596" t="s">
        <v>79</v>
      </c>
      <c r="L81" s="597"/>
      <c r="M81" s="296"/>
      <c r="N81" s="271"/>
      <c r="O81" s="271"/>
      <c r="P81" s="271"/>
      <c r="Q81" s="271"/>
      <c r="R81" s="271"/>
      <c r="S81" s="271"/>
      <c r="T81" s="271"/>
      <c r="U81" s="271"/>
      <c r="V81" s="271"/>
      <c r="W81" s="271"/>
      <c r="X81" s="271"/>
      <c r="Y81" s="271"/>
      <c r="Z81" s="271"/>
      <c r="AA81" s="271"/>
      <c r="AB81" s="271"/>
      <c r="AC81" s="271"/>
      <c r="AD81" s="271"/>
      <c r="AE81" s="271"/>
      <c r="AF81" s="271"/>
      <c r="AG81" s="271"/>
      <c r="AH81" s="271"/>
      <c r="AI81" s="271"/>
      <c r="AJ81" s="271"/>
      <c r="AK81" s="271"/>
      <c r="AL81" s="271"/>
      <c r="AM81" s="271"/>
      <c r="AN81" s="271"/>
      <c r="AO81" s="271"/>
      <c r="AP81" s="271"/>
      <c r="AQ81" s="271"/>
      <c r="AR81" s="271"/>
      <c r="AS81" s="271"/>
    </row>
    <row r="82" spans="1:45" s="280" customFormat="1" ht="15.5" x14ac:dyDescent="0.35">
      <c r="A82" s="297"/>
      <c r="B82" s="616"/>
      <c r="C82" s="617"/>
      <c r="D82" s="617"/>
      <c r="E82" s="617"/>
      <c r="F82" s="297"/>
      <c r="G82" s="1221" t="s">
        <v>5743</v>
      </c>
      <c r="H82" s="1222"/>
      <c r="I82" s="298" t="s">
        <v>623</v>
      </c>
      <c r="J82" s="618" t="e">
        <f>+E68</f>
        <v>#N/A</v>
      </c>
      <c r="K82" s="271"/>
      <c r="L82" s="271"/>
      <c r="M82" s="271"/>
      <c r="N82" s="271"/>
      <c r="O82" s="271"/>
      <c r="P82" s="271"/>
      <c r="Q82" s="271"/>
      <c r="R82" s="271"/>
      <c r="S82" s="271"/>
      <c r="T82" s="271"/>
      <c r="U82" s="271"/>
      <c r="V82" s="271"/>
      <c r="W82" s="271"/>
      <c r="X82" s="271"/>
      <c r="Y82" s="271"/>
      <c r="Z82" s="271"/>
      <c r="AA82" s="271"/>
      <c r="AB82" s="271"/>
      <c r="AC82" s="271"/>
      <c r="AD82" s="271"/>
      <c r="AE82" s="271"/>
      <c r="AF82" s="271"/>
      <c r="AG82" s="271"/>
      <c r="AH82" s="271"/>
      <c r="AI82" s="271"/>
      <c r="AJ82" s="271"/>
      <c r="AK82" s="271"/>
      <c r="AL82" s="271"/>
      <c r="AM82" s="271"/>
      <c r="AN82" s="271"/>
      <c r="AO82" s="271"/>
      <c r="AP82" s="271"/>
      <c r="AQ82" s="271"/>
      <c r="AR82" s="271"/>
      <c r="AS82" s="271"/>
    </row>
    <row r="83" spans="1:45" s="271" customFormat="1" ht="15.5" x14ac:dyDescent="0.35">
      <c r="A83" s="297"/>
      <c r="B83" s="616"/>
      <c r="C83" s="617"/>
      <c r="D83" s="617"/>
      <c r="E83" s="617"/>
      <c r="F83" s="297"/>
      <c r="G83" s="617"/>
      <c r="H83" s="617"/>
      <c r="I83" s="299"/>
      <c r="J83" s="619"/>
    </row>
    <row r="84" spans="1:45" s="271" customFormat="1" ht="16" thickBot="1" x14ac:dyDescent="0.4">
      <c r="A84" s="297"/>
      <c r="B84" s="616"/>
      <c r="C84" s="617"/>
      <c r="D84" s="617"/>
      <c r="E84" s="617"/>
      <c r="F84" s="297"/>
      <c r="G84" s="617"/>
      <c r="H84" s="617"/>
      <c r="I84" s="299"/>
      <c r="J84" s="619"/>
    </row>
    <row r="85" spans="1:45" s="271" customFormat="1" ht="16" thickBot="1" x14ac:dyDescent="0.4">
      <c r="A85" s="1223" t="s">
        <v>624</v>
      </c>
      <c r="B85" s="1223"/>
      <c r="C85" s="1223"/>
      <c r="D85" s="1224" t="e">
        <f>H26</f>
        <v>#N/A</v>
      </c>
      <c r="E85" s="1224"/>
      <c r="F85" s="1225"/>
      <c r="G85" s="617"/>
      <c r="H85" s="617"/>
      <c r="I85" s="299"/>
      <c r="J85" s="619"/>
    </row>
    <row r="86" spans="1:45" s="271" customFormat="1" ht="37.5" customHeight="1" thickBot="1" x14ac:dyDescent="0.4">
      <c r="A86" s="300" t="str">
        <f>+'[5]Evaluation Review Sheet'!B66</f>
        <v>Category</v>
      </c>
      <c r="B86" s="301"/>
      <c r="C86" s="301"/>
      <c r="D86" s="301"/>
      <c r="E86" s="301"/>
      <c r="F86" s="301"/>
      <c r="G86" s="301"/>
      <c r="H86" s="302" t="s">
        <v>625</v>
      </c>
      <c r="I86" s="303" t="s">
        <v>502</v>
      </c>
      <c r="J86" s="328" t="s">
        <v>5744</v>
      </c>
      <c r="K86" s="329" t="s">
        <v>626</v>
      </c>
    </row>
    <row r="87" spans="1:45" s="271" customFormat="1" ht="17.25" customHeight="1" thickBot="1" x14ac:dyDescent="0.4">
      <c r="A87" s="304" t="str">
        <f>+'[5]Evaluation Review Sheet'!B67</f>
        <v>Existing physical needs that, if not repaired, threaten the sustainability of the development</v>
      </c>
      <c r="B87" s="305"/>
      <c r="C87" s="305"/>
      <c r="D87" s="305"/>
      <c r="E87" s="305"/>
      <c r="F87" s="305"/>
      <c r="G87" s="305"/>
      <c r="H87" s="306"/>
      <c r="I87" s="307">
        <f>SUM(I88:I91)</f>
        <v>30</v>
      </c>
      <c r="J87" s="180">
        <f>SUM(J88:J91)</f>
        <v>0</v>
      </c>
      <c r="K87" s="180">
        <f>SUM(K88:K91)</f>
        <v>0</v>
      </c>
    </row>
    <row r="88" spans="1:45" s="271" customFormat="1" ht="15.5" x14ac:dyDescent="0.35">
      <c r="A88" s="308" t="str">
        <f>+'[5]Evaluation Review Sheet'!B68</f>
        <v>PNA identifies Critical Repairs (Immediate)</v>
      </c>
      <c r="B88" s="297"/>
      <c r="C88" s="297"/>
      <c r="D88" s="297"/>
      <c r="E88" s="297"/>
      <c r="F88" s="297"/>
      <c r="G88" s="297"/>
      <c r="H88" s="1313" t="str">
        <f>IF([5]Application!C53=TRUE, "✓", "")</f>
        <v>✓</v>
      </c>
      <c r="I88" s="227">
        <f>+'[5]Evaluation Review Sheet'!K68</f>
        <v>10</v>
      </c>
      <c r="J88" s="310">
        <f>+Application!M53</f>
        <v>0</v>
      </c>
      <c r="K88" s="1317" t="str">
        <f>IF('Evaluator Review Form'!M79&lt;&gt;"",'Evaluator Review Form'!M79,"")</f>
        <v/>
      </c>
    </row>
    <row r="89" spans="1:45" s="271" customFormat="1" ht="15.5" x14ac:dyDescent="0.35">
      <c r="A89" s="308" t="str">
        <f>+'[5]Evaluation Review Sheet'!B69</f>
        <v>PNA identifies Life/Safety Repairs (Immediate)</v>
      </c>
      <c r="B89" s="297"/>
      <c r="C89" s="297"/>
      <c r="D89" s="297"/>
      <c r="E89" s="297"/>
      <c r="F89" s="297"/>
      <c r="G89" s="297"/>
      <c r="H89" s="1314" t="str">
        <f>IF([5]Application!C54=TRUE, "✓", "")</f>
        <v/>
      </c>
      <c r="I89" s="227">
        <f>+'[5]Evaluation Review Sheet'!K69</f>
        <v>10</v>
      </c>
      <c r="J89" s="310">
        <f>+Application!M54</f>
        <v>0</v>
      </c>
      <c r="K89" s="1317" t="str">
        <f>IF('Evaluator Review Form'!M80&lt;&gt;"",'Evaluator Review Form'!M80,"")</f>
        <v/>
      </c>
    </row>
    <row r="90" spans="1:45" s="271" customFormat="1" ht="15.5" x14ac:dyDescent="0.35">
      <c r="A90" s="308" t="str">
        <f>+'[5]Evaluation Review Sheet'!B70</f>
        <v>PNA identifies Code Violations (Short Term)</v>
      </c>
      <c r="B90" s="297"/>
      <c r="C90" s="297"/>
      <c r="D90" s="297"/>
      <c r="E90" s="297"/>
      <c r="F90" s="297"/>
      <c r="G90" s="297"/>
      <c r="H90" s="1314" t="str">
        <f>IF([5]Application!C55=TRUE, "✓", "")</f>
        <v/>
      </c>
      <c r="I90" s="227">
        <f>+'[5]Evaluation Review Sheet'!K70</f>
        <v>5</v>
      </c>
      <c r="J90" s="310">
        <f>+Application!M55</f>
        <v>0</v>
      </c>
      <c r="K90" s="1317" t="str">
        <f>IF('Evaluator Review Form'!M81&lt;&gt;"",'Evaluator Review Form'!M81,"")</f>
        <v/>
      </c>
    </row>
    <row r="91" spans="1:45" s="271" customFormat="1" ht="16" thickBot="1" x14ac:dyDescent="0.4">
      <c r="A91" s="308" t="str">
        <f>+'[5]Evaluation Review Sheet'!B71</f>
        <v>PNA identifies Long Term Capital Repairs</v>
      </c>
      <c r="B91" s="297"/>
      <c r="C91" s="297"/>
      <c r="D91" s="297"/>
      <c r="E91" s="297"/>
      <c r="F91" s="297"/>
      <c r="G91" s="297"/>
      <c r="H91" s="1314" t="str">
        <f>IF([5]Application!C56=TRUE, "✓", "")</f>
        <v>✓</v>
      </c>
      <c r="I91" s="227">
        <f>+'[5]Evaluation Review Sheet'!K71</f>
        <v>5</v>
      </c>
      <c r="J91" s="310">
        <f>+Application!M56</f>
        <v>0</v>
      </c>
      <c r="K91" s="1317" t="str">
        <f>IF('Evaluator Review Form'!M82&lt;&gt;"",'Evaluator Review Form'!M82,"")</f>
        <v/>
      </c>
    </row>
    <row r="92" spans="1:45" s="271" customFormat="1" ht="16" thickBot="1" x14ac:dyDescent="0.4">
      <c r="A92" s="304" t="str">
        <f>+'[5]Evaluation Review Sheet'!B72</f>
        <v xml:space="preserve">Direct financial risk to IHDA </v>
      </c>
      <c r="B92" s="305"/>
      <c r="C92" s="305"/>
      <c r="D92" s="305"/>
      <c r="E92" s="305"/>
      <c r="F92" s="305"/>
      <c r="G92" s="305"/>
      <c r="H92" s="1315"/>
      <c r="I92" s="311">
        <f>SUM(I93:I95)</f>
        <v>30</v>
      </c>
      <c r="J92" s="180">
        <f>SUM(J93:J95)</f>
        <v>0</v>
      </c>
      <c r="K92" s="180">
        <f>SUM(K93:K95)</f>
        <v>0</v>
      </c>
    </row>
    <row r="93" spans="1:45" s="271" customFormat="1" ht="15.5" x14ac:dyDescent="0.35">
      <c r="A93" s="308" t="str">
        <f>+'[5]Evaluation Review Sheet'!B73</f>
        <v>1st Position Lien (such as Risk Share/FAF/Bonds)</v>
      </c>
      <c r="B93" s="297"/>
      <c r="C93" s="297"/>
      <c r="D93" s="297"/>
      <c r="E93" s="297"/>
      <c r="F93" s="297"/>
      <c r="G93" s="297"/>
      <c r="H93" s="1316" t="str">
        <f>IF([5]Application!C58=TRUE, "✓", "")</f>
        <v>✓</v>
      </c>
      <c r="I93" s="312">
        <f>+'[5]Evaluation Review Sheet'!K73</f>
        <v>15</v>
      </c>
      <c r="J93" s="310">
        <f>+Application!M58</f>
        <v>0</v>
      </c>
      <c r="K93" s="1317" t="str">
        <f>IF('Evaluator Review Form'!M84&lt;&gt;"",'Evaluator Review Form'!M84,"")</f>
        <v/>
      </c>
    </row>
    <row r="94" spans="1:45" s="271" customFormat="1" ht="15.5" x14ac:dyDescent="0.35">
      <c r="A94" s="308" t="str">
        <f>+'[5]Evaluation Review Sheet'!B74</f>
        <v>IHDA - All Other Loans</v>
      </c>
      <c r="B94" s="297"/>
      <c r="C94" s="297"/>
      <c r="D94" s="297"/>
      <c r="E94" s="297"/>
      <c r="F94" s="297"/>
      <c r="G94" s="297"/>
      <c r="H94" s="1316" t="str">
        <f>IF([5]Application!C59=TRUE, "✓", "")</f>
        <v/>
      </c>
      <c r="I94" s="312">
        <f>+'[5]Evaluation Review Sheet'!K74</f>
        <v>10</v>
      </c>
      <c r="J94" s="310">
        <f>+Application!M59</f>
        <v>0</v>
      </c>
      <c r="K94" s="1317" t="str">
        <f>IF('Evaluator Review Form'!M85&lt;&gt;"",'Evaluator Review Form'!M85,"")</f>
        <v/>
      </c>
    </row>
    <row r="95" spans="1:45" s="271" customFormat="1" ht="16" thickBot="1" x14ac:dyDescent="0.4">
      <c r="A95" s="308" t="str">
        <f>+'[5]Evaluation Review Sheet'!B75</f>
        <v>IHDA - Grants/S811</v>
      </c>
      <c r="B95" s="297"/>
      <c r="C95" s="297"/>
      <c r="D95" s="297"/>
      <c r="E95" s="297"/>
      <c r="F95" s="297"/>
      <c r="G95" s="297"/>
      <c r="H95" s="1316" t="str">
        <f>IF([5]Application!C60=TRUE, "✓", "")</f>
        <v/>
      </c>
      <c r="I95" s="312">
        <f>+'[5]Evaluation Review Sheet'!K75</f>
        <v>5</v>
      </c>
      <c r="J95" s="310">
        <f>+Application!M60</f>
        <v>0</v>
      </c>
      <c r="K95" s="1317" t="str">
        <f>IF('Evaluator Review Form'!M86&lt;&gt;"",'Evaluator Review Form'!M86,"")</f>
        <v/>
      </c>
    </row>
    <row r="96" spans="1:45" s="271" customFormat="1" ht="16" thickBot="1" x14ac:dyDescent="0.4">
      <c r="A96" s="304" t="str">
        <f>+'[5]Evaluation Review Sheet'!B76</f>
        <v>Loss of affordability due to expiration of use restrictions or loan maturity</v>
      </c>
      <c r="B96" s="305"/>
      <c r="C96" s="305"/>
      <c r="D96" s="305"/>
      <c r="E96" s="305"/>
      <c r="F96" s="305"/>
      <c r="G96" s="305"/>
      <c r="H96" s="1315"/>
      <c r="I96" s="311">
        <f>SUM(I97:I98)</f>
        <v>20</v>
      </c>
      <c r="J96" s="190">
        <f>SUM(J97:J98)</f>
        <v>0</v>
      </c>
      <c r="K96" s="190" t="e">
        <f>SUM(K97:K98)</f>
        <v>#N/A</v>
      </c>
    </row>
    <row r="97" spans="1:12" s="271" customFormat="1" ht="15.5" x14ac:dyDescent="0.35">
      <c r="A97" s="308" t="str">
        <f>+'[5]Evaluation Review Sheet'!B77</f>
        <v>If EUA &lt; 10 years until expiration/or Reg Agreement &lt; 5 years until expiration</v>
      </c>
      <c r="B97" s="297"/>
      <c r="C97" s="297"/>
      <c r="D97" s="297"/>
      <c r="E97" s="297"/>
      <c r="F97" s="297"/>
      <c r="G97" s="297"/>
      <c r="H97" s="1316" t="str">
        <f>IF([5]Application!C62=TRUE, "✓", "")</f>
        <v/>
      </c>
      <c r="I97" s="227">
        <f>+'[5]Evaluation Review Sheet'!K77</f>
        <v>15</v>
      </c>
      <c r="J97" s="310">
        <f>+Application!M62</f>
        <v>0</v>
      </c>
      <c r="K97" s="1317" t="str">
        <f>IF('Evaluator Review Form'!M88&lt;&gt;"",'Evaluator Review Form'!M88,"")</f>
        <v/>
      </c>
    </row>
    <row r="98" spans="1:12" s="271" customFormat="1" ht="16" thickBot="1" x14ac:dyDescent="0.4">
      <c r="A98" s="308" t="s">
        <v>627</v>
      </c>
      <c r="B98" s="297"/>
      <c r="C98" s="297"/>
      <c r="D98" s="297"/>
      <c r="E98" s="297"/>
      <c r="F98" s="297"/>
      <c r="G98" s="297"/>
      <c r="H98" s="1316" t="str">
        <f>IF([5]Application!C63=TRUE, "✓", "")</f>
        <v/>
      </c>
      <c r="I98" s="227">
        <f>+'[5]Evaluation Review Sheet'!K78</f>
        <v>5</v>
      </c>
      <c r="J98" s="310">
        <f>+Application!M63</f>
        <v>0</v>
      </c>
      <c r="K98" s="1317" t="e">
        <f>IF('Evaluator Review Form'!M89&lt;&gt;"",'Evaluator Review Form'!M89,"")</f>
        <v>#N/A</v>
      </c>
    </row>
    <row r="99" spans="1:12" s="271" customFormat="1" ht="16" thickBot="1" x14ac:dyDescent="0.4">
      <c r="A99" s="304" t="str">
        <f>+'[5]Evaluation Review Sheet'!B79</f>
        <v>Organizational Type</v>
      </c>
      <c r="B99" s="305"/>
      <c r="C99" s="305"/>
      <c r="D99" s="305"/>
      <c r="E99" s="305"/>
      <c r="F99" s="305"/>
      <c r="G99" s="305"/>
      <c r="H99" s="1315"/>
      <c r="I99" s="313">
        <f>SUM(I100)</f>
        <v>10</v>
      </c>
      <c r="J99" s="180">
        <f>SUM(J100)</f>
        <v>0</v>
      </c>
      <c r="K99" s="180">
        <f>SUM(K100)</f>
        <v>0</v>
      </c>
    </row>
    <row r="100" spans="1:12" s="271" customFormat="1" ht="16" thickBot="1" x14ac:dyDescent="0.4">
      <c r="A100" s="308" t="str">
        <f>+'[5]Evaluation Review Sheet'!B80</f>
        <v xml:space="preserve">Community Based, Not-For-Profit </v>
      </c>
      <c r="B100" s="297"/>
      <c r="C100" s="297"/>
      <c r="D100" s="297"/>
      <c r="E100" s="297"/>
      <c r="F100" s="297"/>
      <c r="G100" s="297"/>
      <c r="H100" s="309" t="str">
        <f>IF([5]Application!C65=TRUE, "✓", "")</f>
        <v/>
      </c>
      <c r="I100" s="314">
        <f>+'[5]Evaluation Review Sheet'!K80</f>
        <v>10</v>
      </c>
      <c r="J100" s="310">
        <f>+Application!M65</f>
        <v>0</v>
      </c>
      <c r="K100" s="1317" t="str">
        <f>IF('Evaluator Review Form'!M91&lt;&gt;"",'Evaluator Review Form'!M91,"")</f>
        <v/>
      </c>
    </row>
    <row r="101" spans="1:12" s="271" customFormat="1" ht="16" thickBot="1" x14ac:dyDescent="0.4">
      <c r="A101" s="304" t="str">
        <f>+'[5]Evaluation Review Sheet'!B81</f>
        <v xml:space="preserve"> Loss of marketability </v>
      </c>
      <c r="B101" s="305"/>
      <c r="C101" s="305"/>
      <c r="D101" s="305"/>
      <c r="E101" s="305"/>
      <c r="F101" s="305"/>
      <c r="G101" s="305"/>
      <c r="H101" s="306"/>
      <c r="I101" s="315">
        <f>SUM(I102)</f>
        <v>5</v>
      </c>
      <c r="J101" s="180">
        <f>SUM(J102)</f>
        <v>0</v>
      </c>
      <c r="K101" s="180">
        <f>SUM(K102)</f>
        <v>0</v>
      </c>
    </row>
    <row r="102" spans="1:12" s="271" customFormat="1" ht="16" thickBot="1" x14ac:dyDescent="0.4">
      <c r="A102" s="308" t="str">
        <f>+'[5]Evaluation Review Sheet'!B82</f>
        <v>Security Challenges/Physical obsolescence/chronic physical issues (identified in narrative, financials, PNA)</v>
      </c>
      <c r="B102" s="297"/>
      <c r="C102" s="297"/>
      <c r="D102" s="297"/>
      <c r="E102" s="297"/>
      <c r="F102" s="297"/>
      <c r="G102" s="297"/>
      <c r="H102" s="309" t="str">
        <f>IF([5]Application!C67=TRUE, "✓", "")</f>
        <v>✓</v>
      </c>
      <c r="I102" s="316">
        <f>+'[5]Evaluation Review Sheet'!K82</f>
        <v>5</v>
      </c>
      <c r="J102" s="310">
        <f>+Application!M67</f>
        <v>0</v>
      </c>
      <c r="K102" s="1317" t="str">
        <f>IF('Evaluator Review Form'!M93&lt;&gt;"",'Evaluator Review Form'!M93,"")</f>
        <v/>
      </c>
    </row>
    <row r="103" spans="1:12" s="271" customFormat="1" ht="16" thickBot="1" x14ac:dyDescent="0.4">
      <c r="A103" s="317" t="str">
        <f>+'[5]Evaluation Review Sheet'!B83</f>
        <v xml:space="preserve"> Inability to sustain operations</v>
      </c>
      <c r="B103" s="304"/>
      <c r="C103" s="305"/>
      <c r="D103" s="305"/>
      <c r="E103" s="305"/>
      <c r="F103" s="305"/>
      <c r="G103" s="305"/>
      <c r="H103" s="306"/>
      <c r="I103" s="315">
        <f>+I104</f>
        <v>5</v>
      </c>
      <c r="J103" s="180">
        <f>J104</f>
        <v>0</v>
      </c>
      <c r="K103" s="180" t="str">
        <f>K104</f>
        <v/>
      </c>
    </row>
    <row r="104" spans="1:12" s="271" customFormat="1" ht="16" thickBot="1" x14ac:dyDescent="0.4">
      <c r="A104" s="308" t="str">
        <f>+'[5]Evaluation Review Sheet'!B84</f>
        <v>Inability to sustain operations with rent restrictions going forward (identified in narrative, financials, PNA)</v>
      </c>
      <c r="B104" s="297"/>
      <c r="C104" s="297"/>
      <c r="D104" s="297"/>
      <c r="E104" s="297"/>
      <c r="F104" s="297"/>
      <c r="G104" s="297"/>
      <c r="H104" s="309" t="str">
        <f>IF([5]Application!C69=TRUE, "✓", "")</f>
        <v>✓</v>
      </c>
      <c r="I104" s="318">
        <f>+'[5]Evaluation Review Sheet'!K84</f>
        <v>5</v>
      </c>
      <c r="J104" s="310">
        <f>+Application!M69</f>
        <v>0</v>
      </c>
      <c r="K104" s="1317" t="str">
        <f>IF('Evaluator Review Form'!M95&lt;&gt;"",'Evaluator Review Form'!M95,"")</f>
        <v/>
      </c>
    </row>
    <row r="105" spans="1:12" s="271" customFormat="1" ht="16" thickBot="1" x14ac:dyDescent="0.4">
      <c r="A105" s="304" t="str">
        <f>+'[5]Evaluation Review Sheet'!B85</f>
        <v>Total</v>
      </c>
      <c r="B105" s="305"/>
      <c r="C105" s="305"/>
      <c r="D105" s="305"/>
      <c r="E105" s="305"/>
      <c r="F105" s="305"/>
      <c r="G105" s="305"/>
      <c r="H105" s="319"/>
      <c r="I105" s="180">
        <f>SUM(I87,I92,I96,I99,I101,I103)</f>
        <v>100</v>
      </c>
      <c r="J105" s="180">
        <f>SUM(J87,J92,J96,J99,J101,J103)</f>
        <v>0</v>
      </c>
      <c r="K105" s="180" t="e">
        <f>SUM(K87,K92,K96,K99,K101,K103)</f>
        <v>#N/A</v>
      </c>
    </row>
    <row r="106" spans="1:12" s="620" customFormat="1" ht="17.25" customHeight="1" x14ac:dyDescent="0.35"/>
    <row r="107" spans="1:12" s="620" customFormat="1" ht="18.5" x14ac:dyDescent="0.45">
      <c r="A107" s="621" t="s">
        <v>628</v>
      </c>
      <c r="B107" s="1226" t="s">
        <v>5745</v>
      </c>
      <c r="C107" s="1226"/>
      <c r="D107" s="1226"/>
      <c r="E107" s="1226"/>
      <c r="F107" s="1226"/>
      <c r="G107" s="1226"/>
      <c r="H107" s="1226"/>
    </row>
    <row r="108" spans="1:12" s="620" customFormat="1" ht="25" customHeight="1" x14ac:dyDescent="0.35">
      <c r="B108" s="620">
        <v>1</v>
      </c>
      <c r="C108" s="1214"/>
      <c r="D108" s="1214"/>
      <c r="E108" s="1214"/>
      <c r="F108" s="1214"/>
      <c r="G108" s="1214"/>
      <c r="H108" s="1214"/>
      <c r="I108" s="1214"/>
      <c r="J108" s="1214"/>
      <c r="K108" s="622"/>
      <c r="L108" s="622"/>
    </row>
    <row r="109" spans="1:12" s="620" customFormat="1" ht="25" customHeight="1" x14ac:dyDescent="0.35">
      <c r="B109" s="620">
        <v>2</v>
      </c>
      <c r="C109" s="1214"/>
      <c r="D109" s="1214"/>
      <c r="E109" s="1214"/>
      <c r="F109" s="1214"/>
      <c r="G109" s="1214"/>
      <c r="H109" s="1214"/>
      <c r="I109" s="1214"/>
      <c r="J109" s="1214"/>
      <c r="K109" s="622"/>
      <c r="L109" s="622"/>
    </row>
    <row r="110" spans="1:12" s="620" customFormat="1" ht="25" customHeight="1" x14ac:dyDescent="0.35">
      <c r="B110" s="620">
        <v>3</v>
      </c>
      <c r="C110" s="1214"/>
      <c r="D110" s="1214"/>
      <c r="E110" s="1214"/>
      <c r="F110" s="1214"/>
      <c r="G110" s="1214"/>
      <c r="H110" s="1214"/>
      <c r="I110" s="1214"/>
      <c r="J110" s="1214"/>
      <c r="K110" s="622"/>
      <c r="L110" s="622"/>
    </row>
    <row r="111" spans="1:12" s="620" customFormat="1" ht="25" customHeight="1" x14ac:dyDescent="0.35">
      <c r="B111" s="620">
        <v>4</v>
      </c>
      <c r="C111" s="1214"/>
      <c r="D111" s="1214"/>
      <c r="E111" s="1214"/>
      <c r="F111" s="1214"/>
      <c r="G111" s="1214"/>
      <c r="H111" s="1214"/>
      <c r="I111" s="1214"/>
      <c r="J111" s="1214"/>
      <c r="K111" s="622"/>
      <c r="L111" s="622"/>
    </row>
    <row r="112" spans="1:12" s="620" customFormat="1" ht="25" customHeight="1" x14ac:dyDescent="0.35"/>
    <row r="113" s="620" customFormat="1" ht="17.25" customHeight="1" x14ac:dyDescent="0.35"/>
    <row r="114" s="620" customFormat="1" ht="17.25" customHeight="1" x14ac:dyDescent="0.35"/>
    <row r="115" s="620" customFormat="1" ht="17.25" hidden="1" customHeight="1" x14ac:dyDescent="0.35"/>
    <row r="116" s="620" customFormat="1" ht="12.65" customHeight="1" x14ac:dyDescent="0.35"/>
    <row r="117" s="620" customFormat="1" ht="17.25" customHeight="1" x14ac:dyDescent="0.35"/>
    <row r="118" s="620" customFormat="1" ht="17.25" customHeight="1" x14ac:dyDescent="0.35"/>
    <row r="119" s="620" customFormat="1" ht="17.25" customHeight="1" x14ac:dyDescent="0.35"/>
    <row r="120" s="620" customFormat="1" ht="17.25" customHeight="1" x14ac:dyDescent="0.35"/>
    <row r="121" s="620" customFormat="1" ht="17.25" customHeight="1" x14ac:dyDescent="0.35"/>
    <row r="122" s="620" customFormat="1" ht="17.25" customHeight="1" x14ac:dyDescent="0.35"/>
    <row r="123" s="620" customFormat="1" ht="17.25" customHeight="1" x14ac:dyDescent="0.35"/>
    <row r="124" s="620" customFormat="1" ht="14.5" x14ac:dyDescent="0.35"/>
    <row r="125" s="620" customFormat="1" ht="17.25" customHeight="1" x14ac:dyDescent="0.35"/>
    <row r="126" s="620" customFormat="1" ht="17.25" customHeight="1" x14ac:dyDescent="0.35"/>
    <row r="127" s="620" customFormat="1" ht="17.25" customHeight="1" x14ac:dyDescent="0.35"/>
    <row r="128" s="620" customFormat="1" ht="11.15" customHeight="1" x14ac:dyDescent="0.35"/>
    <row r="129" s="620" customFormat="1" ht="17.25" customHeight="1" x14ac:dyDescent="0.35"/>
    <row r="130" s="620" customFormat="1" ht="17.25" customHeight="1" x14ac:dyDescent="0.35"/>
    <row r="131" s="620" customFormat="1" ht="17.25" customHeight="1" x14ac:dyDescent="0.35"/>
    <row r="132" s="620" customFormat="1" ht="17.25" customHeight="1" x14ac:dyDescent="0.35"/>
    <row r="133" s="620" customFormat="1" ht="17.25" customHeight="1" x14ac:dyDescent="0.35"/>
    <row r="134" s="620" customFormat="1" ht="17.25" customHeight="1" x14ac:dyDescent="0.35"/>
    <row r="135" s="620" customFormat="1" ht="8.15" customHeight="1" x14ac:dyDescent="0.35"/>
    <row r="136" s="620" customFormat="1" ht="17.25" customHeight="1" x14ac:dyDescent="0.35"/>
    <row r="137" s="620" customFormat="1" ht="17.25" customHeight="1" x14ac:dyDescent="0.35"/>
    <row r="138" s="620" customFormat="1" ht="17.25" customHeight="1" x14ac:dyDescent="0.35"/>
    <row r="139" s="620" customFormat="1" ht="17.25" customHeight="1" x14ac:dyDescent="0.35"/>
    <row r="140" s="620" customFormat="1" ht="17.25" customHeight="1" x14ac:dyDescent="0.35"/>
    <row r="141" s="620" customFormat="1" ht="16.5" customHeight="1" x14ac:dyDescent="0.35"/>
    <row r="142" s="620" customFormat="1" ht="17.25" customHeight="1" x14ac:dyDescent="0.35"/>
    <row r="143" s="620" customFormat="1" ht="15.75" customHeight="1" x14ac:dyDescent="0.35"/>
    <row r="144" s="620" customFormat="1" ht="17.25" customHeight="1" x14ac:dyDescent="0.35"/>
    <row r="145" spans="1:25" s="620" customFormat="1" ht="17.25" customHeight="1" x14ac:dyDescent="0.35"/>
    <row r="146" spans="1:25" ht="17.25" customHeight="1" x14ac:dyDescent="0.35">
      <c r="G146" s="259"/>
      <c r="H146" s="259"/>
    </row>
    <row r="147" spans="1:25" s="259" customFormat="1" ht="18" customHeight="1" x14ac:dyDescent="0.35">
      <c r="A147" s="1215"/>
      <c r="B147" s="1215"/>
      <c r="C147" s="1216"/>
      <c r="D147" s="1216"/>
      <c r="E147" s="1216"/>
      <c r="F147" s="1216"/>
      <c r="G147" s="1216"/>
      <c r="H147" s="1216"/>
      <c r="I147" s="1216"/>
      <c r="J147" s="1216"/>
      <c r="P147" s="271"/>
      <c r="Q147" s="271"/>
      <c r="R147" s="271"/>
      <c r="S147" s="271"/>
      <c r="T147" s="271"/>
      <c r="U147" s="271"/>
      <c r="V147" s="271"/>
      <c r="W147" s="271"/>
      <c r="X147" s="271"/>
      <c r="Y147" s="271"/>
    </row>
    <row r="148" spans="1:25" s="259" customFormat="1" ht="18" customHeight="1" x14ac:dyDescent="0.35">
      <c r="A148" s="472"/>
      <c r="B148" s="472"/>
      <c r="C148" s="1217"/>
      <c r="D148" s="1216"/>
      <c r="E148" s="1216"/>
      <c r="F148" s="1216"/>
      <c r="G148" s="1216"/>
      <c r="H148" s="1216"/>
      <c r="I148" s="1216"/>
      <c r="J148" s="1216"/>
      <c r="P148" s="271"/>
      <c r="Q148" s="271"/>
      <c r="R148" s="271"/>
      <c r="S148" s="271"/>
      <c r="T148" s="271"/>
      <c r="U148" s="271"/>
      <c r="V148" s="271"/>
      <c r="W148" s="271"/>
      <c r="X148" s="271"/>
      <c r="Y148" s="271"/>
    </row>
    <row r="149" spans="1:25" s="259" customFormat="1" ht="18" customHeight="1" x14ac:dyDescent="0.35">
      <c r="A149" s="472"/>
      <c r="B149" s="472"/>
      <c r="C149" s="1213"/>
      <c r="D149" s="1213"/>
      <c r="E149" s="1213"/>
      <c r="F149" s="1213"/>
      <c r="G149" s="1213"/>
      <c r="H149" s="1213"/>
      <c r="I149" s="1213"/>
      <c r="J149" s="1213"/>
      <c r="P149" s="271"/>
      <c r="Q149" s="271"/>
      <c r="R149" s="271"/>
      <c r="S149" s="271"/>
      <c r="T149" s="271"/>
      <c r="U149" s="271"/>
      <c r="V149" s="271"/>
      <c r="W149" s="271"/>
      <c r="X149" s="271"/>
      <c r="Y149" s="271"/>
    </row>
    <row r="150" spans="1:25" s="259" customFormat="1" ht="32.15" customHeight="1" x14ac:dyDescent="0.35">
      <c r="A150" s="472"/>
      <c r="B150" s="472"/>
      <c r="C150" s="1213"/>
      <c r="D150" s="1213"/>
      <c r="E150" s="1213"/>
      <c r="F150" s="1213"/>
      <c r="G150" s="1213"/>
      <c r="H150" s="1213"/>
      <c r="I150" s="1213"/>
      <c r="J150" s="1213"/>
      <c r="P150" s="271"/>
      <c r="Q150" s="271"/>
      <c r="R150" s="271"/>
      <c r="S150" s="271"/>
      <c r="T150" s="271"/>
      <c r="U150" s="271"/>
      <c r="V150" s="271"/>
      <c r="W150" s="271"/>
      <c r="X150" s="271"/>
      <c r="Y150" s="271"/>
    </row>
  </sheetData>
  <mergeCells count="81">
    <mergeCell ref="B9:D9"/>
    <mergeCell ref="A1:J1"/>
    <mergeCell ref="A2:J2"/>
    <mergeCell ref="B3:D3"/>
    <mergeCell ref="F3:G3"/>
    <mergeCell ref="H3:J3"/>
    <mergeCell ref="B4:D4"/>
    <mergeCell ref="H4:J4"/>
    <mergeCell ref="B5:D5"/>
    <mergeCell ref="H5:J5"/>
    <mergeCell ref="B6:D6"/>
    <mergeCell ref="B7:D7"/>
    <mergeCell ref="B8:D8"/>
    <mergeCell ref="B10:D10"/>
    <mergeCell ref="B11:D11"/>
    <mergeCell ref="B12:D12"/>
    <mergeCell ref="B13:D13"/>
    <mergeCell ref="B16:D16"/>
    <mergeCell ref="A20:B20"/>
    <mergeCell ref="C20:D20"/>
    <mergeCell ref="E20:G20"/>
    <mergeCell ref="I20:I21"/>
    <mergeCell ref="J20:J21"/>
    <mergeCell ref="E18:J18"/>
    <mergeCell ref="A19:B19"/>
    <mergeCell ref="C19:D19"/>
    <mergeCell ref="E19:G19"/>
    <mergeCell ref="I19:J19"/>
    <mergeCell ref="A18:D18"/>
    <mergeCell ref="C24:D24"/>
    <mergeCell ref="E24:G24"/>
    <mergeCell ref="A21:B21"/>
    <mergeCell ref="C21:D21"/>
    <mergeCell ref="E21:G21"/>
    <mergeCell ref="A22:B22"/>
    <mergeCell ref="C22:D22"/>
    <mergeCell ref="E22:G22"/>
    <mergeCell ref="I22:I23"/>
    <mergeCell ref="J22:J23"/>
    <mergeCell ref="A23:B23"/>
    <mergeCell ref="C23:D23"/>
    <mergeCell ref="E23:G23"/>
    <mergeCell ref="A32:J35"/>
    <mergeCell ref="C25:D25"/>
    <mergeCell ref="E25:G25"/>
    <mergeCell ref="C26:D26"/>
    <mergeCell ref="E26:G26"/>
    <mergeCell ref="C27:D27"/>
    <mergeCell ref="E27:G27"/>
    <mergeCell ref="A29:B29"/>
    <mergeCell ref="C29:D29"/>
    <mergeCell ref="E29:G29"/>
    <mergeCell ref="H29:J29"/>
    <mergeCell ref="A31:C31"/>
    <mergeCell ref="K70:L71"/>
    <mergeCell ref="A71:J71"/>
    <mergeCell ref="A37:C37"/>
    <mergeCell ref="A38:J40"/>
    <mergeCell ref="D43:J43"/>
    <mergeCell ref="D44:J55"/>
    <mergeCell ref="A58:B58"/>
    <mergeCell ref="A59:B59"/>
    <mergeCell ref="A60:B60"/>
    <mergeCell ref="A61:B61"/>
    <mergeCell ref="A62:B62"/>
    <mergeCell ref="A63:B63"/>
    <mergeCell ref="A64:B64"/>
    <mergeCell ref="A147:B147"/>
    <mergeCell ref="C147:J147"/>
    <mergeCell ref="C148:J148"/>
    <mergeCell ref="A78:J78"/>
    <mergeCell ref="G82:H82"/>
    <mergeCell ref="A85:C85"/>
    <mergeCell ref="D85:F85"/>
    <mergeCell ref="B107:H107"/>
    <mergeCell ref="C108:J108"/>
    <mergeCell ref="C149:J149"/>
    <mergeCell ref="C150:J150"/>
    <mergeCell ref="C109:J109"/>
    <mergeCell ref="C110:J110"/>
    <mergeCell ref="C111:J111"/>
  </mergeCells>
  <dataValidations count="20">
    <dataValidation allowBlank="1" showInputMessage="1" showErrorMessage="1" promptTitle="Project name and additional info" prompt="The data from Row 3 to 13 is located on the application starting in Cell E15." sqref="B3:D13" xr:uid="{C1009D3F-3A35-4927-9528-3ADBCED6D3D3}"/>
    <dataValidation allowBlank="1" showInputMessage="1" showErrorMessage="1" promptTitle="Total Project Cost" prompt="This data should match project plan as shown on the application.  " sqref="B52" xr:uid="{DD044234-EC38-47F8-A0EE-B2258EA32D24}"/>
    <dataValidation allowBlank="1" showInputMessage="1" showErrorMessage="1" promptTitle="Exp. of Regulatory Agreement" prompt="Pull data from DMS" sqref="H25" xr:uid="{C4621108-F87F-4C71-BECE-B0FB5F7EC9BB}"/>
    <dataValidation allowBlank="1" showInputMessage="1" showErrorMessage="1" promptTitle="Loan Maturity" prompt="Data is in several locations including the application, the audit, and the IHDA Benedict System (Baby and Full System)." sqref="H24" xr:uid="{21044BC0-EF41-40A8-8530-B9DFA1ED9515}"/>
    <dataValidation allowBlank="1" showInputMessage="1" showErrorMessage="1" promptTitle="HOME Recapture and Affordability" prompt="The HOME recapture and affordability is located in DMS but will need to confirm with Deidre K. and Daisy M. to confirm date." sqref="H22" xr:uid="{CFFD8829-31F5-4088-81D1-53D76A709BA2}"/>
    <dataValidation allowBlank="1" showInputMessage="1" showErrorMessage="1" promptTitle="Compliance Expiration" prompt="Data located in DMS as well as on the agreement documentation." sqref="H20" xr:uid="{7046C6B8-971A-413A-9023-B99C208C02EC}"/>
    <dataValidation allowBlank="1" showInputMessage="1" showErrorMessage="1" promptTitle="DSCR" prompt="Data is located on application in Cell M357.  It can also be confirmed by reviewing the Audit and/or the IHDA Exhibit A." sqref="J82" xr:uid="{483D6CEA-8D46-4AC8-9A60-0F4EE11DD8A1}"/>
    <dataValidation allowBlank="1" showInputMessage="1" showErrorMessage="1" promptTitle="Scoring Matrix" prompt="Extract this data from the application starting at Row 51 through Row 70 (Section 1)." sqref="J88:J91 J93:J95 J97:J98 J100 J102 J104" xr:uid="{52BFE269-284C-4709-8271-8299324BF2E5}"/>
    <dataValidation allowBlank="1" showInputMessage="1" showErrorMessage="1" promptTitle="Debt Structure Data" prompt="This information is located on the application Section 3 that starts at Row 245." sqref="A73" xr:uid="{D9352D5B-CC67-4C74-915B-B5080663E96B}"/>
    <dataValidation allowBlank="1" showInputMessage="1" showErrorMessage="1" promptTitle="DCRS" prompt="This data is located on application in Cell M357." sqref="E68" xr:uid="{9F004CEF-CA05-4FD4-AEB0-C7F52F6C4261}"/>
    <dataValidation allowBlank="1" showInputMessage="1" showErrorMessage="1" promptTitle="Total Debt Service" prompt="This data is located on application in Cell F361" sqref="B68" xr:uid="{877FC892-71E2-4E99-B666-9D5FBF4E6519}"/>
    <dataValidation allowBlank="1" showInputMessage="1" showErrorMessage="1" promptTitle="NOI" prompt="NOI is located in cell F359 on the application" sqref="B67" xr:uid="{617CC1ED-7A10-4F99-A584-EEEF1CD40C30}"/>
    <dataValidation allowBlank="1" showInputMessage="1" showErrorMessage="1" promptTitle="Cash Flow" prompt="This data is located in F363 on the application." sqref="E67" xr:uid="{B3357BC0-C88E-47FE-802C-3ECDD057BD57}"/>
    <dataValidation allowBlank="1" showInputMessage="1" showErrorMessage="1" promptTitle="Calculate Per Unit Expenses" prompt="Data located on application =&gt; _x000a_Total Annual Operating Expenses (Cell F356)/Number of Units (Cell K78)." sqref="H67" xr:uid="{BE762462-0A04-4171-BE2F-7DBDC2A6FE71}"/>
    <dataValidation allowBlank="1" showInputMessage="1" showErrorMessage="1" promptTitle="Project Operation Summary" prompt="This data is located on the application starting on row 359." sqref="A66" xr:uid="{3DA21C98-C0EA-4CED-AAAF-35141A7C1388}"/>
    <dataValidation allowBlank="1" showInputMessage="1" showErrorMessage="1" promptTitle="Type of projects to be completed" prompt="This information is located on the application starting at row 239 through 243." sqref="D44:J55" xr:uid="{7BFD07EF-DEF6-4459-B4BC-5A5805C8198D}"/>
    <dataValidation allowBlank="1" showInputMessage="1" showErrorMessage="1" promptTitle="Request Narrative" prompt="Use this area to state why the applicant is requesting the funds, how they plan to use them, and how will it benefit the development._x000a__x000a_Look at Section 1 on Application for further insight." sqref="A38:J40" xr:uid="{B2DF3EA9-34F3-468E-B49D-DACB55CD0042}"/>
    <dataValidation allowBlank="1" showInputMessage="1" showErrorMessage="1" promptTitle="Year of Last Inspection:" prompt="Insert the year of the most recent inspection." sqref="B24" xr:uid="{97040CA4-6E0F-4923-B458-69FFFD8BEC59}"/>
    <dataValidation allowBlank="1" showInputMessage="1" showErrorMessage="1" promptTitle="Occupancy Date" prompt="Effective date of the occupancy data.  " sqref="B27" xr:uid="{54AE141A-F5CB-4629-85C5-59391410F823}"/>
    <dataValidation allowBlank="1" showInputMessage="1" showErrorMessage="1" promptTitle="Project Summary" prompt="This document is only for developments that will move through the IHDA approval process." sqref="A2:J2" xr:uid="{C60B384A-88CD-46F0-95F7-5B6C1FCFB011}"/>
  </dataValidations>
  <printOptions horizontalCentered="1"/>
  <pageMargins left="0.25" right="0.25" top="0.75" bottom="0.75" header="0.3" footer="0.3"/>
  <pageSetup scale="47" fitToHeight="0" orientation="portrait" r:id="rId1"/>
  <headerFooter>
    <oddFooter>&amp;L&amp;A - 05-15-2026&amp;C&amp;"Arial Narrow,Bold" Confidential&amp;RPage &amp;P</oddFooter>
  </headerFooter>
  <rowBreaks count="1" manualBreakCount="1">
    <brk id="69" max="11"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714D37C1-FBB8-4938-9553-18C757B5F00C}">
          <x14:formula1>
            <xm:f>'Dropdown List Data'!$M$2:$M$4</xm:f>
          </x14:formula1>
          <xm:sqref>H5:J5</xm:sqref>
        </x14:dataValidation>
        <x14:dataValidation type="list" allowBlank="1" showInputMessage="1" showErrorMessage="1" xr:uid="{64C6B137-3518-4E96-9AFC-36F2732C9037}">
          <x14:formula1>
            <xm:f>'Dropdown List Data'!$G$2:$G$4</xm:f>
          </x14:formula1>
          <xm:sqref>J20:J23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40CE5-0613-48C2-96F0-2625C6736637}">
  <sheetPr codeName="Sheet2">
    <tabColor rgb="FF002060"/>
  </sheetPr>
  <dimension ref="A1:N23"/>
  <sheetViews>
    <sheetView showGridLines="0" topLeftCell="A15" zoomScaleNormal="100" zoomScaleSheetLayoutView="90" workbookViewId="0">
      <selection activeCell="A16" sqref="A16"/>
    </sheetView>
  </sheetViews>
  <sheetFormatPr defaultColWidth="9.1796875" defaultRowHeight="15.5" x14ac:dyDescent="0.35"/>
  <cols>
    <col min="1" max="1" width="23" style="8" customWidth="1"/>
    <col min="2" max="2" width="10.7265625" style="8" customWidth="1"/>
    <col min="3" max="3" width="17.81640625" style="8" customWidth="1"/>
    <col min="4" max="13" width="10.7265625" style="8" customWidth="1"/>
    <col min="14" max="14" width="0" style="116" hidden="1" customWidth="1"/>
    <col min="15" max="16384" width="9.1796875" style="8"/>
  </cols>
  <sheetData>
    <row r="1" spans="1:14" ht="18.5" x14ac:dyDescent="0.35">
      <c r="A1" s="10" t="s">
        <v>0</v>
      </c>
      <c r="B1" s="11"/>
      <c r="C1" s="11"/>
      <c r="D1" s="11"/>
      <c r="E1" s="11"/>
      <c r="F1" s="11"/>
      <c r="G1" s="11"/>
      <c r="H1" s="11"/>
    </row>
    <row r="2" spans="1:14" x14ac:dyDescent="0.35">
      <c r="A2" s="452" t="s">
        <v>36</v>
      </c>
      <c r="B2" s="12"/>
      <c r="C2" s="12"/>
      <c r="D2" s="12"/>
      <c r="E2" s="12"/>
    </row>
    <row r="3" spans="1:14" x14ac:dyDescent="0.35">
      <c r="A3" s="690" t="s">
        <v>37</v>
      </c>
      <c r="B3" s="691"/>
      <c r="C3" s="691"/>
      <c r="D3" s="691"/>
      <c r="E3" s="691"/>
      <c r="F3" s="691"/>
      <c r="G3" s="691"/>
      <c r="H3" s="691"/>
      <c r="I3" s="691"/>
      <c r="J3" s="691"/>
      <c r="K3" s="691"/>
      <c r="L3" s="691"/>
      <c r="M3" s="691"/>
    </row>
    <row r="4" spans="1:14" x14ac:dyDescent="0.35">
      <c r="A4" s="348"/>
      <c r="B4" s="349"/>
      <c r="C4" s="349"/>
      <c r="D4" s="349"/>
      <c r="E4" s="349"/>
      <c r="F4" s="349"/>
      <c r="G4" s="349"/>
      <c r="H4" s="349"/>
      <c r="I4" s="349"/>
      <c r="J4" s="349"/>
      <c r="K4" s="349"/>
      <c r="L4" s="349"/>
      <c r="M4" s="349"/>
    </row>
    <row r="5" spans="1:14" x14ac:dyDescent="0.35">
      <c r="A5" s="159" t="s">
        <v>38</v>
      </c>
      <c r="B5" s="693"/>
      <c r="C5" s="693"/>
      <c r="D5" s="693"/>
      <c r="E5" s="693"/>
      <c r="F5" s="693"/>
      <c r="G5" s="693"/>
      <c r="H5" s="158"/>
      <c r="I5" s="158"/>
      <c r="J5" s="158"/>
      <c r="K5" s="158"/>
      <c r="L5" s="158"/>
      <c r="M5" s="158"/>
    </row>
    <row r="6" spans="1:14" x14ac:dyDescent="0.35">
      <c r="A6" s="454" t="s">
        <v>39</v>
      </c>
      <c r="B6" s="684" t="s">
        <v>40</v>
      </c>
      <c r="C6" s="684"/>
      <c r="D6" s="684"/>
      <c r="E6" s="684"/>
      <c r="F6" s="684"/>
      <c r="G6" s="684"/>
      <c r="H6" s="684"/>
      <c r="I6" s="684"/>
      <c r="J6" s="684"/>
      <c r="K6" s="684"/>
      <c r="L6" s="684"/>
      <c r="M6" s="684"/>
    </row>
    <row r="7" spans="1:14" s="144" customFormat="1" ht="50.15" customHeight="1" x14ac:dyDescent="0.35">
      <c r="A7" s="450"/>
      <c r="B7" s="692" t="s">
        <v>42</v>
      </c>
      <c r="C7" s="692"/>
      <c r="D7" s="692"/>
      <c r="E7" s="692"/>
      <c r="F7" s="692"/>
      <c r="G7" s="692"/>
      <c r="H7" s="692"/>
      <c r="I7" s="692"/>
      <c r="J7" s="692"/>
      <c r="K7" s="692"/>
      <c r="L7" s="692"/>
      <c r="M7" s="692"/>
      <c r="N7" s="143">
        <f>IF(A7="Yes", 1,0)</f>
        <v>0</v>
      </c>
    </row>
    <row r="8" spans="1:14" s="144" customFormat="1" ht="50.15" customHeight="1" x14ac:dyDescent="0.35">
      <c r="A8" s="450"/>
      <c r="B8" s="692" t="s">
        <v>43</v>
      </c>
      <c r="C8" s="692"/>
      <c r="D8" s="692"/>
      <c r="E8" s="692"/>
      <c r="F8" s="692"/>
      <c r="G8" s="692"/>
      <c r="H8" s="692"/>
      <c r="I8" s="692"/>
      <c r="J8" s="692"/>
      <c r="K8" s="692"/>
      <c r="L8" s="692"/>
      <c r="M8" s="692"/>
      <c r="N8" s="143">
        <f t="shared" ref="N8:N16" si="0">IF(A8="Yes", 1,0)</f>
        <v>0</v>
      </c>
    </row>
    <row r="9" spans="1:14" s="144" customFormat="1" ht="50.15" customHeight="1" x14ac:dyDescent="0.35">
      <c r="A9" s="450"/>
      <c r="B9" s="692" t="s">
        <v>44</v>
      </c>
      <c r="C9" s="692"/>
      <c r="D9" s="692"/>
      <c r="E9" s="692"/>
      <c r="F9" s="692"/>
      <c r="G9" s="692"/>
      <c r="H9" s="692"/>
      <c r="I9" s="692"/>
      <c r="J9" s="692"/>
      <c r="K9" s="692"/>
      <c r="L9" s="692"/>
      <c r="M9" s="692"/>
      <c r="N9" s="143">
        <f t="shared" si="0"/>
        <v>0</v>
      </c>
    </row>
    <row r="10" spans="1:14" s="17" customFormat="1" ht="50.15" customHeight="1" x14ac:dyDescent="0.3">
      <c r="A10" s="451"/>
      <c r="B10" s="692" t="s">
        <v>45</v>
      </c>
      <c r="C10" s="692"/>
      <c r="D10" s="692"/>
      <c r="E10" s="692"/>
      <c r="F10" s="692"/>
      <c r="G10" s="692"/>
      <c r="H10" s="692"/>
      <c r="I10" s="692"/>
      <c r="J10" s="692"/>
      <c r="K10" s="692"/>
      <c r="L10" s="692"/>
      <c r="M10" s="692"/>
      <c r="N10" s="73">
        <f t="shared" si="0"/>
        <v>0</v>
      </c>
    </row>
    <row r="11" spans="1:14" s="17" customFormat="1" ht="50.15" customHeight="1" x14ac:dyDescent="0.3">
      <c r="A11" s="451"/>
      <c r="B11" s="685" t="s">
        <v>46</v>
      </c>
      <c r="C11" s="686"/>
      <c r="D11" s="686"/>
      <c r="E11" s="686"/>
      <c r="F11" s="686"/>
      <c r="G11" s="686"/>
      <c r="H11" s="686"/>
      <c r="I11" s="686"/>
      <c r="J11" s="686"/>
      <c r="K11" s="686"/>
      <c r="L11" s="686"/>
      <c r="M11" s="687"/>
      <c r="N11" s="73">
        <f t="shared" si="0"/>
        <v>0</v>
      </c>
    </row>
    <row r="12" spans="1:14" s="17" customFormat="1" ht="50.15" customHeight="1" x14ac:dyDescent="0.3">
      <c r="A12" s="451"/>
      <c r="B12" s="680" t="s">
        <v>47</v>
      </c>
      <c r="C12" s="681"/>
      <c r="D12" s="681"/>
      <c r="E12" s="681"/>
      <c r="F12" s="681"/>
      <c r="G12" s="681"/>
      <c r="H12" s="681"/>
      <c r="I12" s="681"/>
      <c r="J12" s="681"/>
      <c r="K12" s="681"/>
      <c r="L12" s="681"/>
      <c r="M12" s="682"/>
      <c r="N12" s="73">
        <f t="shared" si="0"/>
        <v>0</v>
      </c>
    </row>
    <row r="13" spans="1:14" s="17" customFormat="1" ht="50.15" customHeight="1" x14ac:dyDescent="0.3">
      <c r="A13" s="451"/>
      <c r="B13" s="680" t="s">
        <v>48</v>
      </c>
      <c r="C13" s="681"/>
      <c r="D13" s="681"/>
      <c r="E13" s="681"/>
      <c r="F13" s="681"/>
      <c r="G13" s="681"/>
      <c r="H13" s="681"/>
      <c r="I13" s="681"/>
      <c r="J13" s="681"/>
      <c r="K13" s="681"/>
      <c r="L13" s="681"/>
      <c r="M13" s="682"/>
      <c r="N13" s="73">
        <f t="shared" si="0"/>
        <v>0</v>
      </c>
    </row>
    <row r="14" spans="1:14" s="17" customFormat="1" ht="50.15" customHeight="1" x14ac:dyDescent="0.3">
      <c r="A14" s="451"/>
      <c r="B14" s="680" t="s">
        <v>49</v>
      </c>
      <c r="C14" s="681"/>
      <c r="D14" s="681"/>
      <c r="E14" s="681"/>
      <c r="F14" s="681"/>
      <c r="G14" s="681"/>
      <c r="H14" s="681"/>
      <c r="I14" s="681"/>
      <c r="J14" s="681"/>
      <c r="K14" s="681"/>
      <c r="L14" s="681"/>
      <c r="M14" s="682"/>
      <c r="N14" s="73">
        <f t="shared" si="0"/>
        <v>0</v>
      </c>
    </row>
    <row r="15" spans="1:14" s="17" customFormat="1" ht="50.15" customHeight="1" x14ac:dyDescent="0.3">
      <c r="A15" s="451"/>
      <c r="B15" s="680" t="s">
        <v>50</v>
      </c>
      <c r="C15" s="681"/>
      <c r="D15" s="681"/>
      <c r="E15" s="681"/>
      <c r="F15" s="681"/>
      <c r="G15" s="681"/>
      <c r="H15" s="681"/>
      <c r="I15" s="681"/>
      <c r="J15" s="681"/>
      <c r="K15" s="681"/>
      <c r="L15" s="681"/>
      <c r="M15" s="682"/>
      <c r="N15" s="73">
        <f t="shared" si="0"/>
        <v>0</v>
      </c>
    </row>
    <row r="16" spans="1:14" s="17" customFormat="1" ht="50.15" customHeight="1" x14ac:dyDescent="0.3">
      <c r="A16" s="451"/>
      <c r="B16" s="680" t="s">
        <v>51</v>
      </c>
      <c r="C16" s="688"/>
      <c r="D16" s="688"/>
      <c r="E16" s="688"/>
      <c r="F16" s="688"/>
      <c r="G16" s="688"/>
      <c r="H16" s="688"/>
      <c r="I16" s="688"/>
      <c r="J16" s="688"/>
      <c r="K16" s="688"/>
      <c r="L16" s="688"/>
      <c r="M16" s="689"/>
      <c r="N16" s="73">
        <f t="shared" si="0"/>
        <v>0</v>
      </c>
    </row>
    <row r="17" spans="1:14" x14ac:dyDescent="0.35">
      <c r="A17" s="683" t="str">
        <f>IF(N17&gt;0, "The Applicant has responded Yes to one of the questions above therefore this applicant or development is ineligible to apply for the Preservation 2.0 Grant", " ")</f>
        <v xml:space="preserve"> </v>
      </c>
      <c r="B17" s="683"/>
      <c r="C17" s="683"/>
      <c r="D17" s="683"/>
      <c r="E17" s="683"/>
      <c r="F17" s="683"/>
      <c r="G17" s="683"/>
      <c r="H17" s="683"/>
      <c r="I17" s="683"/>
      <c r="J17" s="683"/>
      <c r="K17" s="683"/>
      <c r="L17" s="683"/>
      <c r="M17" s="683"/>
      <c r="N17" s="116">
        <f>SUM(N7:N16)</f>
        <v>0</v>
      </c>
    </row>
    <row r="18" spans="1:14" x14ac:dyDescent="0.35">
      <c r="A18" s="667" t="str">
        <f>IF(OR(A7="",A8="",A9="",A10="",A11="",A12="",A13="",A14="",A15="",A16=""), "Please Answer All Questions Shown Above Before Continuing","")</f>
        <v>Please Answer All Questions Shown Above Before Continuing</v>
      </c>
      <c r="B18" s="667"/>
      <c r="C18" s="667"/>
      <c r="D18" s="667"/>
      <c r="E18" s="667"/>
      <c r="F18" s="667"/>
      <c r="G18" s="667"/>
      <c r="H18" s="667"/>
      <c r="I18" s="667"/>
      <c r="J18" s="667"/>
      <c r="K18" s="667"/>
      <c r="L18" s="667"/>
      <c r="M18" s="667"/>
      <c r="N18" s="116" t="str">
        <f>IF(OR(A7="",A8="",A9="",A10="",A11="",A12="",A13="",A14="",A15="",A16=""), "Please Answer All Question Prestened Above to Continue","")</f>
        <v>Please Answer All Question Prestened Above to Continue</v>
      </c>
    </row>
    <row r="19" spans="1:14" ht="16" thickBot="1" x14ac:dyDescent="0.4">
      <c r="A19" s="453"/>
      <c r="B19" s="453"/>
      <c r="C19" s="453"/>
      <c r="D19" s="453"/>
      <c r="E19" s="453"/>
      <c r="F19" s="453"/>
      <c r="G19" s="453"/>
      <c r="H19" s="453"/>
      <c r="I19" s="453"/>
      <c r="J19" s="453"/>
      <c r="K19" s="453"/>
      <c r="L19" s="453"/>
      <c r="M19" s="453"/>
    </row>
    <row r="20" spans="1:14" ht="15.65" customHeight="1" x14ac:dyDescent="0.35">
      <c r="A20" s="146" t="s">
        <v>52</v>
      </c>
      <c r="B20" s="75"/>
      <c r="C20" s="668"/>
      <c r="D20" s="669"/>
      <c r="E20" s="669"/>
      <c r="F20" s="669"/>
      <c r="G20" s="669"/>
      <c r="H20" s="669"/>
      <c r="I20" s="669"/>
      <c r="J20" s="669"/>
      <c r="K20" s="669"/>
      <c r="L20" s="669"/>
      <c r="M20" s="670"/>
    </row>
    <row r="21" spans="1:14" x14ac:dyDescent="0.35">
      <c r="A21" s="146" t="s">
        <v>53</v>
      </c>
      <c r="B21" s="75"/>
      <c r="C21" s="671"/>
      <c r="D21" s="672"/>
      <c r="E21" s="672"/>
      <c r="F21" s="672"/>
      <c r="G21" s="672"/>
      <c r="H21" s="672"/>
      <c r="I21" s="672"/>
      <c r="J21" s="672"/>
      <c r="K21" s="672"/>
      <c r="L21" s="672"/>
      <c r="M21" s="673"/>
    </row>
    <row r="22" spans="1:14" ht="40.5" customHeight="1" x14ac:dyDescent="0.35">
      <c r="A22" s="146" t="s">
        <v>54</v>
      </c>
      <c r="B22" s="75"/>
      <c r="C22" s="674"/>
      <c r="D22" s="675"/>
      <c r="E22" s="675"/>
      <c r="F22" s="675"/>
      <c r="G22" s="675"/>
      <c r="H22" s="675"/>
      <c r="I22" s="675"/>
      <c r="J22" s="675"/>
      <c r="K22" s="675"/>
      <c r="L22" s="675"/>
      <c r="M22" s="676"/>
    </row>
    <row r="23" spans="1:14" ht="16" thickBot="1" x14ac:dyDescent="0.4">
      <c r="A23" s="145" t="s">
        <v>55</v>
      </c>
      <c r="C23" s="677"/>
      <c r="D23" s="678"/>
      <c r="E23" s="678"/>
      <c r="F23" s="678"/>
      <c r="G23" s="678"/>
      <c r="H23" s="678"/>
      <c r="I23" s="678"/>
      <c r="J23" s="678"/>
      <c r="K23" s="678"/>
      <c r="L23" s="678"/>
      <c r="M23" s="679"/>
    </row>
  </sheetData>
  <sheetProtection algorithmName="SHA-512" hashValue="TxkY1aWdTByTXPDPgiNmUoWUIFNpCGXKvCadpQcX4a4rV16zxN/+kK/8DISU+ETneKi3BHr46Ws9QHywYdxGhw==" saltValue="RJTERDTXa4iAs+jODu+IUA==" spinCount="100000" sheet="1" objects="1" scenarios="1"/>
  <mergeCells count="19">
    <mergeCell ref="A3:M3"/>
    <mergeCell ref="B7:M7"/>
    <mergeCell ref="B8:M8"/>
    <mergeCell ref="B9:M9"/>
    <mergeCell ref="B10:M10"/>
    <mergeCell ref="B5:G5"/>
    <mergeCell ref="B13:M13"/>
    <mergeCell ref="B15:M15"/>
    <mergeCell ref="A17:M17"/>
    <mergeCell ref="B6:M6"/>
    <mergeCell ref="B12:M12"/>
    <mergeCell ref="B14:M14"/>
    <mergeCell ref="B11:M11"/>
    <mergeCell ref="B16:M16"/>
    <mergeCell ref="A18:M18"/>
    <mergeCell ref="C20:M20"/>
    <mergeCell ref="C21:M21"/>
    <mergeCell ref="C22:M22"/>
    <mergeCell ref="C23:M23"/>
  </mergeCells>
  <dataValidations xWindow="694" yWindow="894" count="1">
    <dataValidation allowBlank="1" showInputMessage="1" showErrorMessage="1" promptTitle="Owner Signature:" prompt="Please sign form digitally and submit with your application package." sqref="C22:M22" xr:uid="{23793FF3-87D2-496F-BD13-26377A14E967}"/>
  </dataValidations>
  <pageMargins left="0.7" right="0.7" top="1.56" bottom="0.75" header="0.48" footer="0.3"/>
  <pageSetup scale="57" orientation="portrait" r:id="rId1"/>
  <headerFooter>
    <oddHeader>&amp;L&amp;G</oddHeader>
  </headerFooter>
  <legacyDrawingHF r:id="rId2"/>
  <extLst>
    <ext xmlns:x14="http://schemas.microsoft.com/office/spreadsheetml/2009/9/main" uri="{CCE6A557-97BC-4b89-ADB6-D9C93CAAB3DF}">
      <x14:dataValidations xmlns:xm="http://schemas.microsoft.com/office/excel/2006/main" xWindow="694" yWindow="894" count="2">
        <x14:dataValidation type="list" allowBlank="1" showInputMessage="1" showErrorMessage="1" xr:uid="{88E2705B-3F8B-4451-8862-B3A2FDE5F7E1}">
          <x14:formula1>
            <xm:f>Sheet7!$G$7:$G$8</xm:f>
          </x14:formula1>
          <xm:sqref>A7:A16</xm:sqref>
        </x14:dataValidation>
        <x14:dataValidation type="list" allowBlank="1" showInputMessage="1" showErrorMessage="1" xr:uid="{F3727EB4-2A7D-445B-8EB8-9345A3912DA7}">
          <x14:formula1>
            <xm:f>'Data List -- lock'!$AB$2:$AB$1430</xm:f>
          </x14:formula1>
          <xm:sqref>B5:G5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5A1AB-FC21-41D7-A7BB-427C6FC8B9AA}">
  <dimension ref="A1:M11"/>
  <sheetViews>
    <sheetView topLeftCell="F1" workbookViewId="0">
      <selection activeCell="D58" sqref="D58:F58"/>
    </sheetView>
  </sheetViews>
  <sheetFormatPr defaultRowHeight="15.5" x14ac:dyDescent="0.35"/>
  <cols>
    <col min="1" max="1" width="15.54296875" customWidth="1"/>
    <col min="2" max="2" width="31.1796875" bestFit="1" customWidth="1"/>
    <col min="3" max="3" width="37.1796875" bestFit="1" customWidth="1"/>
    <col min="4" max="4" width="46" bestFit="1" customWidth="1"/>
    <col min="5" max="5" width="35" bestFit="1" customWidth="1"/>
    <col min="6" max="6" width="16" customWidth="1"/>
    <col min="8" max="8" width="14.81640625" bestFit="1" customWidth="1"/>
    <col min="9" max="9" width="34.1796875" bestFit="1" customWidth="1"/>
    <col min="12" max="12" width="43.81640625" bestFit="1" customWidth="1"/>
    <col min="13" max="13" width="17.453125" bestFit="1" customWidth="1"/>
  </cols>
  <sheetData>
    <row r="1" spans="1:13" s="624" customFormat="1" x14ac:dyDescent="0.35">
      <c r="A1" s="623" t="s">
        <v>3897</v>
      </c>
      <c r="B1" s="624" t="s">
        <v>529</v>
      </c>
      <c r="C1" s="624" t="s">
        <v>3898</v>
      </c>
      <c r="D1" s="624" t="s">
        <v>3899</v>
      </c>
      <c r="E1" s="624" t="s">
        <v>3900</v>
      </c>
      <c r="F1" s="624" t="s">
        <v>3901</v>
      </c>
      <c r="G1" s="624" t="s">
        <v>299</v>
      </c>
      <c r="H1" s="624" t="s">
        <v>3872</v>
      </c>
      <c r="I1" s="624" t="s">
        <v>3902</v>
      </c>
      <c r="J1" s="624" t="s">
        <v>3903</v>
      </c>
      <c r="K1" s="624" t="s">
        <v>3904</v>
      </c>
      <c r="L1" s="624" t="s">
        <v>3905</v>
      </c>
      <c r="M1" s="624" t="s">
        <v>636</v>
      </c>
    </row>
    <row r="2" spans="1:13" x14ac:dyDescent="0.35">
      <c r="A2" t="s">
        <v>685</v>
      </c>
      <c r="B2" t="s">
        <v>3906</v>
      </c>
      <c r="C2" t="s">
        <v>3907</v>
      </c>
      <c r="D2" t="s">
        <v>3907</v>
      </c>
      <c r="E2" t="s">
        <v>3908</v>
      </c>
      <c r="F2" t="s">
        <v>669</v>
      </c>
      <c r="G2" t="s">
        <v>79</v>
      </c>
      <c r="H2" t="s">
        <v>3909</v>
      </c>
      <c r="I2" t="s">
        <v>3910</v>
      </c>
      <c r="J2">
        <v>0</v>
      </c>
      <c r="K2">
        <v>0</v>
      </c>
      <c r="L2" t="s">
        <v>3871</v>
      </c>
      <c r="M2" t="s">
        <v>679</v>
      </c>
    </row>
    <row r="3" spans="1:13" x14ac:dyDescent="0.35">
      <c r="A3" t="s">
        <v>713</v>
      </c>
      <c r="B3" t="s">
        <v>3911</v>
      </c>
      <c r="C3" t="s">
        <v>3912</v>
      </c>
      <c r="D3" t="s">
        <v>3912</v>
      </c>
      <c r="E3" t="s">
        <v>3913</v>
      </c>
      <c r="F3" t="s">
        <v>3914</v>
      </c>
      <c r="G3" t="s">
        <v>41</v>
      </c>
      <c r="H3" t="s">
        <v>663</v>
      </c>
      <c r="I3" t="s">
        <v>3915</v>
      </c>
      <c r="J3">
        <v>10</v>
      </c>
      <c r="K3">
        <v>5</v>
      </c>
      <c r="L3" t="s">
        <v>3916</v>
      </c>
      <c r="M3" t="s">
        <v>5746</v>
      </c>
    </row>
    <row r="4" spans="1:13" x14ac:dyDescent="0.35">
      <c r="A4" t="s">
        <v>479</v>
      </c>
      <c r="C4" t="s">
        <v>3917</v>
      </c>
      <c r="D4" t="s">
        <v>3917</v>
      </c>
      <c r="E4" t="s">
        <v>3918</v>
      </c>
      <c r="F4" t="s">
        <v>5734</v>
      </c>
      <c r="G4" t="s">
        <v>3919</v>
      </c>
      <c r="H4" t="s">
        <v>5736</v>
      </c>
      <c r="I4" t="s">
        <v>3920</v>
      </c>
      <c r="L4" t="s">
        <v>3921</v>
      </c>
      <c r="M4" t="s">
        <v>5747</v>
      </c>
    </row>
    <row r="5" spans="1:13" x14ac:dyDescent="0.35">
      <c r="A5" t="s">
        <v>727</v>
      </c>
      <c r="C5" t="s">
        <v>5735</v>
      </c>
      <c r="D5" t="s">
        <v>3922</v>
      </c>
      <c r="I5" t="s">
        <v>5737</v>
      </c>
      <c r="L5" t="s">
        <v>5738</v>
      </c>
    </row>
    <row r="6" spans="1:13" x14ac:dyDescent="0.35">
      <c r="A6" t="s">
        <v>701</v>
      </c>
      <c r="D6" t="s">
        <v>5735</v>
      </c>
    </row>
    <row r="7" spans="1:13" x14ac:dyDescent="0.35">
      <c r="A7" t="s">
        <v>668</v>
      </c>
    </row>
    <row r="8" spans="1:13" x14ac:dyDescent="0.35">
      <c r="A8" t="s">
        <v>3923</v>
      </c>
    </row>
    <row r="9" spans="1:13" x14ac:dyDescent="0.35">
      <c r="A9" t="s">
        <v>3924</v>
      </c>
    </row>
    <row r="10" spans="1:13" x14ac:dyDescent="0.35">
      <c r="A10" t="s">
        <v>3796</v>
      </c>
    </row>
    <row r="11" spans="1:13" x14ac:dyDescent="0.35">
      <c r="A11" t="s">
        <v>5733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6A9C3-2520-414C-A583-7D6813EF3257}">
  <dimension ref="A1:I1432"/>
  <sheetViews>
    <sheetView workbookViewId="0">
      <selection activeCell="D58" sqref="D58:F58"/>
    </sheetView>
  </sheetViews>
  <sheetFormatPr defaultRowHeight="15.5" x14ac:dyDescent="0.35"/>
  <sheetData>
    <row r="1" spans="1:9" x14ac:dyDescent="0.35">
      <c r="A1" s="531" t="s">
        <v>540</v>
      </c>
      <c r="B1" s="531" t="s">
        <v>653</v>
      </c>
      <c r="C1" s="77" t="s">
        <v>540</v>
      </c>
      <c r="D1" s="531" t="s">
        <v>332</v>
      </c>
      <c r="E1" s="531" t="s">
        <v>3925</v>
      </c>
      <c r="F1" s="531" t="s">
        <v>654</v>
      </c>
      <c r="G1" s="531" t="s">
        <v>3926</v>
      </c>
      <c r="H1" s="531" t="s">
        <v>147</v>
      </c>
      <c r="I1" s="531" t="s">
        <v>3927</v>
      </c>
    </row>
    <row r="2" spans="1:9" x14ac:dyDescent="0.35">
      <c r="A2" s="531">
        <v>11656</v>
      </c>
      <c r="B2" s="531" t="s">
        <v>674</v>
      </c>
      <c r="C2" s="77">
        <v>11656</v>
      </c>
      <c r="D2" s="531" t="s">
        <v>3928</v>
      </c>
      <c r="E2" s="531" t="s">
        <v>3929</v>
      </c>
      <c r="F2" s="531" t="s">
        <v>808</v>
      </c>
      <c r="G2" s="531">
        <v>60202</v>
      </c>
      <c r="H2" s="531">
        <v>60</v>
      </c>
      <c r="I2" s="531">
        <v>9</v>
      </c>
    </row>
    <row r="3" spans="1:9" x14ac:dyDescent="0.35">
      <c r="A3" s="531">
        <v>11977</v>
      </c>
      <c r="B3" s="531" t="s">
        <v>690</v>
      </c>
      <c r="C3" s="77">
        <v>11977</v>
      </c>
      <c r="D3" s="531" t="s">
        <v>3930</v>
      </c>
      <c r="E3" s="531" t="s">
        <v>1200</v>
      </c>
      <c r="F3" s="531" t="s">
        <v>808</v>
      </c>
      <c r="G3" s="531">
        <v>60622</v>
      </c>
      <c r="H3" s="531">
        <v>32</v>
      </c>
      <c r="I3" s="531">
        <v>13</v>
      </c>
    </row>
    <row r="4" spans="1:9" x14ac:dyDescent="0.35">
      <c r="A4" s="531">
        <v>11796</v>
      </c>
      <c r="B4" s="531" t="s">
        <v>706</v>
      </c>
      <c r="C4" s="77">
        <v>11796</v>
      </c>
      <c r="D4" s="531" t="s">
        <v>3931</v>
      </c>
      <c r="E4" s="531" t="s">
        <v>1200</v>
      </c>
      <c r="F4" s="531" t="s">
        <v>808</v>
      </c>
      <c r="G4" s="531">
        <v>60622</v>
      </c>
      <c r="H4" s="531">
        <v>32</v>
      </c>
      <c r="I4" s="531">
        <v>5</v>
      </c>
    </row>
    <row r="5" spans="1:9" x14ac:dyDescent="0.35">
      <c r="A5" s="531">
        <v>11472</v>
      </c>
      <c r="B5" s="531" t="s">
        <v>721</v>
      </c>
      <c r="C5" s="77">
        <v>11472</v>
      </c>
      <c r="D5" s="531" t="s">
        <v>3932</v>
      </c>
      <c r="E5" s="531" t="s">
        <v>3933</v>
      </c>
      <c r="F5" s="531" t="s">
        <v>912</v>
      </c>
      <c r="G5" s="531">
        <v>60123</v>
      </c>
      <c r="H5" s="531">
        <v>47</v>
      </c>
      <c r="I5" s="531">
        <v>8</v>
      </c>
    </row>
    <row r="6" spans="1:9" x14ac:dyDescent="0.35">
      <c r="A6" s="531">
        <v>12365</v>
      </c>
      <c r="B6" s="531" t="s">
        <v>732</v>
      </c>
      <c r="C6" s="77">
        <v>12365</v>
      </c>
      <c r="D6" s="531" t="s">
        <v>3934</v>
      </c>
      <c r="E6" s="531" t="s">
        <v>1200</v>
      </c>
      <c r="F6" s="531" t="s">
        <v>808</v>
      </c>
      <c r="G6" s="531">
        <v>60622</v>
      </c>
      <c r="H6" s="531">
        <v>40</v>
      </c>
      <c r="I6" s="531">
        <v>4</v>
      </c>
    </row>
    <row r="7" spans="1:9" x14ac:dyDescent="0.35">
      <c r="A7" s="531">
        <v>11248</v>
      </c>
      <c r="B7" s="531" t="s">
        <v>741</v>
      </c>
      <c r="C7" s="77">
        <v>11248</v>
      </c>
      <c r="D7" s="531" t="s">
        <v>741</v>
      </c>
      <c r="E7" s="531" t="s">
        <v>3935</v>
      </c>
      <c r="F7" s="531" t="s">
        <v>930</v>
      </c>
      <c r="G7" s="531">
        <v>60064</v>
      </c>
      <c r="H7" s="531">
        <v>6</v>
      </c>
      <c r="I7" s="531">
        <v>2</v>
      </c>
    </row>
    <row r="8" spans="1:9" x14ac:dyDescent="0.35">
      <c r="A8" s="531">
        <v>52524</v>
      </c>
      <c r="B8" s="531" t="s">
        <v>749</v>
      </c>
      <c r="C8" s="77">
        <v>52524</v>
      </c>
      <c r="D8" s="531" t="s">
        <v>3936</v>
      </c>
      <c r="E8" s="531" t="s">
        <v>1200</v>
      </c>
      <c r="F8" s="531" t="s">
        <v>808</v>
      </c>
      <c r="G8" s="531">
        <v>60644</v>
      </c>
      <c r="H8" s="531">
        <v>23</v>
      </c>
      <c r="I8" s="531">
        <v>8</v>
      </c>
    </row>
    <row r="9" spans="1:9" x14ac:dyDescent="0.35">
      <c r="A9" s="531">
        <v>11797</v>
      </c>
      <c r="B9" s="531" t="s">
        <v>3937</v>
      </c>
      <c r="C9" s="77">
        <v>11797</v>
      </c>
      <c r="D9" s="531" t="s">
        <v>3938</v>
      </c>
      <c r="E9" s="531" t="s">
        <v>1200</v>
      </c>
      <c r="F9" s="531" t="s">
        <v>808</v>
      </c>
      <c r="G9" s="531">
        <v>60651</v>
      </c>
      <c r="H9" s="531">
        <v>61</v>
      </c>
      <c r="I9" s="531">
        <v>60</v>
      </c>
    </row>
    <row r="10" spans="1:9" x14ac:dyDescent="0.35">
      <c r="A10" s="531" t="s">
        <v>759</v>
      </c>
      <c r="B10" s="531" t="s">
        <v>758</v>
      </c>
      <c r="C10" s="77" t="s">
        <v>759</v>
      </c>
      <c r="D10" s="531" t="s">
        <v>3939</v>
      </c>
      <c r="E10" s="531" t="s">
        <v>1200</v>
      </c>
      <c r="F10" s="531" t="s">
        <v>808</v>
      </c>
      <c r="G10" s="531">
        <v>60644</v>
      </c>
      <c r="H10" s="531">
        <v>19</v>
      </c>
      <c r="I10" s="531">
        <v>19</v>
      </c>
    </row>
    <row r="11" spans="1:9" x14ac:dyDescent="0.35">
      <c r="A11" s="531">
        <v>10420</v>
      </c>
      <c r="B11" s="531" t="s">
        <v>765</v>
      </c>
      <c r="C11" s="77">
        <v>10420</v>
      </c>
      <c r="D11" s="531" t="s">
        <v>3940</v>
      </c>
      <c r="E11" s="531" t="s">
        <v>1200</v>
      </c>
      <c r="F11" s="531" t="s">
        <v>808</v>
      </c>
      <c r="G11" s="531">
        <v>60647</v>
      </c>
      <c r="H11" s="531">
        <v>29</v>
      </c>
      <c r="I11" s="531">
        <v>29</v>
      </c>
    </row>
    <row r="12" spans="1:9" x14ac:dyDescent="0.35">
      <c r="A12" s="531">
        <v>11646</v>
      </c>
      <c r="B12" s="531" t="s">
        <v>773</v>
      </c>
      <c r="C12" s="77">
        <v>11646</v>
      </c>
      <c r="D12" s="531" t="s">
        <v>3941</v>
      </c>
      <c r="E12" s="531" t="s">
        <v>3942</v>
      </c>
      <c r="F12" s="531" t="s">
        <v>887</v>
      </c>
      <c r="G12" s="531">
        <v>62903</v>
      </c>
      <c r="H12" s="531">
        <v>10</v>
      </c>
      <c r="I12" s="531">
        <v>10</v>
      </c>
    </row>
    <row r="13" spans="1:9" x14ac:dyDescent="0.35">
      <c r="A13" s="531">
        <v>52243</v>
      </c>
      <c r="B13" s="531" t="s">
        <v>781</v>
      </c>
      <c r="C13" s="77">
        <v>52243</v>
      </c>
      <c r="D13" s="531" t="s">
        <v>3943</v>
      </c>
      <c r="E13" s="531" t="s">
        <v>1200</v>
      </c>
      <c r="F13" s="531" t="s">
        <v>808</v>
      </c>
      <c r="G13" s="531">
        <v>60647</v>
      </c>
      <c r="H13" s="531">
        <v>34</v>
      </c>
      <c r="I13" s="531">
        <v>34</v>
      </c>
    </row>
    <row r="14" spans="1:9" x14ac:dyDescent="0.35">
      <c r="A14" s="531">
        <v>965</v>
      </c>
      <c r="B14" s="531" t="s">
        <v>789</v>
      </c>
      <c r="C14" s="77">
        <v>965</v>
      </c>
      <c r="D14" s="531" t="s">
        <v>789</v>
      </c>
      <c r="E14" s="531" t="s">
        <v>1200</v>
      </c>
      <c r="F14" s="531" t="s">
        <v>808</v>
      </c>
      <c r="G14" s="531"/>
      <c r="H14" s="531">
        <v>8</v>
      </c>
      <c r="I14" s="531">
        <v>0</v>
      </c>
    </row>
    <row r="15" spans="1:9" x14ac:dyDescent="0.35">
      <c r="A15" s="531">
        <v>52523</v>
      </c>
      <c r="B15" s="531" t="s">
        <v>794</v>
      </c>
      <c r="C15" s="77">
        <v>52523</v>
      </c>
      <c r="D15" s="531" t="s">
        <v>794</v>
      </c>
      <c r="E15" s="531" t="s">
        <v>1200</v>
      </c>
      <c r="F15" s="531"/>
      <c r="G15" s="531">
        <v>60623</v>
      </c>
      <c r="H15" s="531">
        <v>12</v>
      </c>
      <c r="I15" s="531">
        <v>4</v>
      </c>
    </row>
    <row r="16" spans="1:9" x14ac:dyDescent="0.35">
      <c r="A16" s="531">
        <v>12084</v>
      </c>
      <c r="B16" s="531" t="s">
        <v>798</v>
      </c>
      <c r="C16" s="77">
        <v>12084</v>
      </c>
      <c r="D16" s="531" t="s">
        <v>3944</v>
      </c>
      <c r="E16" s="531" t="s">
        <v>3945</v>
      </c>
      <c r="F16" s="531" t="s">
        <v>838</v>
      </c>
      <c r="G16" s="531">
        <v>60148</v>
      </c>
      <c r="H16" s="531">
        <v>30</v>
      </c>
      <c r="I16" s="531">
        <v>5</v>
      </c>
    </row>
    <row r="17" spans="1:9" x14ac:dyDescent="0.35">
      <c r="A17" s="531">
        <v>12183</v>
      </c>
      <c r="B17" s="531" t="s">
        <v>802</v>
      </c>
      <c r="C17" s="77">
        <v>12183</v>
      </c>
      <c r="D17" s="531" t="s">
        <v>3946</v>
      </c>
      <c r="E17" s="531" t="s">
        <v>1200</v>
      </c>
      <c r="F17" s="531" t="s">
        <v>808</v>
      </c>
      <c r="G17" s="531">
        <v>60611</v>
      </c>
      <c r="H17" s="531">
        <v>635</v>
      </c>
      <c r="I17" s="531">
        <v>127</v>
      </c>
    </row>
    <row r="18" spans="1:9" x14ac:dyDescent="0.35">
      <c r="A18" s="531">
        <v>301211</v>
      </c>
      <c r="B18" s="531" t="s">
        <v>806</v>
      </c>
      <c r="C18" s="77">
        <v>301211</v>
      </c>
      <c r="D18" s="531" t="s">
        <v>3947</v>
      </c>
      <c r="E18" s="531" t="s">
        <v>1200</v>
      </c>
      <c r="F18" s="531" t="s">
        <v>808</v>
      </c>
      <c r="G18" s="531">
        <v>60640</v>
      </c>
      <c r="H18" s="531">
        <v>12</v>
      </c>
      <c r="I18" s="531">
        <v>9</v>
      </c>
    </row>
    <row r="19" spans="1:9" x14ac:dyDescent="0.35">
      <c r="A19" s="531">
        <v>11418</v>
      </c>
      <c r="B19" s="531" t="s">
        <v>810</v>
      </c>
      <c r="C19" s="77">
        <v>11418</v>
      </c>
      <c r="D19" s="531" t="s">
        <v>3948</v>
      </c>
      <c r="E19" s="531" t="s">
        <v>1200</v>
      </c>
      <c r="F19" s="531" t="s">
        <v>808</v>
      </c>
      <c r="G19" s="531">
        <v>60630</v>
      </c>
      <c r="H19" s="531">
        <v>75</v>
      </c>
      <c r="I19" s="531">
        <v>12</v>
      </c>
    </row>
    <row r="20" spans="1:9" x14ac:dyDescent="0.35">
      <c r="A20" s="531" t="s">
        <v>815</v>
      </c>
      <c r="B20" s="531" t="s">
        <v>814</v>
      </c>
      <c r="C20" s="77" t="s">
        <v>815</v>
      </c>
      <c r="D20" s="531" t="s">
        <v>3949</v>
      </c>
      <c r="E20" s="531" t="s">
        <v>1200</v>
      </c>
      <c r="F20" s="531" t="s">
        <v>808</v>
      </c>
      <c r="G20" s="531">
        <v>60615</v>
      </c>
      <c r="H20" s="531">
        <v>96</v>
      </c>
      <c r="I20" s="531">
        <v>91</v>
      </c>
    </row>
    <row r="21" spans="1:9" x14ac:dyDescent="0.35">
      <c r="A21" s="531">
        <v>704</v>
      </c>
      <c r="B21" s="531" t="s">
        <v>819</v>
      </c>
      <c r="C21" s="77">
        <v>704</v>
      </c>
      <c r="D21" s="531" t="s">
        <v>819</v>
      </c>
      <c r="E21" s="531" t="s">
        <v>3950</v>
      </c>
      <c r="F21" s="531" t="s">
        <v>1098</v>
      </c>
      <c r="G21" s="531">
        <v>61104</v>
      </c>
      <c r="H21" s="531">
        <v>8</v>
      </c>
      <c r="I21" s="531">
        <v>8</v>
      </c>
    </row>
    <row r="22" spans="1:9" x14ac:dyDescent="0.35">
      <c r="A22" s="531">
        <v>40653</v>
      </c>
      <c r="B22" s="531" t="s">
        <v>825</v>
      </c>
      <c r="C22" s="77">
        <v>40653</v>
      </c>
      <c r="D22" s="531" t="s">
        <v>3951</v>
      </c>
      <c r="E22" s="531" t="s">
        <v>1200</v>
      </c>
      <c r="F22" s="531" t="s">
        <v>808</v>
      </c>
      <c r="G22" s="531">
        <v>60605</v>
      </c>
      <c r="H22" s="531">
        <v>169</v>
      </c>
      <c r="I22" s="531">
        <v>169</v>
      </c>
    </row>
    <row r="23" spans="1:9" x14ac:dyDescent="0.35">
      <c r="A23" s="531">
        <v>12356</v>
      </c>
      <c r="B23" s="531" t="s">
        <v>830</v>
      </c>
      <c r="C23" s="77">
        <v>12356</v>
      </c>
      <c r="D23" s="531" t="s">
        <v>3952</v>
      </c>
      <c r="E23" s="531" t="s">
        <v>1200</v>
      </c>
      <c r="F23" s="531" t="s">
        <v>808</v>
      </c>
      <c r="G23" s="531">
        <v>60629</v>
      </c>
      <c r="H23" s="531">
        <v>10</v>
      </c>
      <c r="I23" s="531">
        <v>3</v>
      </c>
    </row>
    <row r="24" spans="1:9" x14ac:dyDescent="0.35">
      <c r="A24" s="531">
        <v>11837</v>
      </c>
      <c r="B24" s="531" t="s">
        <v>836</v>
      </c>
      <c r="C24" s="77">
        <v>11837</v>
      </c>
      <c r="D24" s="531" t="s">
        <v>3953</v>
      </c>
      <c r="E24" s="531" t="s">
        <v>1200</v>
      </c>
      <c r="F24" s="531" t="s">
        <v>808</v>
      </c>
      <c r="G24" s="531">
        <v>60630</v>
      </c>
      <c r="H24" s="531">
        <v>48</v>
      </c>
      <c r="I24" s="531">
        <v>8</v>
      </c>
    </row>
    <row r="25" spans="1:9" x14ac:dyDescent="0.35">
      <c r="A25" s="531" t="s">
        <v>841</v>
      </c>
      <c r="B25" s="531" t="s">
        <v>840</v>
      </c>
      <c r="C25" s="77" t="s">
        <v>841</v>
      </c>
      <c r="D25" s="531" t="s">
        <v>3954</v>
      </c>
      <c r="E25" s="531" t="s">
        <v>1200</v>
      </c>
      <c r="F25" s="531" t="s">
        <v>808</v>
      </c>
      <c r="G25" s="531">
        <v>60637</v>
      </c>
      <c r="H25" s="531">
        <v>8</v>
      </c>
      <c r="I25" s="531">
        <v>8</v>
      </c>
    </row>
    <row r="26" spans="1:9" x14ac:dyDescent="0.35">
      <c r="A26" s="531">
        <v>657</v>
      </c>
      <c r="B26" s="531" t="s">
        <v>844</v>
      </c>
      <c r="C26" s="77">
        <v>657</v>
      </c>
      <c r="D26" s="531" t="s">
        <v>3955</v>
      </c>
      <c r="E26" s="531" t="s">
        <v>1200</v>
      </c>
      <c r="F26" s="531" t="s">
        <v>808</v>
      </c>
      <c r="G26" s="531">
        <v>60660</v>
      </c>
      <c r="H26" s="531">
        <v>93</v>
      </c>
      <c r="I26" s="531">
        <v>93</v>
      </c>
    </row>
    <row r="27" spans="1:9" x14ac:dyDescent="0.35">
      <c r="A27" s="531">
        <v>12309</v>
      </c>
      <c r="B27" s="531" t="s">
        <v>848</v>
      </c>
      <c r="C27" s="77">
        <v>12309</v>
      </c>
      <c r="D27" s="531" t="s">
        <v>3956</v>
      </c>
      <c r="E27" s="531" t="s">
        <v>1200</v>
      </c>
      <c r="F27" s="531" t="s">
        <v>808</v>
      </c>
      <c r="G27" s="531">
        <v>60629</v>
      </c>
      <c r="H27" s="531">
        <v>44</v>
      </c>
      <c r="I27" s="531">
        <v>44</v>
      </c>
    </row>
    <row r="28" spans="1:9" x14ac:dyDescent="0.35">
      <c r="A28" s="531">
        <v>853</v>
      </c>
      <c r="B28" s="531" t="s">
        <v>852</v>
      </c>
      <c r="C28" s="77">
        <v>853</v>
      </c>
      <c r="D28" s="531" t="s">
        <v>3957</v>
      </c>
      <c r="E28" s="531" t="s">
        <v>3958</v>
      </c>
      <c r="F28" s="531" t="s">
        <v>1044</v>
      </c>
      <c r="G28" s="531">
        <v>62704</v>
      </c>
      <c r="H28" s="531">
        <v>2</v>
      </c>
      <c r="I28" s="531">
        <v>2</v>
      </c>
    </row>
    <row r="29" spans="1:9" x14ac:dyDescent="0.35">
      <c r="A29" s="531">
        <v>11151</v>
      </c>
      <c r="B29" s="531" t="s">
        <v>856</v>
      </c>
      <c r="C29" s="77">
        <v>11151</v>
      </c>
      <c r="D29" s="531" t="s">
        <v>3959</v>
      </c>
      <c r="E29" s="531" t="s">
        <v>1200</v>
      </c>
      <c r="F29" s="531" t="s">
        <v>808</v>
      </c>
      <c r="G29" s="531">
        <v>60622</v>
      </c>
      <c r="H29" s="531">
        <v>48</v>
      </c>
      <c r="I29" s="531">
        <v>10</v>
      </c>
    </row>
    <row r="30" spans="1:9" x14ac:dyDescent="0.35">
      <c r="A30" s="531">
        <v>2270</v>
      </c>
      <c r="B30" s="531" t="s">
        <v>860</v>
      </c>
      <c r="C30" s="77">
        <v>2270</v>
      </c>
      <c r="D30" s="531" t="s">
        <v>3960</v>
      </c>
      <c r="E30" s="531" t="s">
        <v>1200</v>
      </c>
      <c r="F30" s="531" t="s">
        <v>808</v>
      </c>
      <c r="G30" s="531">
        <v>60637</v>
      </c>
      <c r="H30" s="531">
        <v>63</v>
      </c>
      <c r="I30" s="531">
        <v>63</v>
      </c>
    </row>
    <row r="31" spans="1:9" x14ac:dyDescent="0.35">
      <c r="A31" s="531">
        <v>12035</v>
      </c>
      <c r="B31" s="531" t="s">
        <v>863</v>
      </c>
      <c r="C31" s="77">
        <v>12035</v>
      </c>
      <c r="D31" s="531" t="s">
        <v>3961</v>
      </c>
      <c r="E31" s="531" t="s">
        <v>1200</v>
      </c>
      <c r="F31" s="531" t="s">
        <v>808</v>
      </c>
      <c r="G31" s="531">
        <v>60649</v>
      </c>
      <c r="H31" s="531">
        <v>151</v>
      </c>
      <c r="I31" s="531">
        <v>61</v>
      </c>
    </row>
    <row r="32" spans="1:9" x14ac:dyDescent="0.35">
      <c r="A32" s="531">
        <v>720</v>
      </c>
      <c r="B32" s="531" t="s">
        <v>866</v>
      </c>
      <c r="C32" s="77">
        <v>720</v>
      </c>
      <c r="D32" s="531" t="s">
        <v>866</v>
      </c>
      <c r="E32" s="531" t="s">
        <v>3958</v>
      </c>
      <c r="F32" s="531" t="s">
        <v>1044</v>
      </c>
      <c r="G32" s="531">
        <v>62702</v>
      </c>
      <c r="H32" s="531">
        <v>2</v>
      </c>
      <c r="I32" s="531">
        <v>2</v>
      </c>
    </row>
    <row r="33" spans="1:9" x14ac:dyDescent="0.35">
      <c r="A33" s="531" t="s">
        <v>871</v>
      </c>
      <c r="B33" s="531" t="s">
        <v>870</v>
      </c>
      <c r="C33" s="77" t="s">
        <v>871</v>
      </c>
      <c r="D33" s="531" t="s">
        <v>3962</v>
      </c>
      <c r="E33" s="531" t="s">
        <v>3929</v>
      </c>
      <c r="F33" s="531" t="s">
        <v>808</v>
      </c>
      <c r="G33" s="531">
        <v>60201</v>
      </c>
      <c r="H33" s="531">
        <v>13</v>
      </c>
      <c r="I33" s="531">
        <v>11</v>
      </c>
    </row>
    <row r="34" spans="1:9" x14ac:dyDescent="0.35">
      <c r="A34" s="531">
        <v>11759</v>
      </c>
      <c r="B34" s="531" t="s">
        <v>873</v>
      </c>
      <c r="C34" s="77">
        <v>11759</v>
      </c>
      <c r="D34" s="531" t="s">
        <v>3963</v>
      </c>
      <c r="E34" s="531" t="s">
        <v>1200</v>
      </c>
      <c r="F34" s="531" t="s">
        <v>808</v>
      </c>
      <c r="G34" s="531">
        <v>60640</v>
      </c>
      <c r="H34" s="531">
        <v>73</v>
      </c>
      <c r="I34" s="531">
        <v>30</v>
      </c>
    </row>
    <row r="35" spans="1:9" x14ac:dyDescent="0.35">
      <c r="A35" s="531">
        <v>11842</v>
      </c>
      <c r="B35" s="531" t="s">
        <v>876</v>
      </c>
      <c r="C35" s="77">
        <v>11842</v>
      </c>
      <c r="D35" s="531" t="s">
        <v>3964</v>
      </c>
      <c r="E35" s="531" t="s">
        <v>1200</v>
      </c>
      <c r="F35" s="531" t="s">
        <v>808</v>
      </c>
      <c r="G35" s="531">
        <v>60607</v>
      </c>
      <c r="H35" s="531">
        <v>300</v>
      </c>
      <c r="I35" s="531">
        <v>60</v>
      </c>
    </row>
    <row r="36" spans="1:9" x14ac:dyDescent="0.35">
      <c r="A36" s="531" t="s">
        <v>882</v>
      </c>
      <c r="B36" s="531" t="s">
        <v>881</v>
      </c>
      <c r="C36" s="77" t="s">
        <v>882</v>
      </c>
      <c r="D36" s="531" t="s">
        <v>3965</v>
      </c>
      <c r="E36" s="531" t="s">
        <v>3966</v>
      </c>
      <c r="F36" s="531" t="s">
        <v>930</v>
      </c>
      <c r="G36" s="531">
        <v>60099</v>
      </c>
      <c r="H36" s="531">
        <v>20</v>
      </c>
      <c r="I36" s="531">
        <v>20</v>
      </c>
    </row>
    <row r="37" spans="1:9" x14ac:dyDescent="0.35">
      <c r="A37" s="531">
        <v>10083</v>
      </c>
      <c r="B37" s="531" t="s">
        <v>884</v>
      </c>
      <c r="C37" s="77">
        <v>10083</v>
      </c>
      <c r="D37" s="531" t="s">
        <v>3967</v>
      </c>
      <c r="E37" s="531" t="s">
        <v>3966</v>
      </c>
      <c r="F37" s="531" t="s">
        <v>930</v>
      </c>
      <c r="G37" s="531">
        <v>60099</v>
      </c>
      <c r="H37" s="531">
        <v>20</v>
      </c>
      <c r="I37" s="531">
        <v>20</v>
      </c>
    </row>
    <row r="38" spans="1:9" x14ac:dyDescent="0.35">
      <c r="A38" s="531">
        <v>11172</v>
      </c>
      <c r="B38" s="531" t="s">
        <v>889</v>
      </c>
      <c r="C38" s="77">
        <v>11172</v>
      </c>
      <c r="D38" s="531" t="s">
        <v>3968</v>
      </c>
      <c r="E38" s="531" t="s">
        <v>1200</v>
      </c>
      <c r="F38" s="531" t="s">
        <v>808</v>
      </c>
      <c r="G38" s="531">
        <v>60607</v>
      </c>
      <c r="H38" s="531">
        <v>200</v>
      </c>
      <c r="I38" s="531">
        <v>200</v>
      </c>
    </row>
    <row r="39" spans="1:9" x14ac:dyDescent="0.35">
      <c r="A39" s="531">
        <v>11431</v>
      </c>
      <c r="B39" s="531" t="s">
        <v>893</v>
      </c>
      <c r="C39" s="77">
        <v>11431</v>
      </c>
      <c r="D39" s="531" t="s">
        <v>3969</v>
      </c>
      <c r="E39" s="531" t="s">
        <v>3970</v>
      </c>
      <c r="F39" s="531" t="s">
        <v>808</v>
      </c>
      <c r="G39" s="531">
        <v>60153</v>
      </c>
      <c r="H39" s="531">
        <v>20</v>
      </c>
      <c r="I39" s="531">
        <v>5</v>
      </c>
    </row>
    <row r="40" spans="1:9" x14ac:dyDescent="0.35">
      <c r="A40" s="531">
        <v>11065</v>
      </c>
      <c r="B40" s="531" t="s">
        <v>895</v>
      </c>
      <c r="C40" s="77">
        <v>11065</v>
      </c>
      <c r="D40" s="531" t="s">
        <v>3971</v>
      </c>
      <c r="E40" s="531" t="s">
        <v>1200</v>
      </c>
      <c r="F40" s="531" t="s">
        <v>808</v>
      </c>
      <c r="G40" s="531"/>
      <c r="H40" s="531">
        <v>54</v>
      </c>
      <c r="I40" s="531">
        <v>32</v>
      </c>
    </row>
    <row r="41" spans="1:9" x14ac:dyDescent="0.35">
      <c r="A41" s="531">
        <v>11074</v>
      </c>
      <c r="B41" s="531" t="s">
        <v>898</v>
      </c>
      <c r="C41" s="77">
        <v>11074</v>
      </c>
      <c r="D41" s="531" t="s">
        <v>3972</v>
      </c>
      <c r="E41" s="531" t="s">
        <v>1009</v>
      </c>
      <c r="F41" s="531" t="s">
        <v>1009</v>
      </c>
      <c r="G41" s="531">
        <v>61603</v>
      </c>
      <c r="H41" s="531">
        <v>16</v>
      </c>
      <c r="I41" s="531">
        <v>12</v>
      </c>
    </row>
    <row r="42" spans="1:9" x14ac:dyDescent="0.35">
      <c r="A42" s="531">
        <v>12093</v>
      </c>
      <c r="B42" s="531" t="s">
        <v>901</v>
      </c>
      <c r="C42" s="77">
        <v>12093</v>
      </c>
      <c r="D42" s="531" t="s">
        <v>3973</v>
      </c>
      <c r="E42" s="531" t="s">
        <v>3974</v>
      </c>
      <c r="F42" s="531" t="s">
        <v>808</v>
      </c>
      <c r="G42" s="531">
        <v>60466</v>
      </c>
      <c r="H42" s="531">
        <v>44</v>
      </c>
      <c r="I42" s="531">
        <v>11</v>
      </c>
    </row>
    <row r="43" spans="1:9" x14ac:dyDescent="0.35">
      <c r="A43" s="531">
        <v>11222</v>
      </c>
      <c r="B43" s="531" t="s">
        <v>904</v>
      </c>
      <c r="C43" s="77">
        <v>11222</v>
      </c>
      <c r="D43" s="531" t="s">
        <v>3975</v>
      </c>
      <c r="E43" s="531" t="s">
        <v>3976</v>
      </c>
      <c r="F43" s="531" t="s">
        <v>808</v>
      </c>
      <c r="G43" s="531">
        <v>60130</v>
      </c>
      <c r="H43" s="531">
        <v>42</v>
      </c>
      <c r="I43" s="531">
        <v>9</v>
      </c>
    </row>
    <row r="44" spans="1:9" x14ac:dyDescent="0.35">
      <c r="A44" s="531">
        <v>12082</v>
      </c>
      <c r="B44" s="531" t="s">
        <v>907</v>
      </c>
      <c r="C44" s="77">
        <v>12082</v>
      </c>
      <c r="D44" s="531" t="s">
        <v>3977</v>
      </c>
      <c r="E44" s="531" t="s">
        <v>3978</v>
      </c>
      <c r="F44" s="531" t="s">
        <v>838</v>
      </c>
      <c r="G44" s="531">
        <v>60101</v>
      </c>
      <c r="H44" s="531">
        <v>62</v>
      </c>
      <c r="I44" s="531">
        <v>25</v>
      </c>
    </row>
    <row r="45" spans="1:9" x14ac:dyDescent="0.35">
      <c r="A45" s="531">
        <v>11357</v>
      </c>
      <c r="B45" s="531" t="s">
        <v>910</v>
      </c>
      <c r="C45" s="77">
        <v>11357</v>
      </c>
      <c r="D45" s="531" t="s">
        <v>3979</v>
      </c>
      <c r="E45" s="531" t="s">
        <v>1200</v>
      </c>
      <c r="F45" s="531" t="s">
        <v>808</v>
      </c>
      <c r="G45" s="531">
        <v>60625</v>
      </c>
      <c r="H45" s="531">
        <v>19</v>
      </c>
      <c r="I45" s="531">
        <v>5</v>
      </c>
    </row>
    <row r="46" spans="1:9" x14ac:dyDescent="0.35">
      <c r="A46" s="531">
        <v>11145</v>
      </c>
      <c r="B46" s="531" t="s">
        <v>914</v>
      </c>
      <c r="C46" s="77">
        <v>11145</v>
      </c>
      <c r="D46" s="531" t="s">
        <v>3980</v>
      </c>
      <c r="E46" s="531" t="s">
        <v>3981</v>
      </c>
      <c r="F46" s="531" t="s">
        <v>808</v>
      </c>
      <c r="G46" s="531">
        <v>60005</v>
      </c>
      <c r="H46" s="531">
        <v>244</v>
      </c>
      <c r="I46" s="531">
        <v>13</v>
      </c>
    </row>
    <row r="47" spans="1:9" x14ac:dyDescent="0.35">
      <c r="A47" s="531">
        <v>2798</v>
      </c>
      <c r="B47" s="531" t="s">
        <v>918</v>
      </c>
      <c r="C47" s="77">
        <v>2798</v>
      </c>
      <c r="D47" s="531" t="s">
        <v>3982</v>
      </c>
      <c r="E47" s="531" t="s">
        <v>3983</v>
      </c>
      <c r="F47" s="531" t="s">
        <v>838</v>
      </c>
      <c r="G47" s="531">
        <v>60108</v>
      </c>
      <c r="H47" s="531">
        <v>86</v>
      </c>
      <c r="I47" s="531">
        <v>76</v>
      </c>
    </row>
    <row r="48" spans="1:9" x14ac:dyDescent="0.35">
      <c r="A48" s="531">
        <v>301201</v>
      </c>
      <c r="B48" s="531" t="s">
        <v>920</v>
      </c>
      <c r="C48" s="77">
        <v>301201</v>
      </c>
      <c r="D48" s="531" t="s">
        <v>3984</v>
      </c>
      <c r="E48" s="531" t="s">
        <v>3985</v>
      </c>
      <c r="F48" s="531" t="s">
        <v>912</v>
      </c>
      <c r="G48" s="531">
        <v>60504</v>
      </c>
      <c r="H48" s="531">
        <v>97</v>
      </c>
      <c r="I48" s="531">
        <v>77</v>
      </c>
    </row>
    <row r="49" spans="1:9" x14ac:dyDescent="0.35">
      <c r="A49" s="531">
        <v>52331</v>
      </c>
      <c r="B49" s="531" t="s">
        <v>923</v>
      </c>
      <c r="C49" s="77">
        <v>52331</v>
      </c>
      <c r="D49" s="531" t="s">
        <v>3986</v>
      </c>
      <c r="E49" s="531" t="s">
        <v>3987</v>
      </c>
      <c r="F49" s="531" t="s">
        <v>1056</v>
      </c>
      <c r="G49" s="531">
        <v>62205</v>
      </c>
      <c r="H49" s="531">
        <v>34</v>
      </c>
      <c r="I49" s="531">
        <v>34</v>
      </c>
    </row>
    <row r="50" spans="1:9" x14ac:dyDescent="0.35">
      <c r="A50" s="531">
        <v>11407</v>
      </c>
      <c r="B50" s="531" t="s">
        <v>926</v>
      </c>
      <c r="C50" s="77">
        <v>11407</v>
      </c>
      <c r="D50" s="531" t="s">
        <v>3988</v>
      </c>
      <c r="E50" s="531" t="s">
        <v>3989</v>
      </c>
      <c r="F50" s="531" t="s">
        <v>850</v>
      </c>
      <c r="G50" s="531">
        <v>62411</v>
      </c>
      <c r="H50" s="531">
        <v>30</v>
      </c>
      <c r="I50" s="531">
        <v>5</v>
      </c>
    </row>
    <row r="51" spans="1:9" x14ac:dyDescent="0.35">
      <c r="A51" s="531">
        <v>2354</v>
      </c>
      <c r="B51" s="531" t="s">
        <v>928</v>
      </c>
      <c r="C51" s="77">
        <v>2354</v>
      </c>
      <c r="D51" s="531" t="s">
        <v>3990</v>
      </c>
      <c r="E51" s="531" t="s">
        <v>3991</v>
      </c>
      <c r="F51" s="531" t="s">
        <v>957</v>
      </c>
      <c r="G51" s="531">
        <v>62002</v>
      </c>
      <c r="H51" s="531">
        <v>84</v>
      </c>
      <c r="I51" s="531">
        <v>71</v>
      </c>
    </row>
    <row r="52" spans="1:9" x14ac:dyDescent="0.35">
      <c r="A52" s="531" t="s">
        <v>933</v>
      </c>
      <c r="B52" s="531" t="s">
        <v>932</v>
      </c>
      <c r="C52" s="77" t="s">
        <v>933</v>
      </c>
      <c r="D52" s="531" t="s">
        <v>3992</v>
      </c>
      <c r="E52" s="531" t="s">
        <v>3991</v>
      </c>
      <c r="F52" s="531" t="s">
        <v>957</v>
      </c>
      <c r="G52" s="531">
        <v>62002</v>
      </c>
      <c r="H52" s="531">
        <v>42</v>
      </c>
      <c r="I52" s="531">
        <v>42</v>
      </c>
    </row>
    <row r="53" spans="1:9" x14ac:dyDescent="0.35">
      <c r="A53" s="531">
        <v>2547</v>
      </c>
      <c r="B53" s="531" t="s">
        <v>935</v>
      </c>
      <c r="C53" s="77">
        <v>2547</v>
      </c>
      <c r="D53" s="531" t="s">
        <v>3993</v>
      </c>
      <c r="E53" s="531" t="s">
        <v>3994</v>
      </c>
      <c r="F53" s="531" t="s">
        <v>808</v>
      </c>
      <c r="G53" s="531">
        <v>60607</v>
      </c>
      <c r="H53" s="531">
        <v>123</v>
      </c>
      <c r="I53" s="531">
        <v>123</v>
      </c>
    </row>
    <row r="54" spans="1:9" x14ac:dyDescent="0.35">
      <c r="A54" s="531">
        <v>2754</v>
      </c>
      <c r="B54" s="531" t="s">
        <v>938</v>
      </c>
      <c r="C54" s="77">
        <v>2754</v>
      </c>
      <c r="D54" s="531" t="s">
        <v>3995</v>
      </c>
      <c r="E54" s="531" t="s">
        <v>3996</v>
      </c>
      <c r="F54" s="531" t="s">
        <v>980</v>
      </c>
      <c r="G54" s="531">
        <v>61761</v>
      </c>
      <c r="H54" s="531">
        <v>120</v>
      </c>
      <c r="I54" s="531">
        <v>120</v>
      </c>
    </row>
    <row r="55" spans="1:9" x14ac:dyDescent="0.35">
      <c r="A55" s="531">
        <v>949</v>
      </c>
      <c r="B55" s="531" t="s">
        <v>942</v>
      </c>
      <c r="C55" s="77">
        <v>949</v>
      </c>
      <c r="D55" s="531" t="s">
        <v>3997</v>
      </c>
      <c r="E55" s="531" t="s">
        <v>828</v>
      </c>
      <c r="F55" s="531" t="s">
        <v>828</v>
      </c>
      <c r="G55" s="531">
        <v>60115</v>
      </c>
      <c r="H55" s="531">
        <v>228</v>
      </c>
      <c r="I55" s="531">
        <v>190</v>
      </c>
    </row>
    <row r="56" spans="1:9" x14ac:dyDescent="0.35">
      <c r="A56" s="531">
        <v>11380</v>
      </c>
      <c r="B56" s="531" t="s">
        <v>945</v>
      </c>
      <c r="C56" s="77">
        <v>11380</v>
      </c>
      <c r="D56" s="531" t="s">
        <v>3998</v>
      </c>
      <c r="E56" s="531" t="s">
        <v>1200</v>
      </c>
      <c r="F56" s="531" t="s">
        <v>808</v>
      </c>
      <c r="G56" s="531">
        <v>60624</v>
      </c>
      <c r="H56" s="531">
        <v>40</v>
      </c>
      <c r="I56" s="531">
        <v>40</v>
      </c>
    </row>
    <row r="57" spans="1:9" x14ac:dyDescent="0.35">
      <c r="A57" s="531" t="s">
        <v>949</v>
      </c>
      <c r="B57" s="531" t="s">
        <v>948</v>
      </c>
      <c r="C57" s="77" t="s">
        <v>949</v>
      </c>
      <c r="D57" s="531" t="s">
        <v>3999</v>
      </c>
      <c r="E57" s="531" t="s">
        <v>1200</v>
      </c>
      <c r="F57" s="531" t="s">
        <v>808</v>
      </c>
      <c r="G57" s="531">
        <v>60620</v>
      </c>
      <c r="H57" s="531">
        <v>115</v>
      </c>
      <c r="I57" s="531">
        <v>115</v>
      </c>
    </row>
    <row r="58" spans="1:9" x14ac:dyDescent="0.35">
      <c r="A58" s="531">
        <v>2308</v>
      </c>
      <c r="B58" s="531" t="s">
        <v>951</v>
      </c>
      <c r="C58" s="77">
        <v>2308</v>
      </c>
      <c r="D58" s="531" t="s">
        <v>4000</v>
      </c>
      <c r="E58" s="531" t="s">
        <v>4001</v>
      </c>
      <c r="F58" s="531" t="s">
        <v>838</v>
      </c>
      <c r="G58" s="531">
        <v>60106</v>
      </c>
      <c r="H58" s="531">
        <v>228</v>
      </c>
      <c r="I58" s="531">
        <v>92</v>
      </c>
    </row>
    <row r="59" spans="1:9" x14ac:dyDescent="0.35">
      <c r="A59" s="531">
        <v>2315</v>
      </c>
      <c r="B59" s="531" t="s">
        <v>955</v>
      </c>
      <c r="C59" s="77">
        <v>2315</v>
      </c>
      <c r="D59" s="531" t="s">
        <v>4002</v>
      </c>
      <c r="E59" s="531" t="s">
        <v>4003</v>
      </c>
      <c r="F59" s="531" t="s">
        <v>980</v>
      </c>
      <c r="G59" s="531">
        <v>61701</v>
      </c>
      <c r="H59" s="531">
        <v>96</v>
      </c>
      <c r="I59" s="531">
        <v>96</v>
      </c>
    </row>
    <row r="60" spans="1:9" x14ac:dyDescent="0.35">
      <c r="A60" s="531">
        <v>11404</v>
      </c>
      <c r="B60" s="531" t="s">
        <v>958</v>
      </c>
      <c r="C60" s="77">
        <v>11404</v>
      </c>
      <c r="D60" s="531" t="s">
        <v>4004</v>
      </c>
      <c r="E60" s="531" t="s">
        <v>4005</v>
      </c>
      <c r="F60" s="531" t="s">
        <v>931</v>
      </c>
      <c r="G60" s="531">
        <v>61350</v>
      </c>
      <c r="H60" s="531">
        <v>56</v>
      </c>
      <c r="I60" s="531">
        <v>9</v>
      </c>
    </row>
    <row r="61" spans="1:9" x14ac:dyDescent="0.35">
      <c r="A61" s="531">
        <v>11462</v>
      </c>
      <c r="B61" s="531" t="s">
        <v>961</v>
      </c>
      <c r="C61" s="77">
        <v>11462</v>
      </c>
      <c r="D61" s="531" t="s">
        <v>4006</v>
      </c>
      <c r="E61" s="531" t="s">
        <v>4007</v>
      </c>
      <c r="F61" s="531" t="s">
        <v>912</v>
      </c>
      <c r="G61" s="531">
        <v>60174</v>
      </c>
      <c r="H61" s="531">
        <v>75</v>
      </c>
      <c r="I61" s="531">
        <v>12</v>
      </c>
    </row>
    <row r="62" spans="1:9" x14ac:dyDescent="0.35">
      <c r="A62" s="531">
        <v>11288</v>
      </c>
      <c r="B62" s="531" t="s">
        <v>964</v>
      </c>
      <c r="C62" s="77">
        <v>11288</v>
      </c>
      <c r="D62" s="531" t="s">
        <v>4008</v>
      </c>
      <c r="E62" s="531" t="s">
        <v>4009</v>
      </c>
      <c r="F62" s="531" t="s">
        <v>922</v>
      </c>
      <c r="G62" s="531">
        <v>60560</v>
      </c>
      <c r="H62" s="531">
        <v>51</v>
      </c>
      <c r="I62" s="531">
        <v>21</v>
      </c>
    </row>
    <row r="63" spans="1:9" x14ac:dyDescent="0.35">
      <c r="A63" s="531">
        <v>10963</v>
      </c>
      <c r="B63" s="531" t="s">
        <v>968</v>
      </c>
      <c r="C63" s="77">
        <v>10963</v>
      </c>
      <c r="D63" s="531" t="s">
        <v>4010</v>
      </c>
      <c r="E63" s="531" t="s">
        <v>4011</v>
      </c>
      <c r="F63" s="531" t="s">
        <v>838</v>
      </c>
      <c r="G63" s="531">
        <v>60532</v>
      </c>
      <c r="H63" s="531">
        <v>80</v>
      </c>
      <c r="I63" s="531">
        <v>12</v>
      </c>
    </row>
    <row r="64" spans="1:9" x14ac:dyDescent="0.35">
      <c r="A64" s="531">
        <v>11434</v>
      </c>
      <c r="B64" s="531" t="s">
        <v>971</v>
      </c>
      <c r="C64" s="77">
        <v>11434</v>
      </c>
      <c r="D64" s="531" t="s">
        <v>4012</v>
      </c>
      <c r="E64" s="531" t="s">
        <v>3945</v>
      </c>
      <c r="F64" s="531" t="s">
        <v>838</v>
      </c>
      <c r="G64" s="531">
        <v>60148</v>
      </c>
      <c r="H64" s="531">
        <v>14</v>
      </c>
      <c r="I64" s="531">
        <v>3</v>
      </c>
    </row>
    <row r="65" spans="1:9" x14ac:dyDescent="0.35">
      <c r="A65" s="531">
        <v>1344</v>
      </c>
      <c r="B65" s="531" t="s">
        <v>975</v>
      </c>
      <c r="C65" s="77">
        <v>1344</v>
      </c>
      <c r="D65" s="531" t="s">
        <v>4013</v>
      </c>
      <c r="E65" s="531" t="s">
        <v>4014</v>
      </c>
      <c r="F65" s="531" t="s">
        <v>808</v>
      </c>
      <c r="G65" s="531">
        <v>60484</v>
      </c>
      <c r="H65" s="531">
        <v>176</v>
      </c>
      <c r="I65" s="531">
        <v>176</v>
      </c>
    </row>
    <row r="66" spans="1:9" x14ac:dyDescent="0.35">
      <c r="A66" s="531">
        <v>11868</v>
      </c>
      <c r="B66" s="531" t="s">
        <v>978</v>
      </c>
      <c r="C66" s="77">
        <v>11868</v>
      </c>
      <c r="D66" s="531" t="s">
        <v>4015</v>
      </c>
      <c r="E66" s="531" t="s">
        <v>4016</v>
      </c>
      <c r="F66" s="531" t="s">
        <v>930</v>
      </c>
      <c r="G66" s="531">
        <v>60085</v>
      </c>
      <c r="H66" s="531">
        <v>50</v>
      </c>
      <c r="I66" s="531">
        <v>20</v>
      </c>
    </row>
    <row r="67" spans="1:9" x14ac:dyDescent="0.35">
      <c r="A67" s="531">
        <v>11802</v>
      </c>
      <c r="B67" s="531" t="s">
        <v>982</v>
      </c>
      <c r="C67" s="77">
        <v>11802</v>
      </c>
      <c r="D67" s="531" t="s">
        <v>4017</v>
      </c>
      <c r="E67" s="531" t="s">
        <v>4018</v>
      </c>
      <c r="F67" s="531" t="s">
        <v>832</v>
      </c>
      <c r="G67" s="531">
        <v>61911</v>
      </c>
      <c r="H67" s="531">
        <v>32</v>
      </c>
      <c r="I67" s="531">
        <v>8</v>
      </c>
    </row>
    <row r="68" spans="1:9" x14ac:dyDescent="0.35">
      <c r="A68" s="531">
        <v>10529</v>
      </c>
      <c r="B68" s="531" t="s">
        <v>985</v>
      </c>
      <c r="C68" s="77">
        <v>10529</v>
      </c>
      <c r="D68" s="531" t="s">
        <v>4019</v>
      </c>
      <c r="E68" s="531" t="s">
        <v>4020</v>
      </c>
      <c r="F68" s="531" t="s">
        <v>862</v>
      </c>
      <c r="G68" s="531">
        <v>61520</v>
      </c>
      <c r="H68" s="531">
        <v>42</v>
      </c>
      <c r="I68" s="531">
        <v>6</v>
      </c>
    </row>
    <row r="69" spans="1:9" x14ac:dyDescent="0.35">
      <c r="A69" s="531">
        <v>947</v>
      </c>
      <c r="B69" s="531" t="s">
        <v>989</v>
      </c>
      <c r="C69" s="77">
        <v>947</v>
      </c>
      <c r="D69" s="531" t="s">
        <v>4021</v>
      </c>
      <c r="E69" s="531" t="s">
        <v>1009</v>
      </c>
      <c r="F69" s="531" t="s">
        <v>1009</v>
      </c>
      <c r="G69" s="531">
        <v>61604</v>
      </c>
      <c r="H69" s="531">
        <v>160</v>
      </c>
      <c r="I69" s="531">
        <v>159</v>
      </c>
    </row>
    <row r="70" spans="1:9" x14ac:dyDescent="0.35">
      <c r="A70" s="531">
        <v>11011</v>
      </c>
      <c r="B70" s="531" t="s">
        <v>992</v>
      </c>
      <c r="C70" s="77">
        <v>11011</v>
      </c>
      <c r="D70" s="531" t="s">
        <v>4022</v>
      </c>
      <c r="E70" s="531" t="s">
        <v>4023</v>
      </c>
      <c r="F70" s="531" t="s">
        <v>775</v>
      </c>
      <c r="G70" s="531">
        <v>61802</v>
      </c>
      <c r="H70" s="531">
        <v>137</v>
      </c>
      <c r="I70" s="531">
        <v>21</v>
      </c>
    </row>
    <row r="71" spans="1:9" x14ac:dyDescent="0.35">
      <c r="A71" s="531" t="s">
        <v>997</v>
      </c>
      <c r="B71" s="531" t="s">
        <v>996</v>
      </c>
      <c r="C71" s="77" t="s">
        <v>997</v>
      </c>
      <c r="D71" s="531" t="s">
        <v>4024</v>
      </c>
      <c r="E71" s="531" t="s">
        <v>934</v>
      </c>
      <c r="F71" s="531" t="s">
        <v>931</v>
      </c>
      <c r="G71" s="531">
        <v>61301</v>
      </c>
      <c r="H71" s="531">
        <v>48</v>
      </c>
      <c r="I71" s="531">
        <v>48</v>
      </c>
    </row>
    <row r="72" spans="1:9" x14ac:dyDescent="0.35">
      <c r="A72" s="531" t="s">
        <v>1001</v>
      </c>
      <c r="B72" s="531" t="s">
        <v>1000</v>
      </c>
      <c r="C72" s="77" t="s">
        <v>1001</v>
      </c>
      <c r="D72" s="531" t="s">
        <v>4025</v>
      </c>
      <c r="E72" s="531" t="s">
        <v>4026</v>
      </c>
      <c r="F72" s="531" t="s">
        <v>984</v>
      </c>
      <c r="G72" s="531">
        <v>62613</v>
      </c>
      <c r="H72" s="531">
        <v>16</v>
      </c>
      <c r="I72" s="531">
        <v>16</v>
      </c>
    </row>
    <row r="73" spans="1:9" x14ac:dyDescent="0.35">
      <c r="A73" s="531">
        <v>11250</v>
      </c>
      <c r="B73" s="531" t="s">
        <v>1003</v>
      </c>
      <c r="C73" s="77">
        <v>11250</v>
      </c>
      <c r="D73" s="531" t="s">
        <v>4027</v>
      </c>
      <c r="E73" s="531" t="s">
        <v>3985</v>
      </c>
      <c r="F73" s="531" t="s">
        <v>912</v>
      </c>
      <c r="G73" s="531">
        <v>60506</v>
      </c>
      <c r="H73" s="531">
        <v>76</v>
      </c>
      <c r="I73" s="531">
        <v>12</v>
      </c>
    </row>
    <row r="74" spans="1:9" x14ac:dyDescent="0.35">
      <c r="A74" s="531">
        <v>10978</v>
      </c>
      <c r="B74" s="531" t="s">
        <v>1007</v>
      </c>
      <c r="C74" s="77">
        <v>10978</v>
      </c>
      <c r="D74" s="531" t="s">
        <v>4028</v>
      </c>
      <c r="E74" s="531" t="s">
        <v>3985</v>
      </c>
      <c r="F74" s="531" t="s">
        <v>912</v>
      </c>
      <c r="G74" s="531">
        <v>60505</v>
      </c>
      <c r="H74" s="531">
        <v>40</v>
      </c>
      <c r="I74" s="531">
        <v>8</v>
      </c>
    </row>
    <row r="75" spans="1:9" x14ac:dyDescent="0.35">
      <c r="A75" s="531">
        <v>11198</v>
      </c>
      <c r="B75" s="531" t="s">
        <v>1010</v>
      </c>
      <c r="C75" s="77">
        <v>11198</v>
      </c>
      <c r="D75" s="531" t="s">
        <v>4029</v>
      </c>
      <c r="E75" s="531" t="s">
        <v>3985</v>
      </c>
      <c r="F75" s="531" t="s">
        <v>912</v>
      </c>
      <c r="G75" s="531" t="s">
        <v>4030</v>
      </c>
      <c r="H75" s="531">
        <v>60</v>
      </c>
      <c r="I75" s="531">
        <v>24</v>
      </c>
    </row>
    <row r="76" spans="1:9" x14ac:dyDescent="0.35">
      <c r="A76" s="531">
        <v>2175</v>
      </c>
      <c r="B76" s="531" t="s">
        <v>1013</v>
      </c>
      <c r="C76" s="77">
        <v>2175</v>
      </c>
      <c r="D76" s="531" t="s">
        <v>4031</v>
      </c>
      <c r="E76" s="531" t="s">
        <v>4032</v>
      </c>
      <c r="F76" s="531" t="s">
        <v>838</v>
      </c>
      <c r="G76" s="531">
        <v>60188</v>
      </c>
      <c r="H76" s="531">
        <v>210</v>
      </c>
      <c r="I76" s="531">
        <v>11</v>
      </c>
    </row>
    <row r="77" spans="1:9" x14ac:dyDescent="0.35">
      <c r="A77" s="531">
        <v>12164</v>
      </c>
      <c r="B77" s="531" t="s">
        <v>1016</v>
      </c>
      <c r="C77" s="77">
        <v>12164</v>
      </c>
      <c r="D77" s="531" t="s">
        <v>4033</v>
      </c>
      <c r="E77" s="531" t="s">
        <v>4034</v>
      </c>
      <c r="F77" s="531" t="s">
        <v>869</v>
      </c>
      <c r="G77" s="531">
        <v>60450</v>
      </c>
      <c r="H77" s="531">
        <v>30</v>
      </c>
      <c r="I77" s="531">
        <v>8</v>
      </c>
    </row>
    <row r="78" spans="1:9" x14ac:dyDescent="0.35">
      <c r="A78" s="531">
        <v>11094</v>
      </c>
      <c r="B78" s="531" t="s">
        <v>1020</v>
      </c>
      <c r="C78" s="77">
        <v>11094</v>
      </c>
      <c r="D78" s="531" t="s">
        <v>4035</v>
      </c>
      <c r="E78" s="531" t="s">
        <v>4036</v>
      </c>
      <c r="F78" s="531" t="s">
        <v>808</v>
      </c>
      <c r="G78" s="531">
        <v>60025</v>
      </c>
      <c r="H78" s="531">
        <v>13</v>
      </c>
      <c r="I78" s="531">
        <v>3</v>
      </c>
    </row>
    <row r="79" spans="1:9" x14ac:dyDescent="0.35">
      <c r="A79" s="531" t="s">
        <v>1024</v>
      </c>
      <c r="B79" s="531" t="s">
        <v>1023</v>
      </c>
      <c r="C79" s="77" t="s">
        <v>1024</v>
      </c>
      <c r="D79" s="531" t="s">
        <v>4037</v>
      </c>
      <c r="E79" s="531" t="s">
        <v>4038</v>
      </c>
      <c r="F79" s="531" t="s">
        <v>906</v>
      </c>
      <c r="G79" s="531">
        <v>61025</v>
      </c>
      <c r="H79" s="531">
        <v>42</v>
      </c>
      <c r="I79" s="531">
        <v>41</v>
      </c>
    </row>
    <row r="80" spans="1:9" x14ac:dyDescent="0.35">
      <c r="A80" s="531">
        <v>10391</v>
      </c>
      <c r="B80" s="531" t="s">
        <v>1026</v>
      </c>
      <c r="C80" s="77">
        <v>10391</v>
      </c>
      <c r="D80" s="531" t="s">
        <v>4039</v>
      </c>
      <c r="E80" s="531" t="s">
        <v>4040</v>
      </c>
      <c r="F80" s="531" t="s">
        <v>812</v>
      </c>
      <c r="G80" s="531">
        <v>62454</v>
      </c>
      <c r="H80" s="531">
        <v>32</v>
      </c>
      <c r="I80" s="531">
        <v>32</v>
      </c>
    </row>
    <row r="81" spans="1:9" x14ac:dyDescent="0.35">
      <c r="A81" s="531" t="s">
        <v>1030</v>
      </c>
      <c r="B81" s="531" t="s">
        <v>1029</v>
      </c>
      <c r="C81" s="77" t="s">
        <v>1030</v>
      </c>
      <c r="D81" s="531" t="s">
        <v>4041</v>
      </c>
      <c r="E81" s="531" t="s">
        <v>4042</v>
      </c>
      <c r="F81" s="531" t="s">
        <v>808</v>
      </c>
      <c r="G81" s="531">
        <v>60010</v>
      </c>
      <c r="H81" s="531">
        <v>50</v>
      </c>
      <c r="I81" s="531">
        <v>42</v>
      </c>
    </row>
    <row r="82" spans="1:9" x14ac:dyDescent="0.35">
      <c r="A82" s="531">
        <v>2165</v>
      </c>
      <c r="B82" s="531" t="s">
        <v>1032</v>
      </c>
      <c r="C82" s="77">
        <v>2165</v>
      </c>
      <c r="D82" s="531" t="s">
        <v>4043</v>
      </c>
      <c r="E82" s="531" t="s">
        <v>4044</v>
      </c>
      <c r="F82" s="531" t="s">
        <v>808</v>
      </c>
      <c r="G82" s="531">
        <v>60103</v>
      </c>
      <c r="H82" s="531">
        <v>104</v>
      </c>
      <c r="I82" s="531">
        <v>83</v>
      </c>
    </row>
    <row r="83" spans="1:9" x14ac:dyDescent="0.35">
      <c r="A83" s="531">
        <v>313</v>
      </c>
      <c r="B83" s="531" t="s">
        <v>1035</v>
      </c>
      <c r="C83" s="77">
        <v>313</v>
      </c>
      <c r="D83" s="531" t="s">
        <v>4045</v>
      </c>
      <c r="E83" s="531" t="s">
        <v>1200</v>
      </c>
      <c r="F83" s="531" t="s">
        <v>808</v>
      </c>
      <c r="G83" s="531">
        <v>60603</v>
      </c>
      <c r="H83" s="531">
        <v>139</v>
      </c>
      <c r="I83" s="531">
        <v>139</v>
      </c>
    </row>
    <row r="84" spans="1:9" x14ac:dyDescent="0.35">
      <c r="A84" s="531">
        <v>2164</v>
      </c>
      <c r="B84" s="531" t="s">
        <v>1039</v>
      </c>
      <c r="C84" s="77">
        <v>2164</v>
      </c>
      <c r="D84" s="531" t="s">
        <v>4046</v>
      </c>
      <c r="E84" s="531" t="s">
        <v>3966</v>
      </c>
      <c r="F84" s="531" t="s">
        <v>930</v>
      </c>
      <c r="G84" s="531">
        <v>60099</v>
      </c>
      <c r="H84" s="531">
        <v>130</v>
      </c>
      <c r="I84" s="531">
        <v>120</v>
      </c>
    </row>
    <row r="85" spans="1:9" x14ac:dyDescent="0.35">
      <c r="A85" s="531">
        <v>11624</v>
      </c>
      <c r="B85" s="531" t="s">
        <v>1042</v>
      </c>
      <c r="C85" s="77">
        <v>11624</v>
      </c>
      <c r="D85" s="531" t="s">
        <v>4047</v>
      </c>
      <c r="E85" s="531" t="s">
        <v>4016</v>
      </c>
      <c r="F85" s="531" t="s">
        <v>930</v>
      </c>
      <c r="G85" s="531">
        <v>60085</v>
      </c>
      <c r="H85" s="531">
        <v>120</v>
      </c>
      <c r="I85" s="531">
        <v>120</v>
      </c>
    </row>
    <row r="86" spans="1:9" x14ac:dyDescent="0.35">
      <c r="A86" s="531">
        <v>12016</v>
      </c>
      <c r="B86" s="531" t="s">
        <v>1045</v>
      </c>
      <c r="C86" s="77">
        <v>12016</v>
      </c>
      <c r="D86" s="531" t="s">
        <v>4048</v>
      </c>
      <c r="E86" s="531" t="s">
        <v>3958</v>
      </c>
      <c r="F86" s="531" t="s">
        <v>1044</v>
      </c>
      <c r="G86" s="531">
        <v>62703</v>
      </c>
      <c r="H86" s="531">
        <v>18</v>
      </c>
      <c r="I86" s="531">
        <v>5</v>
      </c>
    </row>
    <row r="87" spans="1:9" x14ac:dyDescent="0.35">
      <c r="A87" s="531">
        <v>926</v>
      </c>
      <c r="B87" s="531" t="s">
        <v>1048</v>
      </c>
      <c r="C87" s="77">
        <v>926</v>
      </c>
      <c r="D87" s="531" t="s">
        <v>4049</v>
      </c>
      <c r="E87" s="531" t="s">
        <v>4050</v>
      </c>
      <c r="F87" s="531" t="s">
        <v>767</v>
      </c>
      <c r="G87" s="531">
        <v>62618</v>
      </c>
      <c r="H87" s="531">
        <v>12</v>
      </c>
      <c r="I87" s="531">
        <v>12</v>
      </c>
    </row>
    <row r="88" spans="1:9" x14ac:dyDescent="0.35">
      <c r="A88" s="531">
        <v>12114</v>
      </c>
      <c r="B88" s="531" t="s">
        <v>1051</v>
      </c>
      <c r="C88" s="77">
        <v>12114</v>
      </c>
      <c r="D88" s="531" t="s">
        <v>4051</v>
      </c>
      <c r="E88" s="531" t="s">
        <v>4052</v>
      </c>
      <c r="F88" s="531" t="s">
        <v>930</v>
      </c>
      <c r="G88" s="531">
        <v>60042</v>
      </c>
      <c r="H88" s="531">
        <v>52</v>
      </c>
      <c r="I88" s="531">
        <v>52</v>
      </c>
    </row>
    <row r="89" spans="1:9" x14ac:dyDescent="0.35">
      <c r="A89" s="531">
        <v>2933</v>
      </c>
      <c r="B89" s="531" t="s">
        <v>1054</v>
      </c>
      <c r="C89" s="77">
        <v>2933</v>
      </c>
      <c r="D89" s="531" t="s">
        <v>4053</v>
      </c>
      <c r="E89" s="531" t="s">
        <v>4054</v>
      </c>
      <c r="F89" s="531" t="s">
        <v>991</v>
      </c>
      <c r="G89" s="531">
        <v>62298</v>
      </c>
      <c r="H89" s="531">
        <v>32</v>
      </c>
      <c r="I89" s="531">
        <v>4</v>
      </c>
    </row>
    <row r="90" spans="1:9" x14ac:dyDescent="0.35">
      <c r="A90" s="531">
        <v>2935</v>
      </c>
      <c r="B90" s="531" t="s">
        <v>1057</v>
      </c>
      <c r="C90" s="77">
        <v>2935</v>
      </c>
      <c r="D90" s="531" t="s">
        <v>4055</v>
      </c>
      <c r="E90" s="531" t="s">
        <v>4056</v>
      </c>
      <c r="F90" s="531" t="s">
        <v>991</v>
      </c>
      <c r="G90" s="531">
        <v>62298</v>
      </c>
      <c r="H90" s="531">
        <v>44</v>
      </c>
      <c r="I90" s="531">
        <v>5</v>
      </c>
    </row>
    <row r="91" spans="1:9" x14ac:dyDescent="0.35">
      <c r="A91" s="531" t="s">
        <v>1061</v>
      </c>
      <c r="B91" s="531" t="s">
        <v>1060</v>
      </c>
      <c r="C91" s="77" t="s">
        <v>1061</v>
      </c>
      <c r="D91" s="531" t="s">
        <v>4057</v>
      </c>
      <c r="E91" s="531" t="s">
        <v>4058</v>
      </c>
      <c r="F91" s="531" t="s">
        <v>912</v>
      </c>
      <c r="G91" s="531">
        <v>60510</v>
      </c>
      <c r="H91" s="531">
        <v>19</v>
      </c>
      <c r="I91" s="531">
        <v>6</v>
      </c>
    </row>
    <row r="92" spans="1:9" x14ac:dyDescent="0.35">
      <c r="A92" s="531">
        <v>12013</v>
      </c>
      <c r="B92" s="531" t="s">
        <v>1063</v>
      </c>
      <c r="C92" s="77">
        <v>12013</v>
      </c>
      <c r="D92" s="531" t="s">
        <v>4059</v>
      </c>
      <c r="E92" s="531" t="s">
        <v>4060</v>
      </c>
      <c r="F92" s="531" t="s">
        <v>808</v>
      </c>
      <c r="G92" s="531">
        <v>60104</v>
      </c>
      <c r="H92" s="531">
        <v>80</v>
      </c>
      <c r="I92" s="531">
        <v>80</v>
      </c>
    </row>
    <row r="93" spans="1:9" x14ac:dyDescent="0.35">
      <c r="A93" s="531" t="s">
        <v>1067</v>
      </c>
      <c r="B93" s="531" t="s">
        <v>1066</v>
      </c>
      <c r="C93" s="77" t="s">
        <v>1067</v>
      </c>
      <c r="D93" s="531" t="s">
        <v>4061</v>
      </c>
      <c r="E93" s="531" t="s">
        <v>1200</v>
      </c>
      <c r="F93" s="531" t="s">
        <v>808</v>
      </c>
      <c r="G93" s="531">
        <v>60641</v>
      </c>
      <c r="H93" s="531">
        <v>110</v>
      </c>
      <c r="I93" s="531">
        <v>110</v>
      </c>
    </row>
    <row r="94" spans="1:9" x14ac:dyDescent="0.35">
      <c r="A94" s="531" t="s">
        <v>1070</v>
      </c>
      <c r="B94" s="531" t="s">
        <v>1069</v>
      </c>
      <c r="C94" s="77" t="s">
        <v>1070</v>
      </c>
      <c r="D94" s="531" t="s">
        <v>4062</v>
      </c>
      <c r="E94" s="531" t="s">
        <v>1200</v>
      </c>
      <c r="F94" s="531" t="s">
        <v>808</v>
      </c>
      <c r="G94" s="531">
        <v>60657</v>
      </c>
      <c r="H94" s="531">
        <v>70</v>
      </c>
      <c r="I94" s="531">
        <v>70</v>
      </c>
    </row>
    <row r="95" spans="1:9" x14ac:dyDescent="0.35">
      <c r="A95" s="531" t="s">
        <v>1073</v>
      </c>
      <c r="B95" s="531" t="s">
        <v>1072</v>
      </c>
      <c r="C95" s="77" t="s">
        <v>1073</v>
      </c>
      <c r="D95" s="531" t="s">
        <v>4063</v>
      </c>
      <c r="E95" s="531" t="s">
        <v>1200</v>
      </c>
      <c r="F95" s="531" t="s">
        <v>808</v>
      </c>
      <c r="G95" s="531">
        <v>60637</v>
      </c>
      <c r="H95" s="531">
        <v>9</v>
      </c>
      <c r="I95" s="531">
        <v>9</v>
      </c>
    </row>
    <row r="96" spans="1:9" x14ac:dyDescent="0.35">
      <c r="A96" s="531" t="s">
        <v>1077</v>
      </c>
      <c r="B96" s="531" t="s">
        <v>1076</v>
      </c>
      <c r="C96" s="77" t="s">
        <v>1077</v>
      </c>
      <c r="D96" s="531" t="s">
        <v>4064</v>
      </c>
      <c r="E96" s="531" t="s">
        <v>4065</v>
      </c>
      <c r="F96" s="531" t="s">
        <v>859</v>
      </c>
      <c r="G96" s="531">
        <v>62812</v>
      </c>
      <c r="H96" s="531">
        <v>43</v>
      </c>
      <c r="I96" s="531">
        <v>43</v>
      </c>
    </row>
    <row r="97" spans="1:9" x14ac:dyDescent="0.35">
      <c r="A97" s="531">
        <v>11566</v>
      </c>
      <c r="B97" s="531" t="s">
        <v>1079</v>
      </c>
      <c r="C97" s="77">
        <v>11566</v>
      </c>
      <c r="D97" s="531" t="s">
        <v>4066</v>
      </c>
      <c r="E97" s="531" t="s">
        <v>4067</v>
      </c>
      <c r="F97" s="531" t="s">
        <v>977</v>
      </c>
      <c r="G97" s="531">
        <v>60051</v>
      </c>
      <c r="H97" s="531">
        <v>68</v>
      </c>
      <c r="I97" s="531">
        <v>11</v>
      </c>
    </row>
    <row r="98" spans="1:9" x14ac:dyDescent="0.35">
      <c r="A98" s="531">
        <v>12003</v>
      </c>
      <c r="B98" s="531" t="s">
        <v>1083</v>
      </c>
      <c r="C98" s="77">
        <v>12003</v>
      </c>
      <c r="D98" s="531" t="s">
        <v>4068</v>
      </c>
      <c r="E98" s="531" t="s">
        <v>1200</v>
      </c>
      <c r="F98" s="531" t="s">
        <v>808</v>
      </c>
      <c r="G98" s="531">
        <v>60637</v>
      </c>
      <c r="H98" s="531">
        <v>57</v>
      </c>
      <c r="I98" s="531">
        <v>23</v>
      </c>
    </row>
    <row r="99" spans="1:9" x14ac:dyDescent="0.35">
      <c r="A99" s="531">
        <v>11223</v>
      </c>
      <c r="B99" s="531" t="s">
        <v>1086</v>
      </c>
      <c r="C99" s="77">
        <v>11223</v>
      </c>
      <c r="D99" s="531" t="s">
        <v>4069</v>
      </c>
      <c r="E99" s="531" t="s">
        <v>4070</v>
      </c>
      <c r="F99" s="531" t="s">
        <v>808</v>
      </c>
      <c r="G99" s="531">
        <v>60402</v>
      </c>
      <c r="H99" s="531">
        <v>28</v>
      </c>
      <c r="I99" s="531">
        <v>13</v>
      </c>
    </row>
    <row r="100" spans="1:9" x14ac:dyDescent="0.35">
      <c r="A100" s="531">
        <v>11428</v>
      </c>
      <c r="B100" s="531" t="s">
        <v>1090</v>
      </c>
      <c r="C100" s="77">
        <v>11428</v>
      </c>
      <c r="D100" s="531" t="s">
        <v>4071</v>
      </c>
      <c r="E100" s="531" t="s">
        <v>1200</v>
      </c>
      <c r="F100" s="531" t="s">
        <v>808</v>
      </c>
      <c r="G100" s="531">
        <v>60621</v>
      </c>
      <c r="H100" s="531">
        <v>122</v>
      </c>
      <c r="I100" s="531">
        <v>122</v>
      </c>
    </row>
    <row r="101" spans="1:9" x14ac:dyDescent="0.35">
      <c r="A101" s="531">
        <v>305</v>
      </c>
      <c r="B101" s="531" t="s">
        <v>1093</v>
      </c>
      <c r="C101" s="77">
        <v>305</v>
      </c>
      <c r="D101" s="531" t="s">
        <v>4072</v>
      </c>
      <c r="E101" s="531" t="s">
        <v>4073</v>
      </c>
      <c r="F101" s="531" t="s">
        <v>808</v>
      </c>
      <c r="G101" s="531">
        <v>60426</v>
      </c>
      <c r="H101" s="531">
        <v>72</v>
      </c>
      <c r="I101" s="531">
        <v>72</v>
      </c>
    </row>
    <row r="102" spans="1:9" x14ac:dyDescent="0.35">
      <c r="A102" s="531" t="s">
        <v>1097</v>
      </c>
      <c r="B102" s="531" t="s">
        <v>1096</v>
      </c>
      <c r="C102" s="77" t="s">
        <v>1097</v>
      </c>
      <c r="D102" s="531" t="s">
        <v>4074</v>
      </c>
      <c r="E102" s="531" t="s">
        <v>4075</v>
      </c>
      <c r="F102" s="531" t="s">
        <v>973</v>
      </c>
      <c r="G102" s="531">
        <v>61455</v>
      </c>
      <c r="H102" s="531">
        <v>4</v>
      </c>
      <c r="I102" s="531">
        <v>4</v>
      </c>
    </row>
    <row r="103" spans="1:9" x14ac:dyDescent="0.35">
      <c r="A103" s="531">
        <v>10005</v>
      </c>
      <c r="B103" s="531" t="s">
        <v>1099</v>
      </c>
      <c r="C103" s="77">
        <v>10005</v>
      </c>
      <c r="D103" s="531" t="s">
        <v>4076</v>
      </c>
      <c r="E103" s="531" t="s">
        <v>1200</v>
      </c>
      <c r="F103" s="531" t="s">
        <v>808</v>
      </c>
      <c r="G103" s="531">
        <v>60617</v>
      </c>
      <c r="H103" s="531">
        <v>24</v>
      </c>
      <c r="I103" s="531">
        <v>23</v>
      </c>
    </row>
    <row r="104" spans="1:9" x14ac:dyDescent="0.35">
      <c r="A104" s="531" t="s">
        <v>1103</v>
      </c>
      <c r="B104" s="531" t="s">
        <v>1102</v>
      </c>
      <c r="C104" s="77" t="s">
        <v>1103</v>
      </c>
      <c r="D104" s="531" t="s">
        <v>4077</v>
      </c>
      <c r="E104" s="531" t="s">
        <v>4078</v>
      </c>
      <c r="F104" s="531" t="s">
        <v>887</v>
      </c>
      <c r="G104" s="531">
        <v>62966</v>
      </c>
      <c r="H104" s="531">
        <v>50</v>
      </c>
      <c r="I104" s="531">
        <v>34</v>
      </c>
    </row>
    <row r="105" spans="1:9" x14ac:dyDescent="0.35">
      <c r="A105" s="531">
        <v>2054</v>
      </c>
      <c r="B105" s="531" t="s">
        <v>1104</v>
      </c>
      <c r="C105" s="77">
        <v>2054</v>
      </c>
      <c r="D105" s="531" t="s">
        <v>4079</v>
      </c>
      <c r="E105" s="531" t="s">
        <v>4080</v>
      </c>
      <c r="F105" s="531" t="s">
        <v>957</v>
      </c>
      <c r="G105" s="531">
        <v>62090</v>
      </c>
      <c r="H105" s="531">
        <v>92</v>
      </c>
      <c r="I105" s="531">
        <v>92</v>
      </c>
    </row>
    <row r="106" spans="1:9" x14ac:dyDescent="0.35">
      <c r="A106" s="531">
        <v>10846</v>
      </c>
      <c r="B106" s="531" t="s">
        <v>1106</v>
      </c>
      <c r="C106" s="77">
        <v>10846</v>
      </c>
      <c r="D106" s="531" t="s">
        <v>4081</v>
      </c>
      <c r="E106" s="531" t="s">
        <v>4082</v>
      </c>
      <c r="F106" s="531" t="s">
        <v>1037</v>
      </c>
      <c r="G106" s="531">
        <v>61244</v>
      </c>
      <c r="H106" s="531">
        <v>164</v>
      </c>
      <c r="I106" s="531">
        <v>164</v>
      </c>
    </row>
    <row r="107" spans="1:9" x14ac:dyDescent="0.35">
      <c r="A107" s="531">
        <v>2264</v>
      </c>
      <c r="B107" s="531" t="s">
        <v>1108</v>
      </c>
      <c r="C107" s="77">
        <v>2264</v>
      </c>
      <c r="D107" s="531" t="s">
        <v>4083</v>
      </c>
      <c r="E107" s="531" t="s">
        <v>1200</v>
      </c>
      <c r="F107" s="531" t="s">
        <v>808</v>
      </c>
      <c r="G107" s="531">
        <v>60639</v>
      </c>
      <c r="H107" s="531">
        <v>8</v>
      </c>
      <c r="I107" s="531">
        <v>7</v>
      </c>
    </row>
    <row r="108" spans="1:9" x14ac:dyDescent="0.35">
      <c r="A108" s="531">
        <v>11088</v>
      </c>
      <c r="B108" s="531" t="s">
        <v>1110</v>
      </c>
      <c r="C108" s="77">
        <v>11088</v>
      </c>
      <c r="D108" s="531" t="s">
        <v>4084</v>
      </c>
      <c r="E108" s="531" t="s">
        <v>1200</v>
      </c>
      <c r="F108" s="531" t="s">
        <v>808</v>
      </c>
      <c r="G108" s="531">
        <v>60639</v>
      </c>
      <c r="H108" s="531">
        <v>110</v>
      </c>
      <c r="I108" s="531">
        <v>110</v>
      </c>
    </row>
    <row r="109" spans="1:9" x14ac:dyDescent="0.35">
      <c r="A109" s="531">
        <v>2236</v>
      </c>
      <c r="B109" s="531" t="s">
        <v>1112</v>
      </c>
      <c r="C109" s="77">
        <v>2236</v>
      </c>
      <c r="D109" s="531" t="s">
        <v>4085</v>
      </c>
      <c r="E109" s="531" t="s">
        <v>3983</v>
      </c>
      <c r="F109" s="531" t="s">
        <v>838</v>
      </c>
      <c r="G109" s="531">
        <v>60108</v>
      </c>
      <c r="H109" s="531">
        <v>91</v>
      </c>
      <c r="I109" s="531">
        <v>0</v>
      </c>
    </row>
    <row r="110" spans="1:9" x14ac:dyDescent="0.35">
      <c r="A110" s="531">
        <v>11055</v>
      </c>
      <c r="B110" s="531" t="s">
        <v>1114</v>
      </c>
      <c r="C110" s="77">
        <v>11055</v>
      </c>
      <c r="D110" s="531" t="s">
        <v>4086</v>
      </c>
      <c r="E110" s="531" t="s">
        <v>4003</v>
      </c>
      <c r="F110" s="531" t="s">
        <v>980</v>
      </c>
      <c r="G110" s="531">
        <v>61701</v>
      </c>
      <c r="H110" s="531">
        <v>26</v>
      </c>
      <c r="I110" s="531">
        <v>6</v>
      </c>
    </row>
    <row r="111" spans="1:9" x14ac:dyDescent="0.35">
      <c r="A111" s="531">
        <v>10816</v>
      </c>
      <c r="B111" s="531" t="s">
        <v>1116</v>
      </c>
      <c r="C111" s="77">
        <v>10816</v>
      </c>
      <c r="D111" s="531" t="s">
        <v>4087</v>
      </c>
      <c r="E111" s="531" t="s">
        <v>4088</v>
      </c>
      <c r="F111" s="531" t="s">
        <v>808</v>
      </c>
      <c r="G111" s="531">
        <v>60406</v>
      </c>
      <c r="H111" s="531">
        <v>120</v>
      </c>
      <c r="I111" s="531">
        <v>96</v>
      </c>
    </row>
    <row r="112" spans="1:9" x14ac:dyDescent="0.35">
      <c r="A112" s="531">
        <v>10415</v>
      </c>
      <c r="B112" s="531" t="s">
        <v>1118</v>
      </c>
      <c r="C112" s="77">
        <v>10415</v>
      </c>
      <c r="D112" s="531" t="s">
        <v>4089</v>
      </c>
      <c r="E112" s="531" t="s">
        <v>4090</v>
      </c>
      <c r="F112" s="531" t="s">
        <v>966</v>
      </c>
      <c r="G112" s="531">
        <v>62644</v>
      </c>
      <c r="H112" s="531">
        <v>40</v>
      </c>
      <c r="I112" s="531">
        <v>9</v>
      </c>
    </row>
    <row r="113" spans="1:9" x14ac:dyDescent="0.35">
      <c r="A113" s="531">
        <v>11143</v>
      </c>
      <c r="B113" s="531" t="s">
        <v>1120</v>
      </c>
      <c r="C113" s="77">
        <v>11143</v>
      </c>
      <c r="D113" s="531" t="s">
        <v>4091</v>
      </c>
      <c r="E113" s="531" t="s">
        <v>4092</v>
      </c>
      <c r="F113" s="531" t="s">
        <v>708</v>
      </c>
      <c r="G113" s="531" t="s">
        <v>4093</v>
      </c>
      <c r="H113" s="531">
        <v>40</v>
      </c>
      <c r="I113" s="531">
        <v>8</v>
      </c>
    </row>
    <row r="114" spans="1:9" x14ac:dyDescent="0.35">
      <c r="A114" s="531" t="s">
        <v>1123</v>
      </c>
      <c r="B114" s="531" t="s">
        <v>1122</v>
      </c>
      <c r="C114" s="77" t="s">
        <v>1123</v>
      </c>
      <c r="D114" s="531" t="s">
        <v>4094</v>
      </c>
      <c r="E114" s="531" t="s">
        <v>1200</v>
      </c>
      <c r="F114" s="531" t="s">
        <v>808</v>
      </c>
      <c r="G114" s="531">
        <v>60622</v>
      </c>
      <c r="H114" s="531">
        <v>47</v>
      </c>
      <c r="I114" s="531">
        <v>47</v>
      </c>
    </row>
    <row r="115" spans="1:9" x14ac:dyDescent="0.35">
      <c r="A115" s="531" t="s">
        <v>1125</v>
      </c>
      <c r="B115" s="531" t="s">
        <v>1124</v>
      </c>
      <c r="C115" s="77" t="s">
        <v>1125</v>
      </c>
      <c r="D115" s="531" t="s">
        <v>4095</v>
      </c>
      <c r="E115" s="531" t="s">
        <v>1200</v>
      </c>
      <c r="F115" s="531" t="s">
        <v>808</v>
      </c>
      <c r="G115" s="531">
        <v>60647</v>
      </c>
      <c r="H115" s="531">
        <v>70</v>
      </c>
      <c r="I115" s="531">
        <v>70</v>
      </c>
    </row>
    <row r="116" spans="1:9" x14ac:dyDescent="0.35">
      <c r="A116" s="531" t="s">
        <v>1127</v>
      </c>
      <c r="B116" s="531" t="s">
        <v>1126</v>
      </c>
      <c r="C116" s="77" t="s">
        <v>1127</v>
      </c>
      <c r="D116" s="531" t="s">
        <v>4096</v>
      </c>
      <c r="E116" s="531" t="s">
        <v>1200</v>
      </c>
      <c r="F116" s="531" t="s">
        <v>808</v>
      </c>
      <c r="G116" s="531">
        <v>60644</v>
      </c>
      <c r="H116" s="531">
        <v>19</v>
      </c>
      <c r="I116" s="531">
        <v>19</v>
      </c>
    </row>
    <row r="117" spans="1:9" x14ac:dyDescent="0.35">
      <c r="A117" s="531">
        <v>1477</v>
      </c>
      <c r="B117" s="531" t="s">
        <v>1128</v>
      </c>
      <c r="C117" s="77">
        <v>1477</v>
      </c>
      <c r="D117" s="531" t="s">
        <v>4097</v>
      </c>
      <c r="E117" s="531" t="s">
        <v>4098</v>
      </c>
      <c r="F117" s="531" t="s">
        <v>1071</v>
      </c>
      <c r="G117" s="531">
        <v>61832</v>
      </c>
      <c r="H117" s="531">
        <v>76</v>
      </c>
      <c r="I117" s="531">
        <v>64</v>
      </c>
    </row>
    <row r="118" spans="1:9" x14ac:dyDescent="0.35">
      <c r="A118" s="531">
        <v>210012009</v>
      </c>
      <c r="B118" s="531" t="s">
        <v>1130</v>
      </c>
      <c r="C118" s="77">
        <v>210012009</v>
      </c>
      <c r="D118" s="531" t="s">
        <v>4099</v>
      </c>
      <c r="E118" s="531" t="s">
        <v>4054</v>
      </c>
      <c r="F118" s="531" t="s">
        <v>991</v>
      </c>
      <c r="G118" s="531">
        <v>62298</v>
      </c>
      <c r="H118" s="531">
        <v>9</v>
      </c>
      <c r="I118" s="531">
        <v>7</v>
      </c>
    </row>
    <row r="119" spans="1:9" x14ac:dyDescent="0.35">
      <c r="A119" s="531">
        <v>412</v>
      </c>
      <c r="B119" s="531" t="s">
        <v>1132</v>
      </c>
      <c r="C119" s="77">
        <v>412</v>
      </c>
      <c r="D119" s="531" t="s">
        <v>4100</v>
      </c>
      <c r="E119" s="531" t="s">
        <v>4101</v>
      </c>
      <c r="F119" s="531" t="s">
        <v>980</v>
      </c>
      <c r="G119" s="531">
        <v>61752</v>
      </c>
      <c r="H119" s="531">
        <v>36</v>
      </c>
      <c r="I119" s="531">
        <v>35</v>
      </c>
    </row>
    <row r="120" spans="1:9" x14ac:dyDescent="0.35">
      <c r="A120" s="531" t="s">
        <v>1135</v>
      </c>
      <c r="B120" s="531" t="s">
        <v>1134</v>
      </c>
      <c r="C120" s="77" t="s">
        <v>1135</v>
      </c>
      <c r="D120" s="531" t="s">
        <v>4102</v>
      </c>
      <c r="E120" s="531" t="s">
        <v>4103</v>
      </c>
      <c r="F120" s="531" t="s">
        <v>916</v>
      </c>
      <c r="G120" s="531">
        <v>60915</v>
      </c>
      <c r="H120" s="531">
        <v>60</v>
      </c>
      <c r="I120" s="531">
        <v>60</v>
      </c>
    </row>
    <row r="121" spans="1:9" x14ac:dyDescent="0.35">
      <c r="A121" s="531" t="s">
        <v>1137</v>
      </c>
      <c r="B121" s="531" t="s">
        <v>1136</v>
      </c>
      <c r="C121" s="77" t="s">
        <v>1137</v>
      </c>
      <c r="D121" s="531" t="s">
        <v>4102</v>
      </c>
      <c r="E121" s="531" t="s">
        <v>4103</v>
      </c>
      <c r="F121" s="531" t="s">
        <v>916</v>
      </c>
      <c r="G121" s="531">
        <v>60915</v>
      </c>
      <c r="H121" s="531">
        <v>47</v>
      </c>
      <c r="I121" s="531">
        <v>47</v>
      </c>
    </row>
    <row r="122" spans="1:9" x14ac:dyDescent="0.35">
      <c r="A122" s="531">
        <v>2163</v>
      </c>
      <c r="B122" s="531" t="s">
        <v>1138</v>
      </c>
      <c r="C122" s="77">
        <v>2163</v>
      </c>
      <c r="D122" s="531" t="s">
        <v>4104</v>
      </c>
      <c r="E122" s="531" t="s">
        <v>4105</v>
      </c>
      <c r="F122" s="531" t="s">
        <v>1092</v>
      </c>
      <c r="G122" s="531">
        <v>60408</v>
      </c>
      <c r="H122" s="531">
        <v>24</v>
      </c>
      <c r="I122" s="531">
        <v>20</v>
      </c>
    </row>
    <row r="123" spans="1:9" x14ac:dyDescent="0.35">
      <c r="A123" s="531">
        <v>1315</v>
      </c>
      <c r="B123" s="531" t="s">
        <v>1140</v>
      </c>
      <c r="C123" s="77">
        <v>1315</v>
      </c>
      <c r="D123" s="531" t="s">
        <v>4106</v>
      </c>
      <c r="E123" s="531" t="s">
        <v>4107</v>
      </c>
      <c r="F123" s="531" t="s">
        <v>947</v>
      </c>
      <c r="G123" s="531">
        <v>62656</v>
      </c>
      <c r="H123" s="531">
        <v>56</v>
      </c>
      <c r="I123" s="531">
        <v>56</v>
      </c>
    </row>
    <row r="124" spans="1:9" x14ac:dyDescent="0.35">
      <c r="A124" s="531">
        <v>2436</v>
      </c>
      <c r="B124" s="531" t="s">
        <v>1142</v>
      </c>
      <c r="C124" s="77">
        <v>2436</v>
      </c>
      <c r="D124" s="531" t="s">
        <v>4108</v>
      </c>
      <c r="E124" s="531" t="s">
        <v>4107</v>
      </c>
      <c r="F124" s="531" t="s">
        <v>947</v>
      </c>
      <c r="G124" s="531">
        <v>62656</v>
      </c>
      <c r="H124" s="531">
        <v>46</v>
      </c>
      <c r="I124" s="531">
        <v>0</v>
      </c>
    </row>
    <row r="125" spans="1:9" x14ac:dyDescent="0.35">
      <c r="A125" s="531">
        <v>2406</v>
      </c>
      <c r="B125" s="531" t="s">
        <v>1144</v>
      </c>
      <c r="C125" s="77">
        <v>2406</v>
      </c>
      <c r="D125" s="531" t="s">
        <v>4109</v>
      </c>
      <c r="E125" s="531" t="s">
        <v>4110</v>
      </c>
      <c r="F125" s="531" t="s">
        <v>930</v>
      </c>
      <c r="G125" s="531">
        <v>60048</v>
      </c>
      <c r="H125" s="531">
        <v>7</v>
      </c>
      <c r="I125" s="531">
        <v>7</v>
      </c>
    </row>
    <row r="126" spans="1:9" x14ac:dyDescent="0.35">
      <c r="A126" s="531" t="s">
        <v>1147</v>
      </c>
      <c r="B126" s="531" t="s">
        <v>1146</v>
      </c>
      <c r="C126" s="77" t="s">
        <v>1147</v>
      </c>
      <c r="D126" s="531" t="s">
        <v>4111</v>
      </c>
      <c r="E126" s="531" t="s">
        <v>1200</v>
      </c>
      <c r="F126" s="531" t="s">
        <v>808</v>
      </c>
      <c r="G126" s="531">
        <v>60620</v>
      </c>
      <c r="H126" s="531">
        <v>60</v>
      </c>
      <c r="I126" s="531">
        <v>60</v>
      </c>
    </row>
    <row r="127" spans="1:9" x14ac:dyDescent="0.35">
      <c r="A127" s="531">
        <v>10165</v>
      </c>
      <c r="B127" s="531" t="s">
        <v>1148</v>
      </c>
      <c r="C127" s="77">
        <v>10165</v>
      </c>
      <c r="D127" s="531" t="s">
        <v>4112</v>
      </c>
      <c r="E127" s="531" t="s">
        <v>1200</v>
      </c>
      <c r="F127" s="531" t="s">
        <v>808</v>
      </c>
      <c r="G127" s="531">
        <v>60621</v>
      </c>
      <c r="H127" s="531">
        <v>100</v>
      </c>
      <c r="I127" s="531">
        <v>100</v>
      </c>
    </row>
    <row r="128" spans="1:9" x14ac:dyDescent="0.35">
      <c r="A128" s="531">
        <v>10378</v>
      </c>
      <c r="B128" s="531" t="s">
        <v>1150</v>
      </c>
      <c r="C128" s="77">
        <v>10378</v>
      </c>
      <c r="D128" s="531" t="s">
        <v>4113</v>
      </c>
      <c r="E128" s="531" t="s">
        <v>4114</v>
      </c>
      <c r="F128" s="531" t="s">
        <v>838</v>
      </c>
      <c r="G128" s="531">
        <v>60137</v>
      </c>
      <c r="H128" s="531">
        <v>6</v>
      </c>
      <c r="I128" s="531">
        <v>6</v>
      </c>
    </row>
    <row r="129" spans="1:9" x14ac:dyDescent="0.35">
      <c r="A129" s="531">
        <v>11356</v>
      </c>
      <c r="B129" s="531" t="s">
        <v>1152</v>
      </c>
      <c r="C129" s="77">
        <v>11356</v>
      </c>
      <c r="D129" s="531" t="s">
        <v>4115</v>
      </c>
      <c r="E129" s="531" t="s">
        <v>4116</v>
      </c>
      <c r="F129" s="531" t="s">
        <v>1062</v>
      </c>
      <c r="G129" s="531">
        <v>61032</v>
      </c>
      <c r="H129" s="531">
        <v>167</v>
      </c>
      <c r="I129" s="531">
        <v>167</v>
      </c>
    </row>
    <row r="130" spans="1:9" x14ac:dyDescent="0.35">
      <c r="A130" s="531">
        <v>648</v>
      </c>
      <c r="B130" s="531" t="s">
        <v>1154</v>
      </c>
      <c r="C130" s="77">
        <v>648</v>
      </c>
      <c r="D130" s="531" t="s">
        <v>4117</v>
      </c>
      <c r="E130" s="531" t="s">
        <v>3996</v>
      </c>
      <c r="F130" s="531" t="s">
        <v>980</v>
      </c>
      <c r="G130" s="531">
        <v>61761</v>
      </c>
      <c r="H130" s="531">
        <v>120</v>
      </c>
      <c r="I130" s="531">
        <v>120</v>
      </c>
    </row>
    <row r="131" spans="1:9" x14ac:dyDescent="0.35">
      <c r="A131" s="531">
        <v>2462</v>
      </c>
      <c r="B131" s="531" t="s">
        <v>1156</v>
      </c>
      <c r="C131" s="77">
        <v>2462</v>
      </c>
      <c r="D131" s="531" t="s">
        <v>4118</v>
      </c>
      <c r="E131" s="531" t="s">
        <v>4119</v>
      </c>
      <c r="F131" s="531" t="s">
        <v>1092</v>
      </c>
      <c r="G131" s="531">
        <v>60432</v>
      </c>
      <c r="H131" s="531">
        <v>74</v>
      </c>
      <c r="I131" s="531">
        <v>63</v>
      </c>
    </row>
    <row r="132" spans="1:9" x14ac:dyDescent="0.35">
      <c r="A132" s="531">
        <v>709</v>
      </c>
      <c r="B132" s="531" t="s">
        <v>1158</v>
      </c>
      <c r="C132" s="77">
        <v>709</v>
      </c>
      <c r="D132" s="531" t="s">
        <v>4120</v>
      </c>
      <c r="E132" s="531" t="s">
        <v>4121</v>
      </c>
      <c r="F132" s="531" t="s">
        <v>950</v>
      </c>
      <c r="G132" s="531">
        <v>62526</v>
      </c>
      <c r="H132" s="531">
        <v>144</v>
      </c>
      <c r="I132" s="531">
        <v>144</v>
      </c>
    </row>
    <row r="133" spans="1:9" x14ac:dyDescent="0.35">
      <c r="A133" s="531">
        <v>11452</v>
      </c>
      <c r="B133" s="531" t="s">
        <v>1160</v>
      </c>
      <c r="C133" s="77">
        <v>11452</v>
      </c>
      <c r="D133" s="531" t="s">
        <v>4122</v>
      </c>
      <c r="E133" s="531" t="s">
        <v>775</v>
      </c>
      <c r="F133" s="531" t="s">
        <v>775</v>
      </c>
      <c r="G133" s="531" t="s">
        <v>4123</v>
      </c>
      <c r="H133" s="531">
        <v>90</v>
      </c>
      <c r="I133" s="531">
        <v>0</v>
      </c>
    </row>
    <row r="134" spans="1:9" x14ac:dyDescent="0.35">
      <c r="A134" s="531">
        <v>12139</v>
      </c>
      <c r="B134" s="531" t="s">
        <v>1162</v>
      </c>
      <c r="C134" s="77">
        <v>12139</v>
      </c>
      <c r="D134" s="531" t="s">
        <v>4124</v>
      </c>
      <c r="E134" s="531" t="s">
        <v>775</v>
      </c>
      <c r="F134" s="531" t="s">
        <v>775</v>
      </c>
      <c r="G134" s="531">
        <v>61820</v>
      </c>
      <c r="H134" s="531">
        <v>60</v>
      </c>
      <c r="I134" s="531">
        <v>9</v>
      </c>
    </row>
    <row r="135" spans="1:9" x14ac:dyDescent="0.35">
      <c r="A135" s="531">
        <v>11711</v>
      </c>
      <c r="B135" s="531" t="s">
        <v>1164</v>
      </c>
      <c r="C135" s="77">
        <v>11711</v>
      </c>
      <c r="D135" s="531" t="s">
        <v>4125</v>
      </c>
      <c r="E135" s="531" t="s">
        <v>4126</v>
      </c>
      <c r="F135" s="531" t="s">
        <v>808</v>
      </c>
      <c r="G135" s="531">
        <v>60155</v>
      </c>
      <c r="H135" s="531">
        <v>70</v>
      </c>
      <c r="I135" s="531">
        <v>11</v>
      </c>
    </row>
    <row r="136" spans="1:9" x14ac:dyDescent="0.35">
      <c r="A136" s="531" t="s">
        <v>1167</v>
      </c>
      <c r="B136" s="531" t="s">
        <v>1166</v>
      </c>
      <c r="C136" s="77" t="s">
        <v>1167</v>
      </c>
      <c r="D136" s="531" t="s">
        <v>4127</v>
      </c>
      <c r="E136" s="531" t="s">
        <v>4128</v>
      </c>
      <c r="F136" s="531" t="s">
        <v>957</v>
      </c>
      <c r="G136" s="531">
        <v>62087</v>
      </c>
      <c r="H136" s="531">
        <v>56</v>
      </c>
      <c r="I136" s="531">
        <v>56</v>
      </c>
    </row>
    <row r="137" spans="1:9" x14ac:dyDescent="0.35">
      <c r="A137" s="531">
        <v>3002</v>
      </c>
      <c r="B137" s="531" t="s">
        <v>1168</v>
      </c>
      <c r="C137" s="77">
        <v>3002</v>
      </c>
      <c r="D137" s="531" t="s">
        <v>4129</v>
      </c>
      <c r="E137" s="531" t="s">
        <v>4130</v>
      </c>
      <c r="F137" s="531" t="s">
        <v>930</v>
      </c>
      <c r="G137" s="531">
        <v>60031</v>
      </c>
      <c r="H137" s="531">
        <v>181</v>
      </c>
      <c r="I137" s="531">
        <v>37</v>
      </c>
    </row>
    <row r="138" spans="1:9" x14ac:dyDescent="0.35">
      <c r="A138" s="531" t="s">
        <v>1171</v>
      </c>
      <c r="B138" s="531" t="s">
        <v>1170</v>
      </c>
      <c r="C138" s="77" t="s">
        <v>1171</v>
      </c>
      <c r="D138" s="531" t="s">
        <v>4131</v>
      </c>
      <c r="E138" s="531" t="s">
        <v>4132</v>
      </c>
      <c r="F138" s="531" t="s">
        <v>900</v>
      </c>
      <c r="G138" s="531">
        <v>62052</v>
      </c>
      <c r="H138" s="531">
        <v>48</v>
      </c>
      <c r="I138" s="531">
        <v>48</v>
      </c>
    </row>
    <row r="139" spans="1:9" x14ac:dyDescent="0.35">
      <c r="A139" s="531">
        <v>2737</v>
      </c>
      <c r="B139" s="531" t="s">
        <v>1172</v>
      </c>
      <c r="C139" s="77">
        <v>2737</v>
      </c>
      <c r="D139" s="531" t="s">
        <v>4133</v>
      </c>
      <c r="E139" s="531" t="s">
        <v>4016</v>
      </c>
      <c r="F139" s="531" t="s">
        <v>930</v>
      </c>
      <c r="G139" s="531">
        <v>60087</v>
      </c>
      <c r="H139" s="531">
        <v>168</v>
      </c>
      <c r="I139" s="531">
        <v>160</v>
      </c>
    </row>
    <row r="140" spans="1:9" x14ac:dyDescent="0.35">
      <c r="A140" s="531" t="s">
        <v>1175</v>
      </c>
      <c r="B140" s="531" t="s">
        <v>1174</v>
      </c>
      <c r="C140" s="77" t="s">
        <v>1175</v>
      </c>
      <c r="D140" s="531" t="s">
        <v>4134</v>
      </c>
      <c r="E140" s="531" t="s">
        <v>3935</v>
      </c>
      <c r="F140" s="531" t="s">
        <v>930</v>
      </c>
      <c r="G140" s="531">
        <v>60064</v>
      </c>
      <c r="H140" s="531">
        <v>170</v>
      </c>
      <c r="I140" s="531">
        <v>10</v>
      </c>
    </row>
    <row r="141" spans="1:9" x14ac:dyDescent="0.35">
      <c r="A141" s="531">
        <v>924</v>
      </c>
      <c r="B141" s="531" t="s">
        <v>1176</v>
      </c>
      <c r="C141" s="77">
        <v>924</v>
      </c>
      <c r="D141" s="531" t="s">
        <v>4135</v>
      </c>
      <c r="E141" s="531" t="s">
        <v>4136</v>
      </c>
      <c r="F141" s="531" t="s">
        <v>987</v>
      </c>
      <c r="G141" s="531">
        <v>61263</v>
      </c>
      <c r="H141" s="531">
        <v>24</v>
      </c>
      <c r="I141" s="531">
        <v>24</v>
      </c>
    </row>
    <row r="142" spans="1:9" x14ac:dyDescent="0.35">
      <c r="A142" s="531">
        <v>11366</v>
      </c>
      <c r="B142" s="531" t="s">
        <v>1178</v>
      </c>
      <c r="C142" s="77">
        <v>11366</v>
      </c>
      <c r="D142" s="531" t="s">
        <v>4137</v>
      </c>
      <c r="E142" s="531" t="s">
        <v>4138</v>
      </c>
      <c r="F142" s="531" t="s">
        <v>808</v>
      </c>
      <c r="G142" s="531">
        <v>60472</v>
      </c>
      <c r="H142" s="531">
        <v>220</v>
      </c>
      <c r="I142" s="531">
        <v>56</v>
      </c>
    </row>
    <row r="143" spans="1:9" x14ac:dyDescent="0.35">
      <c r="A143" s="531">
        <v>2281</v>
      </c>
      <c r="B143" s="531" t="s">
        <v>1180</v>
      </c>
      <c r="C143" s="77">
        <v>2281</v>
      </c>
      <c r="D143" s="531" t="s">
        <v>4139</v>
      </c>
      <c r="E143" s="531" t="s">
        <v>4140</v>
      </c>
      <c r="F143" s="531" t="s">
        <v>994</v>
      </c>
      <c r="G143" s="531">
        <v>62056</v>
      </c>
      <c r="H143" s="531">
        <v>47</v>
      </c>
      <c r="I143" s="531">
        <v>47</v>
      </c>
    </row>
    <row r="144" spans="1:9" x14ac:dyDescent="0.35">
      <c r="A144" s="531" t="s">
        <v>1183</v>
      </c>
      <c r="B144" s="531" t="s">
        <v>1182</v>
      </c>
      <c r="C144" s="77" t="s">
        <v>1183</v>
      </c>
      <c r="D144" s="531" t="s">
        <v>4141</v>
      </c>
      <c r="E144" s="531" t="s">
        <v>1200</v>
      </c>
      <c r="F144" s="531" t="s">
        <v>808</v>
      </c>
      <c r="G144" s="531">
        <v>60640</v>
      </c>
      <c r="H144" s="531">
        <v>371</v>
      </c>
      <c r="I144" s="531">
        <v>371</v>
      </c>
    </row>
    <row r="145" spans="1:9" x14ac:dyDescent="0.35">
      <c r="A145" s="531">
        <v>11742</v>
      </c>
      <c r="B145" s="531" t="s">
        <v>1184</v>
      </c>
      <c r="C145" s="77">
        <v>11742</v>
      </c>
      <c r="D145" s="531" t="s">
        <v>4142</v>
      </c>
      <c r="E145" s="531" t="s">
        <v>1200</v>
      </c>
      <c r="F145" s="531" t="s">
        <v>808</v>
      </c>
      <c r="G145" s="531">
        <v>60649</v>
      </c>
      <c r="H145" s="531">
        <v>100</v>
      </c>
      <c r="I145" s="531">
        <v>99</v>
      </c>
    </row>
    <row r="146" spans="1:9" x14ac:dyDescent="0.35">
      <c r="A146" s="531">
        <v>921</v>
      </c>
      <c r="B146" s="531" t="s">
        <v>1186</v>
      </c>
      <c r="C146" s="77">
        <v>921</v>
      </c>
      <c r="D146" s="531" t="s">
        <v>4143</v>
      </c>
      <c r="E146" s="531" t="s">
        <v>4016</v>
      </c>
      <c r="F146" s="531" t="s">
        <v>930</v>
      </c>
      <c r="G146" s="531">
        <v>60085</v>
      </c>
      <c r="H146" s="531">
        <v>166</v>
      </c>
      <c r="I146" s="531">
        <v>166</v>
      </c>
    </row>
    <row r="147" spans="1:9" x14ac:dyDescent="0.35">
      <c r="A147" s="531">
        <v>64</v>
      </c>
      <c r="B147" s="531" t="s">
        <v>1188</v>
      </c>
      <c r="C147" s="77">
        <v>64</v>
      </c>
      <c r="D147" s="531" t="s">
        <v>4144</v>
      </c>
      <c r="E147" s="531" t="s">
        <v>3933</v>
      </c>
      <c r="F147" s="531" t="s">
        <v>912</v>
      </c>
      <c r="G147" s="531">
        <v>60123</v>
      </c>
      <c r="H147" s="531">
        <v>231</v>
      </c>
      <c r="I147" s="531">
        <v>230</v>
      </c>
    </row>
    <row r="148" spans="1:9" x14ac:dyDescent="0.35">
      <c r="A148" s="531">
        <v>11070</v>
      </c>
      <c r="B148" s="531" t="s">
        <v>1190</v>
      </c>
      <c r="C148" s="77">
        <v>11070</v>
      </c>
      <c r="D148" s="531" t="s">
        <v>4145</v>
      </c>
      <c r="E148" s="531" t="s">
        <v>3933</v>
      </c>
      <c r="F148" s="531" t="s">
        <v>912</v>
      </c>
      <c r="G148" s="531" t="s">
        <v>4146</v>
      </c>
      <c r="H148" s="531">
        <v>96</v>
      </c>
      <c r="I148" s="531">
        <v>96</v>
      </c>
    </row>
    <row r="149" spans="1:9" x14ac:dyDescent="0.35">
      <c r="A149" s="531">
        <v>2524</v>
      </c>
      <c r="B149" s="531" t="s">
        <v>1192</v>
      </c>
      <c r="C149" s="77">
        <v>2524</v>
      </c>
      <c r="D149" s="531" t="s">
        <v>4147</v>
      </c>
      <c r="E149" s="531" t="s">
        <v>3933</v>
      </c>
      <c r="F149" s="531" t="s">
        <v>912</v>
      </c>
      <c r="G149" s="531">
        <v>60123</v>
      </c>
      <c r="H149" s="531">
        <v>120</v>
      </c>
      <c r="I149" s="531">
        <v>48</v>
      </c>
    </row>
    <row r="150" spans="1:9" x14ac:dyDescent="0.35">
      <c r="A150" s="531">
        <v>11738</v>
      </c>
      <c r="B150" s="531" t="s">
        <v>1194</v>
      </c>
      <c r="C150" s="77">
        <v>11738</v>
      </c>
      <c r="D150" s="531" t="s">
        <v>4148</v>
      </c>
      <c r="E150" s="531" t="s">
        <v>3933</v>
      </c>
      <c r="F150" s="531" t="s">
        <v>912</v>
      </c>
      <c r="G150" s="531">
        <v>60123</v>
      </c>
      <c r="H150" s="531">
        <v>100</v>
      </c>
      <c r="I150" s="531">
        <v>40</v>
      </c>
    </row>
    <row r="151" spans="1:9" x14ac:dyDescent="0.35">
      <c r="A151" s="531" t="s">
        <v>1197</v>
      </c>
      <c r="B151" s="531" t="s">
        <v>1196</v>
      </c>
      <c r="C151" s="77" t="s">
        <v>1197</v>
      </c>
      <c r="D151" s="531" t="s">
        <v>4149</v>
      </c>
      <c r="E151" s="531" t="s">
        <v>4014</v>
      </c>
      <c r="F151" s="531" t="s">
        <v>1092</v>
      </c>
      <c r="G151" s="531">
        <v>60466</v>
      </c>
      <c r="H151" s="531">
        <v>59</v>
      </c>
      <c r="I151" s="531">
        <v>59</v>
      </c>
    </row>
    <row r="152" spans="1:9" x14ac:dyDescent="0.35">
      <c r="A152" s="531">
        <v>10417</v>
      </c>
      <c r="B152" s="531" t="s">
        <v>1198</v>
      </c>
      <c r="C152" s="77">
        <v>10417</v>
      </c>
      <c r="D152" s="531" t="s">
        <v>4150</v>
      </c>
      <c r="E152" s="531" t="s">
        <v>4151</v>
      </c>
      <c r="F152" s="531" t="s">
        <v>987</v>
      </c>
      <c r="G152" s="531">
        <v>61231</v>
      </c>
      <c r="H152" s="531">
        <v>40</v>
      </c>
      <c r="I152" s="531">
        <v>4</v>
      </c>
    </row>
    <row r="153" spans="1:9" x14ac:dyDescent="0.35">
      <c r="A153" s="531" t="s">
        <v>1202</v>
      </c>
      <c r="B153" s="531" t="s">
        <v>1201</v>
      </c>
      <c r="C153" s="77" t="s">
        <v>1202</v>
      </c>
      <c r="D153" s="531" t="s">
        <v>4152</v>
      </c>
      <c r="E153" s="531" t="s">
        <v>4121</v>
      </c>
      <c r="F153" s="531" t="s">
        <v>950</v>
      </c>
      <c r="G153" s="531">
        <v>62526</v>
      </c>
      <c r="H153" s="531">
        <v>10</v>
      </c>
      <c r="I153" s="531">
        <v>10</v>
      </c>
    </row>
    <row r="154" spans="1:9" x14ac:dyDescent="0.35">
      <c r="A154" s="531">
        <v>75027</v>
      </c>
      <c r="B154" s="531" t="s">
        <v>1203</v>
      </c>
      <c r="C154" s="77">
        <v>75027</v>
      </c>
      <c r="D154" s="531" t="s">
        <v>4153</v>
      </c>
      <c r="E154" s="531" t="s">
        <v>4154</v>
      </c>
      <c r="F154" s="531" t="s">
        <v>977</v>
      </c>
      <c r="G154" s="531">
        <v>60021</v>
      </c>
      <c r="H154" s="531">
        <v>11</v>
      </c>
      <c r="I154" s="531">
        <v>6</v>
      </c>
    </row>
    <row r="155" spans="1:9" x14ac:dyDescent="0.35">
      <c r="A155" s="531">
        <v>2248</v>
      </c>
      <c r="B155" s="531" t="s">
        <v>1205</v>
      </c>
      <c r="C155" s="77">
        <v>2248</v>
      </c>
      <c r="D155" s="531" t="s">
        <v>4155</v>
      </c>
      <c r="E155" s="531" t="s">
        <v>4156</v>
      </c>
      <c r="F155" s="531" t="s">
        <v>808</v>
      </c>
      <c r="G155" s="531">
        <v>60827</v>
      </c>
      <c r="H155" s="531">
        <v>70</v>
      </c>
      <c r="I155" s="531">
        <v>70</v>
      </c>
    </row>
    <row r="156" spans="1:9" x14ac:dyDescent="0.35">
      <c r="A156" s="531">
        <v>2247</v>
      </c>
      <c r="B156" s="531" t="s">
        <v>1207</v>
      </c>
      <c r="C156" s="77">
        <v>2247</v>
      </c>
      <c r="D156" s="531" t="s">
        <v>4157</v>
      </c>
      <c r="E156" s="531" t="s">
        <v>4158</v>
      </c>
      <c r="F156" s="531" t="s">
        <v>957</v>
      </c>
      <c r="G156" s="531">
        <v>62062</v>
      </c>
      <c r="H156" s="531">
        <v>103</v>
      </c>
      <c r="I156" s="531">
        <v>83</v>
      </c>
    </row>
    <row r="157" spans="1:9" x14ac:dyDescent="0.35">
      <c r="A157" s="531" t="s">
        <v>1210</v>
      </c>
      <c r="B157" s="531" t="s">
        <v>1209</v>
      </c>
      <c r="C157" s="77" t="s">
        <v>1210</v>
      </c>
      <c r="D157" s="531" t="s">
        <v>4159</v>
      </c>
      <c r="E157" s="531" t="s">
        <v>4160</v>
      </c>
      <c r="F157" s="531" t="s">
        <v>1056</v>
      </c>
      <c r="G157" s="531">
        <v>62269</v>
      </c>
      <c r="H157" s="531">
        <v>103</v>
      </c>
      <c r="I157" s="531">
        <v>83</v>
      </c>
    </row>
    <row r="158" spans="1:9" x14ac:dyDescent="0.35">
      <c r="A158" s="531">
        <v>10015</v>
      </c>
      <c r="B158" s="531" t="s">
        <v>1211</v>
      </c>
      <c r="C158" s="77">
        <v>10015</v>
      </c>
      <c r="D158" s="531" t="s">
        <v>4161</v>
      </c>
      <c r="E158" s="531" t="s">
        <v>4121</v>
      </c>
      <c r="F158" s="531" t="s">
        <v>950</v>
      </c>
      <c r="G158" s="531">
        <v>62526</v>
      </c>
      <c r="H158" s="531">
        <v>12</v>
      </c>
      <c r="I158" s="531">
        <v>12</v>
      </c>
    </row>
    <row r="159" spans="1:9" x14ac:dyDescent="0.35">
      <c r="A159" s="531">
        <v>11647</v>
      </c>
      <c r="B159" s="531" t="s">
        <v>1213</v>
      </c>
      <c r="C159" s="77">
        <v>11647</v>
      </c>
      <c r="D159" s="531" t="s">
        <v>4162</v>
      </c>
      <c r="E159" s="531" t="s">
        <v>1200</v>
      </c>
      <c r="F159" s="531" t="s">
        <v>808</v>
      </c>
      <c r="G159" s="531">
        <v>60647</v>
      </c>
      <c r="H159" s="531">
        <v>249</v>
      </c>
      <c r="I159" s="531">
        <v>0</v>
      </c>
    </row>
    <row r="160" spans="1:9" x14ac:dyDescent="0.35">
      <c r="A160" s="531">
        <v>598</v>
      </c>
      <c r="B160" s="531" t="s">
        <v>1215</v>
      </c>
      <c r="C160" s="77">
        <v>598</v>
      </c>
      <c r="D160" s="531" t="s">
        <v>4163</v>
      </c>
      <c r="E160" s="531" t="s">
        <v>4164</v>
      </c>
      <c r="F160" s="531" t="s">
        <v>842</v>
      </c>
      <c r="G160" s="531">
        <v>61944</v>
      </c>
      <c r="H160" s="531">
        <v>24</v>
      </c>
      <c r="I160" s="531">
        <v>24</v>
      </c>
    </row>
    <row r="161" spans="1:9" x14ac:dyDescent="0.35">
      <c r="A161" s="531" t="s">
        <v>1218</v>
      </c>
      <c r="B161" s="531" t="s">
        <v>1217</v>
      </c>
      <c r="C161" s="77" t="s">
        <v>1218</v>
      </c>
      <c r="D161" s="531" t="s">
        <v>4165</v>
      </c>
      <c r="E161" s="531" t="s">
        <v>4166</v>
      </c>
      <c r="F161" s="531" t="s">
        <v>940</v>
      </c>
      <c r="G161" s="531">
        <v>61021</v>
      </c>
      <c r="H161" s="531">
        <v>50</v>
      </c>
      <c r="I161" s="531">
        <v>50</v>
      </c>
    </row>
    <row r="162" spans="1:9" x14ac:dyDescent="0.35">
      <c r="A162" s="531">
        <v>10205</v>
      </c>
      <c r="B162" s="531" t="s">
        <v>1219</v>
      </c>
      <c r="C162" s="77">
        <v>10205</v>
      </c>
      <c r="D162" s="531" t="s">
        <v>4167</v>
      </c>
      <c r="E162" s="531" t="s">
        <v>4166</v>
      </c>
      <c r="F162" s="531" t="s">
        <v>940</v>
      </c>
      <c r="G162" s="531">
        <v>61021</v>
      </c>
      <c r="H162" s="531">
        <v>58</v>
      </c>
      <c r="I162" s="531">
        <v>6</v>
      </c>
    </row>
    <row r="163" spans="1:9" x14ac:dyDescent="0.35">
      <c r="A163" s="531" t="s">
        <v>1222</v>
      </c>
      <c r="B163" s="531" t="s">
        <v>1221</v>
      </c>
      <c r="C163" s="77" t="s">
        <v>1222</v>
      </c>
      <c r="D163" s="531" t="s">
        <v>4168</v>
      </c>
      <c r="E163" s="531" t="s">
        <v>821</v>
      </c>
      <c r="F163" s="531" t="s">
        <v>828</v>
      </c>
      <c r="G163" s="531">
        <v>60115</v>
      </c>
      <c r="H163" s="531">
        <v>12</v>
      </c>
      <c r="I163" s="531">
        <v>12</v>
      </c>
    </row>
    <row r="164" spans="1:9" x14ac:dyDescent="0.35">
      <c r="A164" s="531" t="s">
        <v>1224</v>
      </c>
      <c r="B164" s="531" t="s">
        <v>1223</v>
      </c>
      <c r="C164" s="77" t="s">
        <v>1224</v>
      </c>
      <c r="D164" s="531" t="s">
        <v>4169</v>
      </c>
      <c r="E164" s="531" t="s">
        <v>4034</v>
      </c>
      <c r="F164" s="531" t="s">
        <v>869</v>
      </c>
      <c r="G164" s="531">
        <v>60450</v>
      </c>
      <c r="H164" s="531">
        <v>50</v>
      </c>
      <c r="I164" s="531">
        <v>45</v>
      </c>
    </row>
    <row r="165" spans="1:9" x14ac:dyDescent="0.35">
      <c r="A165" s="531" t="s">
        <v>1226</v>
      </c>
      <c r="B165" s="531" t="s">
        <v>1225</v>
      </c>
      <c r="C165" s="77" t="s">
        <v>1226</v>
      </c>
      <c r="D165" s="531" t="s">
        <v>4170</v>
      </c>
      <c r="E165" s="531" t="s">
        <v>4020</v>
      </c>
      <c r="F165" s="531" t="s">
        <v>862</v>
      </c>
      <c r="G165" s="531">
        <v>61520</v>
      </c>
      <c r="H165" s="531">
        <v>48</v>
      </c>
      <c r="I165" s="531">
        <v>48</v>
      </c>
    </row>
    <row r="166" spans="1:9" x14ac:dyDescent="0.35">
      <c r="A166" s="531">
        <v>341</v>
      </c>
      <c r="B166" s="531" t="s">
        <v>1227</v>
      </c>
      <c r="C166" s="77">
        <v>341</v>
      </c>
      <c r="D166" s="531" t="s">
        <v>4171</v>
      </c>
      <c r="E166" s="531" t="s">
        <v>3958</v>
      </c>
      <c r="F166" s="531" t="s">
        <v>1044</v>
      </c>
      <c r="G166" s="531">
        <v>62703</v>
      </c>
      <c r="H166" s="531">
        <v>150</v>
      </c>
      <c r="I166" s="531">
        <v>150</v>
      </c>
    </row>
    <row r="167" spans="1:9" x14ac:dyDescent="0.35">
      <c r="A167" s="531" t="s">
        <v>1230</v>
      </c>
      <c r="B167" s="531" t="s">
        <v>1229</v>
      </c>
      <c r="C167" s="77" t="s">
        <v>1230</v>
      </c>
      <c r="D167" s="531" t="s">
        <v>4172</v>
      </c>
      <c r="E167" s="531" t="s">
        <v>4173</v>
      </c>
      <c r="F167" s="531" t="s">
        <v>854</v>
      </c>
      <c r="G167" s="531">
        <v>62471</v>
      </c>
      <c r="H167" s="531">
        <v>42</v>
      </c>
      <c r="I167" s="531">
        <v>42</v>
      </c>
    </row>
    <row r="168" spans="1:9" x14ac:dyDescent="0.35">
      <c r="A168" s="531">
        <v>2964</v>
      </c>
      <c r="B168" s="531" t="s">
        <v>1231</v>
      </c>
      <c r="C168" s="77">
        <v>2964</v>
      </c>
      <c r="D168" s="531" t="s">
        <v>4174</v>
      </c>
      <c r="E168" s="531" t="s">
        <v>3942</v>
      </c>
      <c r="F168" s="531" t="s">
        <v>887</v>
      </c>
      <c r="G168" s="531">
        <v>62901</v>
      </c>
      <c r="H168" s="531">
        <v>20</v>
      </c>
      <c r="I168" s="531">
        <v>20</v>
      </c>
    </row>
    <row r="169" spans="1:9" x14ac:dyDescent="0.35">
      <c r="A169" s="531" t="s">
        <v>1234</v>
      </c>
      <c r="B169" s="531" t="s">
        <v>1233</v>
      </c>
      <c r="C169" s="77" t="s">
        <v>1234</v>
      </c>
      <c r="D169" s="531" t="s">
        <v>4175</v>
      </c>
      <c r="E169" s="531" t="s">
        <v>3942</v>
      </c>
      <c r="F169" s="531" t="s">
        <v>887</v>
      </c>
      <c r="G169" s="531">
        <v>62901</v>
      </c>
      <c r="H169" s="531">
        <v>19</v>
      </c>
      <c r="I169" s="531">
        <v>18</v>
      </c>
    </row>
    <row r="170" spans="1:9" x14ac:dyDescent="0.35">
      <c r="A170" s="531">
        <v>30</v>
      </c>
      <c r="B170" s="531" t="s">
        <v>1235</v>
      </c>
      <c r="C170" s="77">
        <v>30</v>
      </c>
      <c r="D170" s="531" t="s">
        <v>4176</v>
      </c>
      <c r="E170" s="531" t="s">
        <v>3942</v>
      </c>
      <c r="F170" s="531" t="s">
        <v>887</v>
      </c>
      <c r="G170" s="531">
        <v>62901</v>
      </c>
      <c r="H170" s="531">
        <v>271</v>
      </c>
      <c r="I170" s="531">
        <v>266</v>
      </c>
    </row>
    <row r="171" spans="1:9" x14ac:dyDescent="0.35">
      <c r="A171" s="531">
        <v>12238</v>
      </c>
      <c r="B171" s="531" t="s">
        <v>1237</v>
      </c>
      <c r="C171" s="77">
        <v>12238</v>
      </c>
      <c r="D171" s="531" t="s">
        <v>4177</v>
      </c>
      <c r="E171" s="531" t="s">
        <v>4178</v>
      </c>
      <c r="F171" s="531" t="s">
        <v>808</v>
      </c>
      <c r="G171" s="531">
        <v>60452</v>
      </c>
      <c r="H171" s="531">
        <v>55</v>
      </c>
      <c r="I171" s="531">
        <v>9</v>
      </c>
    </row>
    <row r="172" spans="1:9" x14ac:dyDescent="0.35">
      <c r="A172" s="531">
        <v>11238</v>
      </c>
      <c r="B172" s="531" t="s">
        <v>1239</v>
      </c>
      <c r="C172" s="77">
        <v>11238</v>
      </c>
      <c r="D172" s="531" t="s">
        <v>4179</v>
      </c>
      <c r="E172" s="531" t="s">
        <v>1200</v>
      </c>
      <c r="F172" s="531" t="s">
        <v>808</v>
      </c>
      <c r="G172" s="531">
        <v>60610</v>
      </c>
      <c r="H172" s="531">
        <v>80</v>
      </c>
      <c r="I172" s="531">
        <v>8</v>
      </c>
    </row>
    <row r="173" spans="1:9" x14ac:dyDescent="0.35">
      <c r="A173" s="531">
        <v>10180</v>
      </c>
      <c r="B173" s="531" t="s">
        <v>1241</v>
      </c>
      <c r="C173" s="77">
        <v>10180</v>
      </c>
      <c r="D173" s="531" t="s">
        <v>4180</v>
      </c>
      <c r="E173" s="531" t="s">
        <v>4181</v>
      </c>
      <c r="F173" s="531" t="s">
        <v>953</v>
      </c>
      <c r="G173" s="531">
        <v>62626</v>
      </c>
      <c r="H173" s="531">
        <v>20</v>
      </c>
      <c r="I173" s="531">
        <v>20</v>
      </c>
    </row>
    <row r="174" spans="1:9" x14ac:dyDescent="0.35">
      <c r="A174" s="531" t="s">
        <v>1244</v>
      </c>
      <c r="B174" s="531" t="s">
        <v>1243</v>
      </c>
      <c r="C174" s="77" t="s">
        <v>1244</v>
      </c>
      <c r="D174" s="531" t="s">
        <v>4182</v>
      </c>
      <c r="E174" s="531" t="s">
        <v>4181</v>
      </c>
      <c r="F174" s="531" t="s">
        <v>953</v>
      </c>
      <c r="G174" s="531">
        <v>62626</v>
      </c>
      <c r="H174" s="531">
        <v>30</v>
      </c>
      <c r="I174" s="531">
        <v>30</v>
      </c>
    </row>
    <row r="175" spans="1:9" x14ac:dyDescent="0.35">
      <c r="A175" s="531" t="s">
        <v>1246</v>
      </c>
      <c r="B175" s="531" t="s">
        <v>1245</v>
      </c>
      <c r="C175" s="77" t="s">
        <v>1246</v>
      </c>
      <c r="D175" s="531" t="s">
        <v>4183</v>
      </c>
      <c r="E175" s="531" t="s">
        <v>1200</v>
      </c>
      <c r="F175" s="531" t="s">
        <v>808</v>
      </c>
      <c r="G175" s="531">
        <v>60640</v>
      </c>
      <c r="H175" s="531">
        <v>68</v>
      </c>
      <c r="I175" s="531">
        <v>12</v>
      </c>
    </row>
    <row r="176" spans="1:9" x14ac:dyDescent="0.35">
      <c r="A176" s="531">
        <v>326</v>
      </c>
      <c r="B176" s="531" t="s">
        <v>1247</v>
      </c>
      <c r="C176" s="77">
        <v>326</v>
      </c>
      <c r="D176" s="531" t="s">
        <v>4184</v>
      </c>
      <c r="E176" s="531" t="s">
        <v>3966</v>
      </c>
      <c r="F176" s="531" t="s">
        <v>930</v>
      </c>
      <c r="G176" s="531">
        <v>60099</v>
      </c>
      <c r="H176" s="531">
        <v>80</v>
      </c>
      <c r="I176" s="531">
        <v>80</v>
      </c>
    </row>
    <row r="177" spans="1:9" x14ac:dyDescent="0.35">
      <c r="A177" s="531">
        <v>31099</v>
      </c>
      <c r="B177" s="531" t="s">
        <v>1249</v>
      </c>
      <c r="C177" s="77">
        <v>31099</v>
      </c>
      <c r="D177" s="531" t="s">
        <v>4185</v>
      </c>
      <c r="E177" s="531" t="s">
        <v>4186</v>
      </c>
      <c r="F177" s="531" t="s">
        <v>808</v>
      </c>
      <c r="G177" s="531">
        <v>60471</v>
      </c>
      <c r="H177" s="531">
        <v>223</v>
      </c>
      <c r="I177" s="531">
        <v>213</v>
      </c>
    </row>
    <row r="178" spans="1:9" x14ac:dyDescent="0.35">
      <c r="A178" s="531">
        <v>2277</v>
      </c>
      <c r="B178" s="531" t="s">
        <v>1251</v>
      </c>
      <c r="C178" s="77">
        <v>2277</v>
      </c>
      <c r="D178" s="531" t="s">
        <v>4187</v>
      </c>
      <c r="E178" s="531" t="s">
        <v>4121</v>
      </c>
      <c r="F178" s="531" t="s">
        <v>950</v>
      </c>
      <c r="G178" s="531">
        <v>62526</v>
      </c>
      <c r="H178" s="531">
        <v>100</v>
      </c>
      <c r="I178" s="531">
        <v>100</v>
      </c>
    </row>
    <row r="179" spans="1:9" x14ac:dyDescent="0.35">
      <c r="A179" s="531">
        <v>11900</v>
      </c>
      <c r="B179" s="531" t="s">
        <v>1253</v>
      </c>
      <c r="C179" s="77">
        <v>11900</v>
      </c>
      <c r="D179" s="531" t="s">
        <v>4188</v>
      </c>
      <c r="E179" s="531" t="s">
        <v>4121</v>
      </c>
      <c r="F179" s="531" t="s">
        <v>950</v>
      </c>
      <c r="G179" s="531">
        <v>62526</v>
      </c>
      <c r="H179" s="531">
        <v>20</v>
      </c>
      <c r="I179" s="531">
        <v>5</v>
      </c>
    </row>
    <row r="180" spans="1:9" x14ac:dyDescent="0.35">
      <c r="A180" s="531">
        <v>12410</v>
      </c>
      <c r="B180" s="531" t="s">
        <v>1255</v>
      </c>
      <c r="C180" s="77">
        <v>12410</v>
      </c>
      <c r="D180" s="531" t="s">
        <v>4189</v>
      </c>
      <c r="E180" s="531" t="s">
        <v>4190</v>
      </c>
      <c r="F180" s="531" t="s">
        <v>977</v>
      </c>
      <c r="G180" s="531">
        <v>60013</v>
      </c>
      <c r="H180" s="531">
        <v>45</v>
      </c>
      <c r="I180" s="531">
        <v>7</v>
      </c>
    </row>
    <row r="181" spans="1:9" x14ac:dyDescent="0.35">
      <c r="A181" s="531">
        <v>11272</v>
      </c>
      <c r="B181" s="531" t="s">
        <v>1257</v>
      </c>
      <c r="C181" s="77">
        <v>11272</v>
      </c>
      <c r="D181" s="531" t="s">
        <v>4191</v>
      </c>
      <c r="E181" s="531" t="s">
        <v>4190</v>
      </c>
      <c r="F181" s="531" t="s">
        <v>977</v>
      </c>
      <c r="G181" s="531">
        <v>60013</v>
      </c>
      <c r="H181" s="531">
        <v>62</v>
      </c>
      <c r="I181" s="531">
        <v>10</v>
      </c>
    </row>
    <row r="182" spans="1:9" x14ac:dyDescent="0.35">
      <c r="A182" s="531">
        <v>11914</v>
      </c>
      <c r="B182" s="531" t="s">
        <v>1259</v>
      </c>
      <c r="C182" s="77">
        <v>11914</v>
      </c>
      <c r="D182" s="531" t="s">
        <v>4192</v>
      </c>
      <c r="E182" s="531" t="s">
        <v>1200</v>
      </c>
      <c r="F182" s="531" t="s">
        <v>808</v>
      </c>
      <c r="G182" s="531">
        <v>60608</v>
      </c>
      <c r="H182" s="531">
        <v>53</v>
      </c>
      <c r="I182" s="531">
        <v>5</v>
      </c>
    </row>
    <row r="183" spans="1:9" x14ac:dyDescent="0.35">
      <c r="A183" s="531">
        <v>10845</v>
      </c>
      <c r="B183" s="531" t="s">
        <v>1261</v>
      </c>
      <c r="C183" s="77">
        <v>10845</v>
      </c>
      <c r="D183" s="531" t="s">
        <v>4193</v>
      </c>
      <c r="E183" s="531" t="s">
        <v>4194</v>
      </c>
      <c r="F183" s="531" t="s">
        <v>808</v>
      </c>
      <c r="G183" s="531">
        <v>60164</v>
      </c>
      <c r="H183" s="531">
        <v>142</v>
      </c>
      <c r="I183" s="531">
        <v>142</v>
      </c>
    </row>
    <row r="184" spans="1:9" x14ac:dyDescent="0.35">
      <c r="A184" s="531" t="s">
        <v>1264</v>
      </c>
      <c r="B184" s="531" t="s">
        <v>1263</v>
      </c>
      <c r="C184" s="77" t="s">
        <v>1264</v>
      </c>
      <c r="D184" s="531" t="s">
        <v>4195</v>
      </c>
      <c r="E184" s="531" t="s">
        <v>1200</v>
      </c>
      <c r="F184" s="531" t="s">
        <v>808</v>
      </c>
      <c r="G184" s="531">
        <v>60617</v>
      </c>
      <c r="H184" s="531">
        <v>29</v>
      </c>
      <c r="I184" s="531">
        <v>29</v>
      </c>
    </row>
    <row r="185" spans="1:9" x14ac:dyDescent="0.35">
      <c r="A185" s="531">
        <v>2958</v>
      </c>
      <c r="B185" s="531" t="s">
        <v>1265</v>
      </c>
      <c r="C185" s="77">
        <v>2958</v>
      </c>
      <c r="D185" s="531" t="s">
        <v>4196</v>
      </c>
      <c r="E185" s="531" t="s">
        <v>1200</v>
      </c>
      <c r="F185" s="531" t="s">
        <v>808</v>
      </c>
      <c r="G185" s="531">
        <v>60608</v>
      </c>
      <c r="H185" s="531">
        <v>72</v>
      </c>
      <c r="I185" s="531">
        <v>8</v>
      </c>
    </row>
    <row r="186" spans="1:9" x14ac:dyDescent="0.35">
      <c r="A186" s="531">
        <v>2716</v>
      </c>
      <c r="B186" s="531" t="s">
        <v>1267</v>
      </c>
      <c r="C186" s="77">
        <v>2716</v>
      </c>
      <c r="D186" s="531" t="s">
        <v>4197</v>
      </c>
      <c r="E186" s="531" t="s">
        <v>1200</v>
      </c>
      <c r="F186" s="531" t="s">
        <v>808</v>
      </c>
      <c r="G186" s="531">
        <v>60608</v>
      </c>
      <c r="H186" s="531">
        <v>45</v>
      </c>
      <c r="I186" s="531">
        <v>41</v>
      </c>
    </row>
    <row r="187" spans="1:9" x14ac:dyDescent="0.35">
      <c r="A187" s="531">
        <v>11865</v>
      </c>
      <c r="B187" s="531" t="s">
        <v>1269</v>
      </c>
      <c r="C187" s="77">
        <v>11865</v>
      </c>
      <c r="D187" s="531" t="s">
        <v>4174</v>
      </c>
      <c r="E187" s="531" t="s">
        <v>1200</v>
      </c>
      <c r="F187" s="531" t="s">
        <v>808</v>
      </c>
      <c r="G187" s="531">
        <v>60608</v>
      </c>
      <c r="H187" s="531">
        <v>155</v>
      </c>
      <c r="I187" s="531">
        <v>155</v>
      </c>
    </row>
    <row r="188" spans="1:9" x14ac:dyDescent="0.35">
      <c r="A188" s="531">
        <v>11954</v>
      </c>
      <c r="B188" s="531" t="s">
        <v>1271</v>
      </c>
      <c r="C188" s="77">
        <v>11954</v>
      </c>
      <c r="D188" s="531" t="s">
        <v>4198</v>
      </c>
      <c r="E188" s="531" t="s">
        <v>1200</v>
      </c>
      <c r="F188" s="531" t="s">
        <v>808</v>
      </c>
      <c r="G188" s="531">
        <v>60608</v>
      </c>
      <c r="H188" s="531">
        <v>70</v>
      </c>
      <c r="I188" s="531">
        <v>28</v>
      </c>
    </row>
    <row r="189" spans="1:9" x14ac:dyDescent="0.35">
      <c r="A189" s="531">
        <v>12249</v>
      </c>
      <c r="B189" s="531" t="s">
        <v>1273</v>
      </c>
      <c r="C189" s="77">
        <v>12249</v>
      </c>
      <c r="D189" s="531" t="s">
        <v>4199</v>
      </c>
      <c r="E189" s="531" t="s">
        <v>1200</v>
      </c>
      <c r="F189" s="531" t="s">
        <v>808</v>
      </c>
      <c r="G189" s="531">
        <v>60608</v>
      </c>
      <c r="H189" s="531">
        <v>28</v>
      </c>
      <c r="I189" s="531">
        <v>4</v>
      </c>
    </row>
    <row r="190" spans="1:9" x14ac:dyDescent="0.35">
      <c r="A190" s="531">
        <v>2703</v>
      </c>
      <c r="B190" s="531" t="s">
        <v>1275</v>
      </c>
      <c r="C190" s="77">
        <v>2703</v>
      </c>
      <c r="D190" s="531" t="s">
        <v>4200</v>
      </c>
      <c r="E190" s="531" t="s">
        <v>4201</v>
      </c>
      <c r="F190" s="531" t="s">
        <v>1037</v>
      </c>
      <c r="G190" s="531">
        <v>61201</v>
      </c>
      <c r="H190" s="531">
        <v>70</v>
      </c>
      <c r="I190" s="531">
        <v>70</v>
      </c>
    </row>
    <row r="191" spans="1:9" x14ac:dyDescent="0.35">
      <c r="A191" s="531">
        <v>11323</v>
      </c>
      <c r="B191" s="531" t="s">
        <v>1277</v>
      </c>
      <c r="C191" s="77">
        <v>11323</v>
      </c>
      <c r="D191" s="531" t="s">
        <v>4202</v>
      </c>
      <c r="E191" s="531" t="s">
        <v>4203</v>
      </c>
      <c r="F191" s="531" t="s">
        <v>767</v>
      </c>
      <c r="G191" s="531">
        <v>62691</v>
      </c>
      <c r="H191" s="531">
        <v>20</v>
      </c>
      <c r="I191" s="531">
        <v>4</v>
      </c>
    </row>
    <row r="192" spans="1:9" x14ac:dyDescent="0.35">
      <c r="A192" s="531">
        <v>1277</v>
      </c>
      <c r="B192" s="531" t="s">
        <v>1279</v>
      </c>
      <c r="C192" s="77">
        <v>1277</v>
      </c>
      <c r="D192" s="531" t="s">
        <v>4204</v>
      </c>
      <c r="E192" s="531" t="s">
        <v>4205</v>
      </c>
      <c r="F192" s="531" t="s">
        <v>665</v>
      </c>
      <c r="G192" s="531">
        <v>62301</v>
      </c>
      <c r="H192" s="531">
        <v>80</v>
      </c>
      <c r="I192" s="531">
        <v>72</v>
      </c>
    </row>
    <row r="193" spans="1:9" x14ac:dyDescent="0.35">
      <c r="A193" s="531">
        <v>1519</v>
      </c>
      <c r="B193" s="531" t="s">
        <v>1281</v>
      </c>
      <c r="C193" s="77">
        <v>1519</v>
      </c>
      <c r="D193" s="531" t="s">
        <v>4206</v>
      </c>
      <c r="E193" s="531" t="s">
        <v>4207</v>
      </c>
      <c r="F193" s="531" t="s">
        <v>892</v>
      </c>
      <c r="G193" s="531">
        <v>62864</v>
      </c>
      <c r="H193" s="531">
        <v>42</v>
      </c>
      <c r="I193" s="531">
        <v>42</v>
      </c>
    </row>
    <row r="194" spans="1:9" x14ac:dyDescent="0.35">
      <c r="A194" s="531">
        <v>1454</v>
      </c>
      <c r="B194" s="531" t="s">
        <v>1283</v>
      </c>
      <c r="C194" s="77">
        <v>1454</v>
      </c>
      <c r="D194" s="531" t="s">
        <v>4208</v>
      </c>
      <c r="E194" s="531" t="s">
        <v>4209</v>
      </c>
      <c r="F194" s="531" t="s">
        <v>1089</v>
      </c>
      <c r="G194" s="531">
        <v>61071</v>
      </c>
      <c r="H194" s="531">
        <v>27</v>
      </c>
      <c r="I194" s="531">
        <v>21</v>
      </c>
    </row>
    <row r="195" spans="1:9" x14ac:dyDescent="0.35">
      <c r="A195" s="531" t="s">
        <v>1286</v>
      </c>
      <c r="B195" s="531" t="s">
        <v>1285</v>
      </c>
      <c r="C195" s="77" t="s">
        <v>1286</v>
      </c>
      <c r="D195" s="531" t="s">
        <v>4210</v>
      </c>
      <c r="E195" s="531" t="s">
        <v>4211</v>
      </c>
      <c r="F195" s="531" t="s">
        <v>808</v>
      </c>
      <c r="G195" s="531">
        <v>60475</v>
      </c>
      <c r="H195" s="531">
        <v>56</v>
      </c>
      <c r="I195" s="531">
        <v>50</v>
      </c>
    </row>
    <row r="196" spans="1:9" x14ac:dyDescent="0.35">
      <c r="A196" s="531">
        <v>946</v>
      </c>
      <c r="B196" s="531" t="s">
        <v>1287</v>
      </c>
      <c r="C196" s="77">
        <v>946</v>
      </c>
      <c r="D196" s="531" t="s">
        <v>4212</v>
      </c>
      <c r="E196" s="531" t="s">
        <v>4211</v>
      </c>
      <c r="F196" s="531" t="s">
        <v>1092</v>
      </c>
      <c r="G196" s="531">
        <v>60475</v>
      </c>
      <c r="H196" s="531">
        <v>81</v>
      </c>
      <c r="I196" s="531">
        <v>81</v>
      </c>
    </row>
    <row r="197" spans="1:9" x14ac:dyDescent="0.35">
      <c r="A197" s="531">
        <v>2032</v>
      </c>
      <c r="B197" s="531" t="s">
        <v>1289</v>
      </c>
      <c r="C197" s="77">
        <v>2032</v>
      </c>
      <c r="D197" s="531" t="s">
        <v>4213</v>
      </c>
      <c r="E197" s="531" t="s">
        <v>1200</v>
      </c>
      <c r="F197" s="531" t="s">
        <v>808</v>
      </c>
      <c r="G197" s="531">
        <v>60614</v>
      </c>
      <c r="H197" s="531">
        <v>14</v>
      </c>
      <c r="I197" s="531">
        <v>14</v>
      </c>
    </row>
    <row r="198" spans="1:9" x14ac:dyDescent="0.35">
      <c r="A198" s="531" t="s">
        <v>1292</v>
      </c>
      <c r="B198" s="531" t="s">
        <v>1291</v>
      </c>
      <c r="C198" s="77" t="s">
        <v>1292</v>
      </c>
      <c r="D198" s="531" t="s">
        <v>4214</v>
      </c>
      <c r="E198" s="531" t="s">
        <v>3987</v>
      </c>
      <c r="F198" s="531" t="s">
        <v>1056</v>
      </c>
      <c r="G198" s="531">
        <v>62205</v>
      </c>
      <c r="H198" s="531">
        <v>84</v>
      </c>
      <c r="I198" s="531">
        <v>75</v>
      </c>
    </row>
    <row r="199" spans="1:9" x14ac:dyDescent="0.35">
      <c r="A199" s="531" t="s">
        <v>1294</v>
      </c>
      <c r="B199" s="531" t="s">
        <v>1293</v>
      </c>
      <c r="C199" s="77" t="s">
        <v>1294</v>
      </c>
      <c r="D199" s="531" t="s">
        <v>4215</v>
      </c>
      <c r="E199" s="531" t="s">
        <v>1200</v>
      </c>
      <c r="F199" s="531" t="s">
        <v>808</v>
      </c>
      <c r="G199" s="531">
        <v>60625</v>
      </c>
      <c r="H199" s="531">
        <v>45</v>
      </c>
      <c r="I199" s="531">
        <v>45</v>
      </c>
    </row>
    <row r="200" spans="1:9" x14ac:dyDescent="0.35">
      <c r="A200" s="531">
        <v>10904</v>
      </c>
      <c r="B200" s="531" t="s">
        <v>1295</v>
      </c>
      <c r="C200" s="77">
        <v>10904</v>
      </c>
      <c r="D200" s="531" t="s">
        <v>4216</v>
      </c>
      <c r="E200" s="531" t="s">
        <v>3933</v>
      </c>
      <c r="F200" s="531" t="s">
        <v>912</v>
      </c>
      <c r="G200" s="531" t="s">
        <v>4217</v>
      </c>
      <c r="H200" s="531">
        <v>164</v>
      </c>
      <c r="I200" s="531">
        <v>33</v>
      </c>
    </row>
    <row r="201" spans="1:9" x14ac:dyDescent="0.35">
      <c r="A201" s="531" t="s">
        <v>1298</v>
      </c>
      <c r="B201" s="531" t="s">
        <v>1297</v>
      </c>
      <c r="C201" s="77" t="s">
        <v>1298</v>
      </c>
      <c r="D201" s="531" t="s">
        <v>4218</v>
      </c>
      <c r="E201" s="531" t="s">
        <v>4219</v>
      </c>
      <c r="F201" s="531" t="s">
        <v>960</v>
      </c>
      <c r="G201" s="531">
        <v>62801</v>
      </c>
      <c r="H201" s="531">
        <v>24</v>
      </c>
      <c r="I201" s="531">
        <v>24</v>
      </c>
    </row>
    <row r="202" spans="1:9" x14ac:dyDescent="0.35">
      <c r="A202" s="531">
        <v>11599</v>
      </c>
      <c r="B202" s="531" t="s">
        <v>1299</v>
      </c>
      <c r="C202" s="77">
        <v>11599</v>
      </c>
      <c r="D202" s="531" t="s">
        <v>4220</v>
      </c>
      <c r="E202" s="531" t="s">
        <v>3958</v>
      </c>
      <c r="F202" s="531" t="s">
        <v>1044</v>
      </c>
      <c r="G202" s="531">
        <v>62701</v>
      </c>
      <c r="H202" s="531">
        <v>25</v>
      </c>
      <c r="I202" s="531">
        <v>7</v>
      </c>
    </row>
    <row r="203" spans="1:9" x14ac:dyDescent="0.35">
      <c r="A203" s="531" t="s">
        <v>1302</v>
      </c>
      <c r="B203" s="531" t="s">
        <v>1301</v>
      </c>
      <c r="C203" s="77" t="s">
        <v>1302</v>
      </c>
      <c r="D203" s="531" t="s">
        <v>4221</v>
      </c>
      <c r="E203" s="531" t="s">
        <v>4222</v>
      </c>
      <c r="F203" s="531" t="s">
        <v>1056</v>
      </c>
      <c r="G203" s="531">
        <v>62207</v>
      </c>
      <c r="H203" s="531">
        <v>101</v>
      </c>
      <c r="I203" s="531">
        <v>100</v>
      </c>
    </row>
    <row r="204" spans="1:9" x14ac:dyDescent="0.35">
      <c r="A204" s="531" t="s">
        <v>1304</v>
      </c>
      <c r="B204" s="531" t="s">
        <v>1303</v>
      </c>
      <c r="C204" s="77" t="s">
        <v>1304</v>
      </c>
      <c r="D204" s="531" t="s">
        <v>4223</v>
      </c>
      <c r="E204" s="531" t="s">
        <v>4224</v>
      </c>
      <c r="F204" s="531" t="s">
        <v>1041</v>
      </c>
      <c r="G204" s="531">
        <v>62946</v>
      </c>
      <c r="H204" s="531">
        <v>60</v>
      </c>
      <c r="I204" s="531">
        <v>60</v>
      </c>
    </row>
    <row r="205" spans="1:9" x14ac:dyDescent="0.35">
      <c r="A205" s="531">
        <v>11359</v>
      </c>
      <c r="B205" s="531" t="s">
        <v>1305</v>
      </c>
      <c r="C205" s="77">
        <v>11359</v>
      </c>
      <c r="D205" s="531" t="s">
        <v>4225</v>
      </c>
      <c r="E205" s="531" t="s">
        <v>1037</v>
      </c>
      <c r="F205" s="531" t="s">
        <v>1037</v>
      </c>
      <c r="G205" s="531">
        <v>61201</v>
      </c>
      <c r="H205" s="531">
        <v>230</v>
      </c>
      <c r="I205" s="531">
        <v>230</v>
      </c>
    </row>
    <row r="206" spans="1:9" x14ac:dyDescent="0.35">
      <c r="A206" s="531" t="s">
        <v>1308</v>
      </c>
      <c r="B206" s="531" t="s">
        <v>1307</v>
      </c>
      <c r="C206" s="77" t="s">
        <v>1308</v>
      </c>
      <c r="D206" s="531"/>
      <c r="E206" s="531" t="s">
        <v>4226</v>
      </c>
      <c r="F206" s="531" t="s">
        <v>838</v>
      </c>
      <c r="G206" s="531"/>
      <c r="H206" s="531">
        <v>4</v>
      </c>
      <c r="I206" s="531">
        <v>4</v>
      </c>
    </row>
    <row r="207" spans="1:9" x14ac:dyDescent="0.35">
      <c r="A207" s="531">
        <v>52299</v>
      </c>
      <c r="B207" s="531" t="s">
        <v>1309</v>
      </c>
      <c r="C207" s="77">
        <v>52299</v>
      </c>
      <c r="D207" s="531" t="s">
        <v>4227</v>
      </c>
      <c r="E207" s="531" t="s">
        <v>3985</v>
      </c>
      <c r="F207" s="531" t="s">
        <v>912</v>
      </c>
      <c r="G207" s="531">
        <v>60506</v>
      </c>
      <c r="H207" s="531">
        <v>4</v>
      </c>
      <c r="I207" s="531">
        <v>4</v>
      </c>
    </row>
    <row r="208" spans="1:9" x14ac:dyDescent="0.35">
      <c r="A208" s="531">
        <v>2052</v>
      </c>
      <c r="B208" s="531" t="s">
        <v>1311</v>
      </c>
      <c r="C208" s="77">
        <v>2052</v>
      </c>
      <c r="D208" s="531" t="s">
        <v>4228</v>
      </c>
      <c r="E208" s="531" t="s">
        <v>4229</v>
      </c>
      <c r="F208" s="531" t="s">
        <v>1098</v>
      </c>
      <c r="G208" s="531">
        <v>61102</v>
      </c>
      <c r="H208" s="531">
        <v>52</v>
      </c>
      <c r="I208" s="531">
        <v>52</v>
      </c>
    </row>
    <row r="209" spans="1:9" x14ac:dyDescent="0.35">
      <c r="A209" s="531" t="s">
        <v>1314</v>
      </c>
      <c r="B209" s="531" t="s">
        <v>1313</v>
      </c>
      <c r="C209" s="77" t="s">
        <v>1314</v>
      </c>
      <c r="D209" s="531" t="s">
        <v>4230</v>
      </c>
      <c r="E209" s="531" t="s">
        <v>1200</v>
      </c>
      <c r="F209" s="531" t="s">
        <v>808</v>
      </c>
      <c r="G209" s="531">
        <v>60637</v>
      </c>
      <c r="H209" s="531">
        <v>23</v>
      </c>
      <c r="I209" s="531">
        <v>23</v>
      </c>
    </row>
    <row r="210" spans="1:9" x14ac:dyDescent="0.35">
      <c r="A210" s="531" t="s">
        <v>1316</v>
      </c>
      <c r="B210" s="531" t="s">
        <v>1315</v>
      </c>
      <c r="C210" s="77" t="s">
        <v>1316</v>
      </c>
      <c r="D210" s="531" t="s">
        <v>4231</v>
      </c>
      <c r="E210" s="531" t="s">
        <v>4016</v>
      </c>
      <c r="F210" s="531" t="s">
        <v>930</v>
      </c>
      <c r="G210" s="531">
        <v>60085</v>
      </c>
      <c r="H210" s="531">
        <v>22</v>
      </c>
      <c r="I210" s="531">
        <v>22</v>
      </c>
    </row>
    <row r="211" spans="1:9" x14ac:dyDescent="0.35">
      <c r="A211" s="531">
        <v>10016</v>
      </c>
      <c r="B211" s="531" t="s">
        <v>1317</v>
      </c>
      <c r="C211" s="77">
        <v>10016</v>
      </c>
      <c r="D211" s="531" t="s">
        <v>4232</v>
      </c>
      <c r="E211" s="531" t="s">
        <v>4121</v>
      </c>
      <c r="F211" s="531" t="s">
        <v>950</v>
      </c>
      <c r="G211" s="531">
        <v>62523</v>
      </c>
      <c r="H211" s="531">
        <v>12</v>
      </c>
      <c r="I211" s="531">
        <v>12</v>
      </c>
    </row>
    <row r="212" spans="1:9" x14ac:dyDescent="0.35">
      <c r="A212" s="531">
        <v>785</v>
      </c>
      <c r="B212" s="531" t="s">
        <v>1319</v>
      </c>
      <c r="C212" s="77">
        <v>785</v>
      </c>
      <c r="D212" s="531" t="s">
        <v>4233</v>
      </c>
      <c r="E212" s="531" t="s">
        <v>4229</v>
      </c>
      <c r="F212" s="531" t="s">
        <v>1098</v>
      </c>
      <c r="G212" s="531">
        <v>61101</v>
      </c>
      <c r="H212" s="531">
        <v>120</v>
      </c>
      <c r="I212" s="531">
        <v>0</v>
      </c>
    </row>
    <row r="213" spans="1:9" x14ac:dyDescent="0.35">
      <c r="A213" s="531">
        <v>1409</v>
      </c>
      <c r="B213" s="531" t="s">
        <v>1321</v>
      </c>
      <c r="C213" s="77">
        <v>1409</v>
      </c>
      <c r="D213" s="531" t="s">
        <v>4234</v>
      </c>
      <c r="E213" s="531" t="s">
        <v>4235</v>
      </c>
      <c r="F213" s="531" t="s">
        <v>1044</v>
      </c>
      <c r="G213" s="531">
        <v>62629</v>
      </c>
      <c r="H213" s="531">
        <v>60</v>
      </c>
      <c r="I213" s="531">
        <v>54</v>
      </c>
    </row>
    <row r="214" spans="1:9" x14ac:dyDescent="0.35">
      <c r="A214" s="531">
        <v>11494</v>
      </c>
      <c r="B214" s="531" t="s">
        <v>1323</v>
      </c>
      <c r="C214" s="77">
        <v>11494</v>
      </c>
      <c r="D214" s="531" t="s">
        <v>4236</v>
      </c>
      <c r="E214" s="531" t="s">
        <v>4237</v>
      </c>
      <c r="F214" s="531" t="s">
        <v>912</v>
      </c>
      <c r="G214" s="531">
        <v>60554</v>
      </c>
      <c r="H214" s="531">
        <v>40</v>
      </c>
      <c r="I214" s="531">
        <v>16</v>
      </c>
    </row>
    <row r="215" spans="1:9" x14ac:dyDescent="0.35">
      <c r="A215" s="531">
        <v>2339</v>
      </c>
      <c r="B215" s="531" t="s">
        <v>1325</v>
      </c>
      <c r="C215" s="77">
        <v>2339</v>
      </c>
      <c r="D215" s="531" t="s">
        <v>4238</v>
      </c>
      <c r="E215" s="531" t="s">
        <v>957</v>
      </c>
      <c r="F215" s="531" t="s">
        <v>957</v>
      </c>
      <c r="G215" s="531">
        <v>62060</v>
      </c>
      <c r="H215" s="531">
        <v>32</v>
      </c>
      <c r="I215" s="531">
        <v>32</v>
      </c>
    </row>
    <row r="216" spans="1:9" x14ac:dyDescent="0.35">
      <c r="A216" s="531">
        <v>11397</v>
      </c>
      <c r="B216" s="531" t="s">
        <v>1327</v>
      </c>
      <c r="C216" s="77">
        <v>11397</v>
      </c>
      <c r="D216" s="531" t="s">
        <v>4239</v>
      </c>
      <c r="E216" s="531" t="s">
        <v>4160</v>
      </c>
      <c r="F216" s="531" t="s">
        <v>1056</v>
      </c>
      <c r="G216" s="531">
        <v>62269</v>
      </c>
      <c r="H216" s="531">
        <v>52</v>
      </c>
      <c r="I216" s="531">
        <v>13</v>
      </c>
    </row>
    <row r="217" spans="1:9" x14ac:dyDescent="0.35">
      <c r="A217" s="531">
        <v>310012018</v>
      </c>
      <c r="B217" s="531" t="s">
        <v>1329</v>
      </c>
      <c r="C217" s="77">
        <v>310012018</v>
      </c>
      <c r="D217" s="531" t="s">
        <v>4240</v>
      </c>
      <c r="E217" s="531" t="s">
        <v>4054</v>
      </c>
      <c r="F217" s="531" t="s">
        <v>991</v>
      </c>
      <c r="G217" s="531">
        <v>62298</v>
      </c>
      <c r="H217" s="531">
        <v>8</v>
      </c>
      <c r="I217" s="531">
        <v>8</v>
      </c>
    </row>
    <row r="218" spans="1:9" x14ac:dyDescent="0.35">
      <c r="A218" s="531">
        <v>12260</v>
      </c>
      <c r="B218" s="531" t="s">
        <v>1331</v>
      </c>
      <c r="C218" s="77">
        <v>12260</v>
      </c>
      <c r="D218" s="531" t="s">
        <v>4241</v>
      </c>
      <c r="E218" s="531" t="s">
        <v>1009</v>
      </c>
      <c r="F218" s="531" t="s">
        <v>1009</v>
      </c>
      <c r="G218" s="531">
        <v>61605</v>
      </c>
      <c r="H218" s="531">
        <v>47</v>
      </c>
      <c r="I218" s="531">
        <v>8</v>
      </c>
    </row>
    <row r="219" spans="1:9" x14ac:dyDescent="0.35">
      <c r="A219" s="531">
        <v>30397</v>
      </c>
      <c r="B219" s="531" t="s">
        <v>1333</v>
      </c>
      <c r="C219" s="77">
        <v>30397</v>
      </c>
      <c r="D219" s="531" t="s">
        <v>4242</v>
      </c>
      <c r="E219" s="531" t="s">
        <v>4016</v>
      </c>
      <c r="F219" s="531" t="s">
        <v>930</v>
      </c>
      <c r="G219" s="531">
        <v>60085</v>
      </c>
      <c r="H219" s="531">
        <v>274</v>
      </c>
      <c r="I219" s="531">
        <v>274</v>
      </c>
    </row>
    <row r="220" spans="1:9" x14ac:dyDescent="0.35">
      <c r="A220" s="531">
        <v>11888</v>
      </c>
      <c r="B220" s="531" t="s">
        <v>1335</v>
      </c>
      <c r="C220" s="77">
        <v>11888</v>
      </c>
      <c r="D220" s="531" t="s">
        <v>4243</v>
      </c>
      <c r="E220" s="531" t="s">
        <v>1200</v>
      </c>
      <c r="F220" s="531" t="s">
        <v>808</v>
      </c>
      <c r="G220" s="531">
        <v>60607</v>
      </c>
      <c r="H220" s="531">
        <v>418</v>
      </c>
      <c r="I220" s="531">
        <v>418</v>
      </c>
    </row>
    <row r="221" spans="1:9" x14ac:dyDescent="0.35">
      <c r="A221" s="531">
        <v>75016</v>
      </c>
      <c r="B221" s="531" t="s">
        <v>1337</v>
      </c>
      <c r="C221" s="77">
        <v>75016</v>
      </c>
      <c r="D221" s="531" t="s">
        <v>4244</v>
      </c>
      <c r="E221" s="531" t="s">
        <v>4205</v>
      </c>
      <c r="F221" s="531" t="s">
        <v>665</v>
      </c>
      <c r="G221" s="531">
        <v>62301</v>
      </c>
      <c r="H221" s="531">
        <v>8</v>
      </c>
      <c r="I221" s="531">
        <v>1</v>
      </c>
    </row>
    <row r="222" spans="1:9" x14ac:dyDescent="0.35">
      <c r="A222" s="531">
        <v>1026</v>
      </c>
      <c r="B222" s="531" t="s">
        <v>1339</v>
      </c>
      <c r="C222" s="77">
        <v>1026</v>
      </c>
      <c r="D222" s="531" t="s">
        <v>4245</v>
      </c>
      <c r="E222" s="531" t="s">
        <v>1009</v>
      </c>
      <c r="F222" s="531" t="s">
        <v>1009</v>
      </c>
      <c r="G222" s="531">
        <v>61605</v>
      </c>
      <c r="H222" s="531">
        <v>160</v>
      </c>
      <c r="I222" s="531">
        <v>128</v>
      </c>
    </row>
    <row r="223" spans="1:9" x14ac:dyDescent="0.35">
      <c r="A223" s="531">
        <v>2319</v>
      </c>
      <c r="B223" s="531" t="s">
        <v>1341</v>
      </c>
      <c r="C223" s="77">
        <v>2319</v>
      </c>
      <c r="D223" s="531" t="s">
        <v>4246</v>
      </c>
      <c r="E223" s="531" t="s">
        <v>1200</v>
      </c>
      <c r="F223" s="531" t="s">
        <v>808</v>
      </c>
      <c r="G223" s="531">
        <v>60636</v>
      </c>
      <c r="H223" s="531">
        <v>52</v>
      </c>
      <c r="I223" s="531">
        <v>52</v>
      </c>
    </row>
    <row r="224" spans="1:9" x14ac:dyDescent="0.35">
      <c r="A224" s="531">
        <v>11596</v>
      </c>
      <c r="B224" s="531" t="s">
        <v>1343</v>
      </c>
      <c r="C224" s="77">
        <v>11596</v>
      </c>
      <c r="D224" s="531" t="s">
        <v>4247</v>
      </c>
      <c r="E224" s="531" t="s">
        <v>1200</v>
      </c>
      <c r="F224" s="531" t="s">
        <v>808</v>
      </c>
      <c r="G224" s="531">
        <v>60640</v>
      </c>
      <c r="H224" s="531">
        <v>152</v>
      </c>
      <c r="I224" s="531">
        <v>152</v>
      </c>
    </row>
    <row r="225" spans="1:9" x14ac:dyDescent="0.35">
      <c r="A225" s="531">
        <v>1288</v>
      </c>
      <c r="B225" s="531" t="s">
        <v>1345</v>
      </c>
      <c r="C225" s="77">
        <v>1288</v>
      </c>
      <c r="D225" s="531" t="s">
        <v>4248</v>
      </c>
      <c r="E225" s="531" t="s">
        <v>3929</v>
      </c>
      <c r="F225" s="531" t="s">
        <v>808</v>
      </c>
      <c r="G225" s="531">
        <v>60201</v>
      </c>
      <c r="H225" s="531">
        <v>48</v>
      </c>
      <c r="I225" s="531">
        <v>5</v>
      </c>
    </row>
    <row r="226" spans="1:9" x14ac:dyDescent="0.35">
      <c r="A226" s="531">
        <v>923</v>
      </c>
      <c r="B226" s="531" t="s">
        <v>1347</v>
      </c>
      <c r="C226" s="77">
        <v>923</v>
      </c>
      <c r="D226" s="531" t="s">
        <v>4249</v>
      </c>
      <c r="E226" s="531" t="s">
        <v>4250</v>
      </c>
      <c r="F226" s="531" t="s">
        <v>1098</v>
      </c>
      <c r="G226" s="531">
        <v>61088</v>
      </c>
      <c r="H226" s="531">
        <v>40</v>
      </c>
      <c r="I226" s="531">
        <v>40</v>
      </c>
    </row>
    <row r="227" spans="1:9" x14ac:dyDescent="0.35">
      <c r="A227" s="531">
        <v>11269</v>
      </c>
      <c r="B227" s="531" t="s">
        <v>1349</v>
      </c>
      <c r="C227" s="77">
        <v>11269</v>
      </c>
      <c r="D227" s="531" t="s">
        <v>4251</v>
      </c>
      <c r="E227" s="531" t="s">
        <v>4252</v>
      </c>
      <c r="F227" s="531" t="s">
        <v>808</v>
      </c>
      <c r="G227" s="531">
        <v>60091</v>
      </c>
      <c r="H227" s="531">
        <v>16</v>
      </c>
      <c r="I227" s="531">
        <v>3</v>
      </c>
    </row>
    <row r="228" spans="1:9" x14ac:dyDescent="0.35">
      <c r="A228" s="531">
        <v>10070</v>
      </c>
      <c r="B228" s="531" t="s">
        <v>1351</v>
      </c>
      <c r="C228" s="77">
        <v>10070</v>
      </c>
      <c r="D228" s="531" t="s">
        <v>4253</v>
      </c>
      <c r="E228" s="531" t="s">
        <v>1200</v>
      </c>
      <c r="F228" s="531" t="s">
        <v>808</v>
      </c>
      <c r="G228" s="531">
        <v>60640</v>
      </c>
      <c r="H228" s="531">
        <v>59</v>
      </c>
      <c r="I228" s="531">
        <v>6</v>
      </c>
    </row>
    <row r="229" spans="1:9" x14ac:dyDescent="0.35">
      <c r="A229" s="531" t="s">
        <v>1354</v>
      </c>
      <c r="B229" s="531" t="s">
        <v>1353</v>
      </c>
      <c r="C229" s="77" t="s">
        <v>1354</v>
      </c>
      <c r="D229" s="531" t="s">
        <v>4254</v>
      </c>
      <c r="E229" s="531" t="s">
        <v>4255</v>
      </c>
      <c r="F229" s="531" t="s">
        <v>808</v>
      </c>
      <c r="G229" s="531">
        <v>60443</v>
      </c>
      <c r="H229" s="531">
        <v>11</v>
      </c>
      <c r="I229" s="531">
        <v>7</v>
      </c>
    </row>
    <row r="230" spans="1:9" x14ac:dyDescent="0.35">
      <c r="A230" s="531">
        <v>2109</v>
      </c>
      <c r="B230" s="531" t="s">
        <v>1355</v>
      </c>
      <c r="C230" s="77">
        <v>2109</v>
      </c>
      <c r="D230" s="531" t="s">
        <v>4256</v>
      </c>
      <c r="E230" s="531" t="s">
        <v>4257</v>
      </c>
      <c r="F230" s="531" t="s">
        <v>906</v>
      </c>
      <c r="G230" s="531">
        <v>61036</v>
      </c>
      <c r="H230" s="531">
        <v>18</v>
      </c>
      <c r="I230" s="531">
        <v>5</v>
      </c>
    </row>
    <row r="231" spans="1:9" x14ac:dyDescent="0.35">
      <c r="A231" s="531">
        <v>927</v>
      </c>
      <c r="B231" s="531" t="s">
        <v>1357</v>
      </c>
      <c r="C231" s="77">
        <v>927</v>
      </c>
      <c r="D231" s="531" t="s">
        <v>4258</v>
      </c>
      <c r="E231" s="531" t="s">
        <v>4259</v>
      </c>
      <c r="F231" s="531" t="s">
        <v>977</v>
      </c>
      <c r="G231" s="531">
        <v>62326</v>
      </c>
      <c r="H231" s="531">
        <v>16</v>
      </c>
      <c r="I231" s="531">
        <v>16</v>
      </c>
    </row>
    <row r="232" spans="1:9" x14ac:dyDescent="0.35">
      <c r="A232" s="531">
        <v>1056</v>
      </c>
      <c r="B232" s="531" t="s">
        <v>1359</v>
      </c>
      <c r="C232" s="77">
        <v>1056</v>
      </c>
      <c r="D232" s="531" t="s">
        <v>4260</v>
      </c>
      <c r="E232" s="531" t="s">
        <v>4261</v>
      </c>
      <c r="F232" s="531" t="s">
        <v>804</v>
      </c>
      <c r="G232" s="531">
        <v>61938</v>
      </c>
      <c r="H232" s="531">
        <v>96</v>
      </c>
      <c r="I232" s="531">
        <v>76</v>
      </c>
    </row>
    <row r="233" spans="1:9" x14ac:dyDescent="0.35">
      <c r="A233" s="531">
        <v>1217</v>
      </c>
      <c r="B233" s="531" t="s">
        <v>1361</v>
      </c>
      <c r="C233" s="77">
        <v>1217</v>
      </c>
      <c r="D233" s="531" t="s">
        <v>4262</v>
      </c>
      <c r="E233" s="531" t="s">
        <v>4207</v>
      </c>
      <c r="F233" s="531" t="s">
        <v>892</v>
      </c>
      <c r="G233" s="531">
        <v>62864</v>
      </c>
      <c r="H233" s="531">
        <v>50</v>
      </c>
      <c r="I233" s="531">
        <v>50</v>
      </c>
    </row>
    <row r="234" spans="1:9" x14ac:dyDescent="0.35">
      <c r="A234" s="531">
        <v>1786</v>
      </c>
      <c r="B234" s="531" t="s">
        <v>1363</v>
      </c>
      <c r="C234" s="77">
        <v>1786</v>
      </c>
      <c r="D234" s="531" t="s">
        <v>4263</v>
      </c>
      <c r="E234" s="531" t="s">
        <v>3978</v>
      </c>
      <c r="F234" s="531" t="s">
        <v>838</v>
      </c>
      <c r="G234" s="531">
        <v>60101</v>
      </c>
      <c r="H234" s="531">
        <v>200</v>
      </c>
      <c r="I234" s="531">
        <v>200</v>
      </c>
    </row>
    <row r="235" spans="1:9" x14ac:dyDescent="0.35">
      <c r="A235" s="531">
        <v>10034</v>
      </c>
      <c r="B235" s="531" t="s">
        <v>1365</v>
      </c>
      <c r="C235" s="77">
        <v>10034</v>
      </c>
      <c r="D235" s="531" t="s">
        <v>4264</v>
      </c>
      <c r="E235" s="531" t="s">
        <v>3950</v>
      </c>
      <c r="F235" s="531" t="s">
        <v>1098</v>
      </c>
      <c r="G235" s="531">
        <v>61101</v>
      </c>
      <c r="H235" s="531">
        <v>150</v>
      </c>
      <c r="I235" s="531">
        <v>150</v>
      </c>
    </row>
    <row r="236" spans="1:9" x14ac:dyDescent="0.35">
      <c r="A236" s="531">
        <v>325</v>
      </c>
      <c r="B236" s="531" t="s">
        <v>1367</v>
      </c>
      <c r="C236" s="77">
        <v>325</v>
      </c>
      <c r="D236" s="531" t="s">
        <v>4265</v>
      </c>
      <c r="E236" s="531" t="s">
        <v>4266</v>
      </c>
      <c r="F236" s="531" t="s">
        <v>828</v>
      </c>
      <c r="G236" s="531">
        <v>60111</v>
      </c>
      <c r="H236" s="531">
        <v>110</v>
      </c>
      <c r="I236" s="531">
        <v>110</v>
      </c>
    </row>
    <row r="237" spans="1:9" x14ac:dyDescent="0.35">
      <c r="A237" s="531">
        <v>10029</v>
      </c>
      <c r="B237" s="531" t="s">
        <v>1369</v>
      </c>
      <c r="C237" s="77">
        <v>10029</v>
      </c>
      <c r="D237" s="531" t="s">
        <v>4267</v>
      </c>
      <c r="E237" s="531" t="s">
        <v>4268</v>
      </c>
      <c r="F237" s="531" t="s">
        <v>930</v>
      </c>
      <c r="G237" s="531">
        <v>60085</v>
      </c>
      <c r="H237" s="531">
        <v>240</v>
      </c>
      <c r="I237" s="531">
        <v>240</v>
      </c>
    </row>
    <row r="238" spans="1:9" x14ac:dyDescent="0.35">
      <c r="A238" s="531">
        <v>110012008</v>
      </c>
      <c r="B238" s="531" t="s">
        <v>1371</v>
      </c>
      <c r="C238" s="77">
        <v>110012008</v>
      </c>
      <c r="D238" s="531" t="s">
        <v>4269</v>
      </c>
      <c r="E238" s="531" t="s">
        <v>4270</v>
      </c>
      <c r="F238" s="531" t="s">
        <v>991</v>
      </c>
      <c r="G238" s="531">
        <v>62236</v>
      </c>
      <c r="H238" s="531">
        <v>16</v>
      </c>
      <c r="I238" s="531">
        <v>16</v>
      </c>
    </row>
    <row r="239" spans="1:9" x14ac:dyDescent="0.35">
      <c r="A239" s="531">
        <v>12222</v>
      </c>
      <c r="B239" s="531" t="s">
        <v>1373</v>
      </c>
      <c r="C239" s="77">
        <v>12222</v>
      </c>
      <c r="D239" s="531" t="s">
        <v>4271</v>
      </c>
      <c r="E239" s="531" t="s">
        <v>1200</v>
      </c>
      <c r="F239" s="531" t="s">
        <v>808</v>
      </c>
      <c r="G239" s="531">
        <v>60614</v>
      </c>
      <c r="H239" s="531">
        <v>145</v>
      </c>
      <c r="I239" s="531">
        <v>58</v>
      </c>
    </row>
    <row r="240" spans="1:9" x14ac:dyDescent="0.35">
      <c r="A240" s="531">
        <v>11077</v>
      </c>
      <c r="B240" s="531" t="s">
        <v>1375</v>
      </c>
      <c r="C240" s="77">
        <v>11077</v>
      </c>
      <c r="D240" s="531" t="s">
        <v>4272</v>
      </c>
      <c r="E240" s="531" t="s">
        <v>3950</v>
      </c>
      <c r="F240" s="531" t="s">
        <v>1098</v>
      </c>
      <c r="G240" s="531">
        <v>61114</v>
      </c>
      <c r="H240" s="531">
        <v>28</v>
      </c>
      <c r="I240" s="531">
        <v>28</v>
      </c>
    </row>
    <row r="241" spans="1:9" x14ac:dyDescent="0.35">
      <c r="A241" s="531">
        <v>11480</v>
      </c>
      <c r="B241" s="531" t="s">
        <v>1377</v>
      </c>
      <c r="C241" s="77">
        <v>11480</v>
      </c>
      <c r="D241" s="531" t="s">
        <v>4273</v>
      </c>
      <c r="E241" s="531" t="s">
        <v>1200</v>
      </c>
      <c r="F241" s="531" t="s">
        <v>808</v>
      </c>
      <c r="G241" s="531">
        <v>60626</v>
      </c>
      <c r="H241" s="531">
        <v>111</v>
      </c>
      <c r="I241" s="531">
        <v>28</v>
      </c>
    </row>
    <row r="242" spans="1:9" x14ac:dyDescent="0.35">
      <c r="A242" s="531">
        <v>11770</v>
      </c>
      <c r="B242" s="531" t="s">
        <v>1379</v>
      </c>
      <c r="C242" s="77">
        <v>11770</v>
      </c>
      <c r="D242" s="531" t="s">
        <v>4274</v>
      </c>
      <c r="E242" s="531" t="s">
        <v>3950</v>
      </c>
      <c r="F242" s="531" t="s">
        <v>1098</v>
      </c>
      <c r="G242" s="531">
        <v>61102</v>
      </c>
      <c r="H242" s="531">
        <v>216</v>
      </c>
      <c r="I242" s="531">
        <v>22</v>
      </c>
    </row>
    <row r="243" spans="1:9" x14ac:dyDescent="0.35">
      <c r="A243" s="531">
        <v>12124</v>
      </c>
      <c r="B243" s="531" t="s">
        <v>1381</v>
      </c>
      <c r="C243" s="77">
        <v>12124</v>
      </c>
      <c r="D243" s="531" t="s">
        <v>4275</v>
      </c>
      <c r="E243" s="531" t="s">
        <v>1200</v>
      </c>
      <c r="F243" s="531" t="s">
        <v>808</v>
      </c>
      <c r="G243" s="531">
        <v>60827</v>
      </c>
      <c r="H243" s="531">
        <v>297</v>
      </c>
      <c r="I243" s="531">
        <v>0</v>
      </c>
    </row>
    <row r="244" spans="1:9" x14ac:dyDescent="0.35">
      <c r="A244" s="531">
        <v>10725</v>
      </c>
      <c r="B244" s="531" t="s">
        <v>1383</v>
      </c>
      <c r="C244" s="77">
        <v>10725</v>
      </c>
      <c r="D244" s="531" t="s">
        <v>4276</v>
      </c>
      <c r="E244" s="531" t="s">
        <v>4277</v>
      </c>
      <c r="F244" s="531" t="s">
        <v>977</v>
      </c>
      <c r="G244" s="531" t="s">
        <v>4278</v>
      </c>
      <c r="H244" s="531">
        <v>60</v>
      </c>
      <c r="I244" s="531">
        <v>15</v>
      </c>
    </row>
    <row r="245" spans="1:9" x14ac:dyDescent="0.35">
      <c r="A245" s="531">
        <v>12521</v>
      </c>
      <c r="B245" s="531" t="s">
        <v>1385</v>
      </c>
      <c r="C245" s="77">
        <v>12521</v>
      </c>
      <c r="D245" s="531" t="s">
        <v>4279</v>
      </c>
      <c r="E245" s="531" t="s">
        <v>1200</v>
      </c>
      <c r="F245" s="531" t="s">
        <v>808</v>
      </c>
      <c r="G245" s="531">
        <v>60608</v>
      </c>
      <c r="H245" s="531">
        <v>195</v>
      </c>
      <c r="I245" s="531">
        <v>10</v>
      </c>
    </row>
    <row r="246" spans="1:9" x14ac:dyDescent="0.35">
      <c r="A246" s="531">
        <v>10234</v>
      </c>
      <c r="B246" s="531" t="s">
        <v>1387</v>
      </c>
      <c r="C246" s="77">
        <v>10234</v>
      </c>
      <c r="D246" s="531" t="s">
        <v>4280</v>
      </c>
      <c r="E246" s="531" t="s">
        <v>4281</v>
      </c>
      <c r="F246" s="531" t="s">
        <v>808</v>
      </c>
      <c r="G246" s="531">
        <v>60077</v>
      </c>
      <c r="H246" s="531">
        <v>23</v>
      </c>
      <c r="I246" s="531">
        <v>23</v>
      </c>
    </row>
    <row r="247" spans="1:9" x14ac:dyDescent="0.35">
      <c r="A247" s="531">
        <v>11893</v>
      </c>
      <c r="B247" s="531" t="s">
        <v>1389</v>
      </c>
      <c r="C247" s="77">
        <v>11893</v>
      </c>
      <c r="D247" s="531" t="s">
        <v>4282</v>
      </c>
      <c r="E247" s="531" t="s">
        <v>1200</v>
      </c>
      <c r="F247" s="531" t="s">
        <v>808</v>
      </c>
      <c r="G247" s="531">
        <v>60624</v>
      </c>
      <c r="H247" s="531">
        <v>43</v>
      </c>
      <c r="I247" s="531">
        <v>9</v>
      </c>
    </row>
    <row r="248" spans="1:9" x14ac:dyDescent="0.35">
      <c r="A248" s="531">
        <v>2507</v>
      </c>
      <c r="B248" s="531" t="s">
        <v>1391</v>
      </c>
      <c r="C248" s="77">
        <v>2507</v>
      </c>
      <c r="D248" s="531" t="s">
        <v>4283</v>
      </c>
      <c r="E248" s="531" t="s">
        <v>1200</v>
      </c>
      <c r="F248" s="531" t="s">
        <v>808</v>
      </c>
      <c r="G248" s="531">
        <v>60620</v>
      </c>
      <c r="H248" s="531">
        <v>292</v>
      </c>
      <c r="I248" s="531">
        <v>292</v>
      </c>
    </row>
    <row r="249" spans="1:9" x14ac:dyDescent="0.35">
      <c r="A249" s="531">
        <v>10011</v>
      </c>
      <c r="B249" s="531" t="s">
        <v>1393</v>
      </c>
      <c r="C249" s="77">
        <v>10011</v>
      </c>
      <c r="D249" s="531" t="s">
        <v>4284</v>
      </c>
      <c r="E249" s="531" t="s">
        <v>3958</v>
      </c>
      <c r="F249" s="531" t="s">
        <v>1044</v>
      </c>
      <c r="G249" s="531">
        <v>62703</v>
      </c>
      <c r="H249" s="531">
        <v>19</v>
      </c>
      <c r="I249" s="531">
        <v>19</v>
      </c>
    </row>
    <row r="250" spans="1:9" x14ac:dyDescent="0.35">
      <c r="A250" s="531">
        <v>2317</v>
      </c>
      <c r="B250" s="531" t="s">
        <v>1395</v>
      </c>
      <c r="C250" s="77">
        <v>2317</v>
      </c>
      <c r="D250" s="531" t="s">
        <v>4285</v>
      </c>
      <c r="E250" s="531" t="s">
        <v>1200</v>
      </c>
      <c r="F250" s="531" t="s">
        <v>808</v>
      </c>
      <c r="G250" s="531">
        <v>60637</v>
      </c>
      <c r="H250" s="531">
        <v>54</v>
      </c>
      <c r="I250" s="531">
        <v>0</v>
      </c>
    </row>
    <row r="251" spans="1:9" x14ac:dyDescent="0.35">
      <c r="A251" s="531">
        <v>11727</v>
      </c>
      <c r="B251" s="531" t="s">
        <v>4286</v>
      </c>
      <c r="C251" s="77">
        <v>11727</v>
      </c>
      <c r="D251" s="531" t="s">
        <v>4287</v>
      </c>
      <c r="E251" s="531" t="s">
        <v>1200</v>
      </c>
      <c r="F251" s="531" t="s">
        <v>808</v>
      </c>
      <c r="G251" s="531">
        <v>60644</v>
      </c>
      <c r="H251" s="531">
        <v>94</v>
      </c>
      <c r="I251" s="531">
        <v>37</v>
      </c>
    </row>
    <row r="252" spans="1:9" x14ac:dyDescent="0.35">
      <c r="A252" s="531" t="s">
        <v>1398</v>
      </c>
      <c r="B252" s="531" t="s">
        <v>1397</v>
      </c>
      <c r="C252" s="77" t="s">
        <v>1398</v>
      </c>
      <c r="D252" s="531" t="s">
        <v>4288</v>
      </c>
      <c r="E252" s="531" t="s">
        <v>4289</v>
      </c>
      <c r="F252" s="531" t="s">
        <v>1037</v>
      </c>
      <c r="G252" s="531">
        <v>61242</v>
      </c>
      <c r="H252" s="531">
        <v>10</v>
      </c>
      <c r="I252" s="531">
        <v>10</v>
      </c>
    </row>
    <row r="253" spans="1:9" x14ac:dyDescent="0.35">
      <c r="A253" s="531" t="s">
        <v>1400</v>
      </c>
      <c r="B253" s="531" t="s">
        <v>1399</v>
      </c>
      <c r="C253" s="77" t="s">
        <v>1400</v>
      </c>
      <c r="D253" s="531" t="s">
        <v>4290</v>
      </c>
      <c r="E253" s="531" t="s">
        <v>4289</v>
      </c>
      <c r="F253" s="531" t="s">
        <v>1037</v>
      </c>
      <c r="G253" s="531">
        <v>61242</v>
      </c>
      <c r="H253" s="531">
        <v>10</v>
      </c>
      <c r="I253" s="531">
        <v>10</v>
      </c>
    </row>
    <row r="254" spans="1:9" x14ac:dyDescent="0.35">
      <c r="A254" s="531">
        <v>10692</v>
      </c>
      <c r="B254" s="531" t="s">
        <v>1401</v>
      </c>
      <c r="C254" s="77">
        <v>10692</v>
      </c>
      <c r="D254" s="531" t="s">
        <v>4291</v>
      </c>
      <c r="E254" s="531" t="s">
        <v>916</v>
      </c>
      <c r="F254" s="531" t="s">
        <v>1092</v>
      </c>
      <c r="G254" s="531"/>
      <c r="H254" s="531">
        <v>15</v>
      </c>
      <c r="I254" s="531">
        <v>2</v>
      </c>
    </row>
    <row r="255" spans="1:9" x14ac:dyDescent="0.35">
      <c r="A255" s="531">
        <v>1528</v>
      </c>
      <c r="B255" s="531" t="s">
        <v>1403</v>
      </c>
      <c r="C255" s="77">
        <v>1528</v>
      </c>
      <c r="D255" s="531" t="s">
        <v>4292</v>
      </c>
      <c r="E255" s="531" t="s">
        <v>3942</v>
      </c>
      <c r="F255" s="531" t="s">
        <v>887</v>
      </c>
      <c r="G255" s="531">
        <v>62901</v>
      </c>
      <c r="H255" s="531">
        <v>74</v>
      </c>
      <c r="I255" s="531">
        <v>74</v>
      </c>
    </row>
    <row r="256" spans="1:9" x14ac:dyDescent="0.35">
      <c r="A256" s="531" t="s">
        <v>1406</v>
      </c>
      <c r="B256" s="531" t="s">
        <v>1405</v>
      </c>
      <c r="C256" s="77" t="s">
        <v>1406</v>
      </c>
      <c r="D256" s="531" t="s">
        <v>4293</v>
      </c>
      <c r="E256" s="531" t="s">
        <v>4294</v>
      </c>
      <c r="F256" s="531" t="s">
        <v>1092</v>
      </c>
      <c r="G256" s="531">
        <v>60403</v>
      </c>
      <c r="H256" s="531">
        <v>2</v>
      </c>
      <c r="I256" s="531">
        <v>1</v>
      </c>
    </row>
    <row r="257" spans="1:9" x14ac:dyDescent="0.35">
      <c r="A257" s="531">
        <v>1283</v>
      </c>
      <c r="B257" s="531" t="s">
        <v>1407</v>
      </c>
      <c r="C257" s="77">
        <v>1283</v>
      </c>
      <c r="D257" s="531" t="s">
        <v>4295</v>
      </c>
      <c r="E257" s="531" t="s">
        <v>3950</v>
      </c>
      <c r="F257" s="531" t="s">
        <v>1098</v>
      </c>
      <c r="G257" s="531">
        <v>61103</v>
      </c>
      <c r="H257" s="531">
        <v>42</v>
      </c>
      <c r="I257" s="531">
        <v>42</v>
      </c>
    </row>
    <row r="258" spans="1:9" x14ac:dyDescent="0.35">
      <c r="A258" s="531">
        <v>12066</v>
      </c>
      <c r="B258" s="531" t="s">
        <v>1409</v>
      </c>
      <c r="C258" s="77">
        <v>12066</v>
      </c>
      <c r="D258" s="531" t="s">
        <v>4296</v>
      </c>
      <c r="E258" s="531" t="s">
        <v>4297</v>
      </c>
      <c r="F258" s="531"/>
      <c r="G258" s="531">
        <v>10006</v>
      </c>
      <c r="H258" s="531">
        <v>0</v>
      </c>
      <c r="I258" s="531">
        <v>0</v>
      </c>
    </row>
    <row r="259" spans="1:9" x14ac:dyDescent="0.35">
      <c r="A259" s="531">
        <v>11249</v>
      </c>
      <c r="B259" s="531" t="s">
        <v>1411</v>
      </c>
      <c r="C259" s="77">
        <v>11249</v>
      </c>
      <c r="D259" s="531" t="s">
        <v>4298</v>
      </c>
      <c r="E259" s="531" t="s">
        <v>4299</v>
      </c>
      <c r="F259" s="531" t="s">
        <v>828</v>
      </c>
      <c r="G259" s="531">
        <v>60112</v>
      </c>
      <c r="H259" s="531">
        <v>96</v>
      </c>
      <c r="I259" s="531">
        <v>39</v>
      </c>
    </row>
    <row r="260" spans="1:9" x14ac:dyDescent="0.35">
      <c r="A260" s="531">
        <v>10082</v>
      </c>
      <c r="B260" s="531" t="s">
        <v>1413</v>
      </c>
      <c r="C260" s="77">
        <v>10082</v>
      </c>
      <c r="D260" s="531" t="s">
        <v>4300</v>
      </c>
      <c r="E260" s="531" t="s">
        <v>3996</v>
      </c>
      <c r="F260" s="531" t="s">
        <v>980</v>
      </c>
      <c r="G260" s="531">
        <v>61761</v>
      </c>
      <c r="H260" s="531">
        <v>50</v>
      </c>
      <c r="I260" s="531">
        <v>5</v>
      </c>
    </row>
    <row r="261" spans="1:9" x14ac:dyDescent="0.35">
      <c r="A261" s="531">
        <v>1177</v>
      </c>
      <c r="B261" s="531" t="s">
        <v>1415</v>
      </c>
      <c r="C261" s="77">
        <v>1177</v>
      </c>
      <c r="D261" s="531" t="s">
        <v>4301</v>
      </c>
      <c r="E261" s="531" t="s">
        <v>1200</v>
      </c>
      <c r="F261" s="531" t="s">
        <v>808</v>
      </c>
      <c r="G261" s="531">
        <v>60615</v>
      </c>
      <c r="H261" s="531">
        <v>97</v>
      </c>
      <c r="I261" s="531">
        <v>96</v>
      </c>
    </row>
    <row r="262" spans="1:9" x14ac:dyDescent="0.35">
      <c r="A262" s="531" t="s">
        <v>1418</v>
      </c>
      <c r="B262" s="531" t="s">
        <v>1417</v>
      </c>
      <c r="C262" s="77" t="s">
        <v>1418</v>
      </c>
      <c r="D262" s="531" t="s">
        <v>4302</v>
      </c>
      <c r="E262" s="531" t="s">
        <v>4303</v>
      </c>
      <c r="F262" s="531" t="s">
        <v>804</v>
      </c>
      <c r="G262" s="531">
        <v>61920</v>
      </c>
      <c r="H262" s="531">
        <v>100</v>
      </c>
      <c r="I262" s="531">
        <v>95</v>
      </c>
    </row>
    <row r="263" spans="1:9" x14ac:dyDescent="0.35">
      <c r="A263" s="531" t="s">
        <v>1420</v>
      </c>
      <c r="B263" s="531" t="s">
        <v>1419</v>
      </c>
      <c r="C263" s="77" t="s">
        <v>1420</v>
      </c>
      <c r="D263" s="531" t="s">
        <v>4304</v>
      </c>
      <c r="E263" s="531" t="s">
        <v>4205</v>
      </c>
      <c r="F263" s="531" t="s">
        <v>665</v>
      </c>
      <c r="G263" s="531">
        <v>62301</v>
      </c>
      <c r="H263" s="531">
        <v>200</v>
      </c>
      <c r="I263" s="531">
        <v>175</v>
      </c>
    </row>
    <row r="264" spans="1:9" x14ac:dyDescent="0.35">
      <c r="A264" s="531">
        <v>10612</v>
      </c>
      <c r="B264" s="531" t="s">
        <v>1421</v>
      </c>
      <c r="C264" s="77">
        <v>10612</v>
      </c>
      <c r="D264" s="531" t="s">
        <v>4305</v>
      </c>
      <c r="E264" s="531" t="s">
        <v>4306</v>
      </c>
      <c r="F264" s="531" t="s">
        <v>1089</v>
      </c>
      <c r="G264" s="531">
        <v>61081</v>
      </c>
      <c r="H264" s="531">
        <v>48</v>
      </c>
      <c r="I264" s="531">
        <v>5</v>
      </c>
    </row>
    <row r="265" spans="1:9" x14ac:dyDescent="0.35">
      <c r="A265" s="531">
        <v>890</v>
      </c>
      <c r="B265" s="531" t="s">
        <v>1423</v>
      </c>
      <c r="C265" s="77">
        <v>890</v>
      </c>
      <c r="D265" s="531" t="s">
        <v>4307</v>
      </c>
      <c r="E265" s="531" t="s">
        <v>4308</v>
      </c>
      <c r="F265" s="531" t="s">
        <v>1044</v>
      </c>
      <c r="G265" s="531">
        <v>62558</v>
      </c>
      <c r="H265" s="531">
        <v>20</v>
      </c>
      <c r="I265" s="531">
        <v>20</v>
      </c>
    </row>
    <row r="266" spans="1:9" x14ac:dyDescent="0.35">
      <c r="A266" s="531" t="s">
        <v>1426</v>
      </c>
      <c r="B266" s="531" t="s">
        <v>1425</v>
      </c>
      <c r="C266" s="77" t="s">
        <v>1426</v>
      </c>
      <c r="D266" s="531" t="s">
        <v>4309</v>
      </c>
      <c r="E266" s="531" t="s">
        <v>4310</v>
      </c>
      <c r="F266" s="531" t="s">
        <v>1034</v>
      </c>
      <c r="G266" s="531">
        <v>62450</v>
      </c>
      <c r="H266" s="531">
        <v>42</v>
      </c>
      <c r="I266" s="531">
        <v>41</v>
      </c>
    </row>
    <row r="267" spans="1:9" x14ac:dyDescent="0.35">
      <c r="A267" s="531" t="s">
        <v>1428</v>
      </c>
      <c r="B267" s="531" t="s">
        <v>1427</v>
      </c>
      <c r="C267" s="77" t="s">
        <v>1428</v>
      </c>
      <c r="D267" s="531" t="s">
        <v>4311</v>
      </c>
      <c r="E267" s="531" t="s">
        <v>4303</v>
      </c>
      <c r="F267" s="531" t="s">
        <v>804</v>
      </c>
      <c r="G267" s="531">
        <v>61920</v>
      </c>
      <c r="H267" s="531">
        <v>55</v>
      </c>
      <c r="I267" s="531">
        <v>55</v>
      </c>
    </row>
    <row r="268" spans="1:9" x14ac:dyDescent="0.35">
      <c r="A268" s="531">
        <v>11043</v>
      </c>
      <c r="B268" s="531" t="s">
        <v>1429</v>
      </c>
      <c r="C268" s="77">
        <v>11043</v>
      </c>
      <c r="D268" s="531" t="s">
        <v>4312</v>
      </c>
      <c r="E268" s="531" t="s">
        <v>4313</v>
      </c>
      <c r="F268" s="531" t="s">
        <v>1068</v>
      </c>
      <c r="G268" s="531">
        <v>62906</v>
      </c>
      <c r="H268" s="531">
        <v>104</v>
      </c>
      <c r="I268" s="531">
        <v>104</v>
      </c>
    </row>
    <row r="269" spans="1:9" x14ac:dyDescent="0.35">
      <c r="A269" s="531" t="s">
        <v>1432</v>
      </c>
      <c r="B269" s="531" t="s">
        <v>1431</v>
      </c>
      <c r="C269" s="77" t="s">
        <v>1432</v>
      </c>
      <c r="D269" s="531" t="s">
        <v>4314</v>
      </c>
      <c r="E269" s="531" t="s">
        <v>4315</v>
      </c>
      <c r="F269" s="531" t="s">
        <v>838</v>
      </c>
      <c r="G269" s="531">
        <v>60563</v>
      </c>
      <c r="H269" s="531">
        <v>180</v>
      </c>
      <c r="I269" s="531">
        <v>180</v>
      </c>
    </row>
    <row r="270" spans="1:9" x14ac:dyDescent="0.35">
      <c r="A270" s="531">
        <v>2002</v>
      </c>
      <c r="B270" s="531" t="s">
        <v>1433</v>
      </c>
      <c r="C270" s="77">
        <v>2002</v>
      </c>
      <c r="D270" s="531" t="s">
        <v>4316</v>
      </c>
      <c r="E270" s="531" t="s">
        <v>775</v>
      </c>
      <c r="F270" s="531" t="s">
        <v>775</v>
      </c>
      <c r="G270" s="531">
        <v>61821</v>
      </c>
      <c r="H270" s="531">
        <v>150</v>
      </c>
      <c r="I270" s="531">
        <v>146</v>
      </c>
    </row>
    <row r="271" spans="1:9" x14ac:dyDescent="0.35">
      <c r="A271" s="531">
        <v>2523</v>
      </c>
      <c r="B271" s="531" t="s">
        <v>1435</v>
      </c>
      <c r="C271" s="77">
        <v>2523</v>
      </c>
      <c r="D271" s="531" t="s">
        <v>4317</v>
      </c>
      <c r="E271" s="531" t="s">
        <v>4166</v>
      </c>
      <c r="F271" s="531" t="s">
        <v>940</v>
      </c>
      <c r="G271" s="531">
        <v>61921</v>
      </c>
      <c r="H271" s="531">
        <v>68</v>
      </c>
      <c r="I271" s="531">
        <v>68</v>
      </c>
    </row>
    <row r="272" spans="1:9" x14ac:dyDescent="0.35">
      <c r="A272" s="531" t="s">
        <v>1438</v>
      </c>
      <c r="B272" s="531" t="s">
        <v>1437</v>
      </c>
      <c r="C272" s="77" t="s">
        <v>1438</v>
      </c>
      <c r="D272" s="531" t="s">
        <v>4318</v>
      </c>
      <c r="E272" s="531" t="s">
        <v>4319</v>
      </c>
      <c r="F272" s="531" t="s">
        <v>1092</v>
      </c>
      <c r="G272" s="531">
        <v>60481</v>
      </c>
      <c r="H272" s="531">
        <v>24</v>
      </c>
      <c r="I272" s="531">
        <v>24</v>
      </c>
    </row>
    <row r="273" spans="1:9" x14ac:dyDescent="0.35">
      <c r="A273" s="531">
        <v>2962</v>
      </c>
      <c r="B273" s="531" t="s">
        <v>1439</v>
      </c>
      <c r="C273" s="77">
        <v>2962</v>
      </c>
      <c r="D273" s="531" t="s">
        <v>4320</v>
      </c>
      <c r="E273" s="531" t="s">
        <v>4321</v>
      </c>
      <c r="F273" s="531" t="s">
        <v>808</v>
      </c>
      <c r="G273" s="531">
        <v>60525</v>
      </c>
      <c r="H273" s="531">
        <v>70</v>
      </c>
      <c r="I273" s="531">
        <v>7</v>
      </c>
    </row>
    <row r="274" spans="1:9" x14ac:dyDescent="0.35">
      <c r="A274" s="531">
        <v>10430</v>
      </c>
      <c r="B274" s="531" t="s">
        <v>1441</v>
      </c>
      <c r="C274" s="77">
        <v>10430</v>
      </c>
      <c r="D274" s="531" t="s">
        <v>4322</v>
      </c>
      <c r="E274" s="531" t="s">
        <v>4323</v>
      </c>
      <c r="F274" s="531" t="s">
        <v>1095</v>
      </c>
      <c r="G274" s="531">
        <v>62915</v>
      </c>
      <c r="H274" s="531">
        <v>23</v>
      </c>
      <c r="I274" s="531">
        <v>3</v>
      </c>
    </row>
    <row r="275" spans="1:9" x14ac:dyDescent="0.35">
      <c r="A275" s="531">
        <v>9904</v>
      </c>
      <c r="B275" s="531" t="s">
        <v>1443</v>
      </c>
      <c r="C275" s="77">
        <v>9904</v>
      </c>
      <c r="D275" s="531" t="s">
        <v>4324</v>
      </c>
      <c r="E275" s="531" t="s">
        <v>4009</v>
      </c>
      <c r="F275" s="531" t="s">
        <v>922</v>
      </c>
      <c r="G275" s="531">
        <v>60560</v>
      </c>
      <c r="H275" s="531">
        <v>137</v>
      </c>
      <c r="I275" s="531">
        <v>137</v>
      </c>
    </row>
    <row r="276" spans="1:9" x14ac:dyDescent="0.35">
      <c r="A276" s="531">
        <v>2275</v>
      </c>
      <c r="B276" s="531" t="s">
        <v>1445</v>
      </c>
      <c r="C276" s="77">
        <v>2275</v>
      </c>
      <c r="D276" s="531" t="s">
        <v>4325</v>
      </c>
      <c r="E276" s="531" t="s">
        <v>4326</v>
      </c>
      <c r="F276" s="531" t="s">
        <v>1005</v>
      </c>
      <c r="G276" s="531"/>
      <c r="H276" s="531">
        <v>125</v>
      </c>
      <c r="I276" s="531">
        <v>125</v>
      </c>
    </row>
    <row r="277" spans="1:9" x14ac:dyDescent="0.35">
      <c r="A277" s="531" t="s">
        <v>1448</v>
      </c>
      <c r="B277" s="531" t="s">
        <v>1447</v>
      </c>
      <c r="C277" s="77" t="s">
        <v>1448</v>
      </c>
      <c r="D277" s="531" t="s">
        <v>4327</v>
      </c>
      <c r="E277" s="531" t="s">
        <v>4328</v>
      </c>
      <c r="F277" s="531" t="s">
        <v>984</v>
      </c>
      <c r="G277" s="531">
        <v>62675</v>
      </c>
      <c r="H277" s="531">
        <v>68</v>
      </c>
      <c r="I277" s="531">
        <v>64</v>
      </c>
    </row>
    <row r="278" spans="1:9" x14ac:dyDescent="0.35">
      <c r="A278" s="531" t="s">
        <v>1450</v>
      </c>
      <c r="B278" s="531" t="s">
        <v>1449</v>
      </c>
      <c r="C278" s="77" t="s">
        <v>1450</v>
      </c>
      <c r="D278" s="531" t="s">
        <v>4329</v>
      </c>
      <c r="E278" s="531" t="s">
        <v>3950</v>
      </c>
      <c r="F278" s="531" t="s">
        <v>1098</v>
      </c>
      <c r="G278" s="531">
        <v>61101</v>
      </c>
      <c r="H278" s="531">
        <v>15</v>
      </c>
      <c r="I278" s="531">
        <v>15</v>
      </c>
    </row>
    <row r="279" spans="1:9" x14ac:dyDescent="0.35">
      <c r="A279" s="531">
        <v>10376</v>
      </c>
      <c r="B279" s="531" t="s">
        <v>1451</v>
      </c>
      <c r="C279" s="77">
        <v>10376</v>
      </c>
      <c r="D279" s="531" t="s">
        <v>4330</v>
      </c>
      <c r="E279" s="531" t="s">
        <v>4331</v>
      </c>
      <c r="F279" s="531" t="s">
        <v>808</v>
      </c>
      <c r="G279" s="531">
        <v>60804</v>
      </c>
      <c r="H279" s="531">
        <v>54</v>
      </c>
      <c r="I279" s="531">
        <v>54</v>
      </c>
    </row>
    <row r="280" spans="1:9" x14ac:dyDescent="0.35">
      <c r="A280" s="531" t="s">
        <v>1454</v>
      </c>
      <c r="B280" s="531" t="s">
        <v>1453</v>
      </c>
      <c r="C280" s="77" t="s">
        <v>1454</v>
      </c>
      <c r="D280" s="531" t="s">
        <v>4332</v>
      </c>
      <c r="E280" s="531" t="s">
        <v>4303</v>
      </c>
      <c r="F280" s="531" t="s">
        <v>804</v>
      </c>
      <c r="G280" s="531">
        <v>61920</v>
      </c>
      <c r="H280" s="531">
        <v>16</v>
      </c>
      <c r="I280" s="531">
        <v>16</v>
      </c>
    </row>
    <row r="281" spans="1:9" x14ac:dyDescent="0.35">
      <c r="A281" s="531">
        <v>2094</v>
      </c>
      <c r="B281" s="531" t="s">
        <v>1455</v>
      </c>
      <c r="C281" s="77">
        <v>2094</v>
      </c>
      <c r="D281" s="531" t="s">
        <v>4333</v>
      </c>
      <c r="E281" s="531" t="s">
        <v>1037</v>
      </c>
      <c r="F281" s="531" t="s">
        <v>1037</v>
      </c>
      <c r="G281" s="531">
        <v>61201</v>
      </c>
      <c r="H281" s="531">
        <v>147</v>
      </c>
      <c r="I281" s="531">
        <v>147</v>
      </c>
    </row>
    <row r="282" spans="1:9" x14ac:dyDescent="0.35">
      <c r="A282" s="531">
        <v>2401</v>
      </c>
      <c r="B282" s="531" t="s">
        <v>1457</v>
      </c>
      <c r="C282" s="77">
        <v>2401</v>
      </c>
      <c r="D282" s="531" t="s">
        <v>4334</v>
      </c>
      <c r="E282" s="531" t="s">
        <v>4032</v>
      </c>
      <c r="F282" s="531" t="s">
        <v>838</v>
      </c>
      <c r="G282" s="531">
        <v>60188</v>
      </c>
      <c r="H282" s="531">
        <v>362</v>
      </c>
      <c r="I282" s="531">
        <v>292</v>
      </c>
    </row>
    <row r="283" spans="1:9" x14ac:dyDescent="0.35">
      <c r="A283" s="531">
        <v>11737</v>
      </c>
      <c r="B283" s="531" t="s">
        <v>1459</v>
      </c>
      <c r="C283" s="77">
        <v>11737</v>
      </c>
      <c r="D283" s="531" t="s">
        <v>4335</v>
      </c>
      <c r="E283" s="531" t="s">
        <v>4336</v>
      </c>
      <c r="F283" s="531" t="s">
        <v>930</v>
      </c>
      <c r="G283" s="531">
        <v>60035</v>
      </c>
      <c r="H283" s="531">
        <v>4</v>
      </c>
      <c r="I283" s="531">
        <v>4</v>
      </c>
    </row>
    <row r="284" spans="1:9" x14ac:dyDescent="0.35">
      <c r="A284" s="531">
        <v>1189</v>
      </c>
      <c r="B284" s="531" t="s">
        <v>1461</v>
      </c>
      <c r="C284" s="77">
        <v>1189</v>
      </c>
      <c r="D284" s="531" t="s">
        <v>4337</v>
      </c>
      <c r="E284" s="531" t="s">
        <v>4075</v>
      </c>
      <c r="F284" s="531" t="s">
        <v>973</v>
      </c>
      <c r="G284" s="531">
        <v>61455</v>
      </c>
      <c r="H284" s="531">
        <v>88</v>
      </c>
      <c r="I284" s="531">
        <v>88</v>
      </c>
    </row>
    <row r="285" spans="1:9" x14ac:dyDescent="0.35">
      <c r="A285" s="531">
        <v>11200</v>
      </c>
      <c r="B285" s="531" t="s">
        <v>1463</v>
      </c>
      <c r="C285" s="77">
        <v>11200</v>
      </c>
      <c r="D285" s="531" t="s">
        <v>4338</v>
      </c>
      <c r="E285" s="531" t="s">
        <v>4339</v>
      </c>
      <c r="F285" s="531" t="s">
        <v>977</v>
      </c>
      <c r="G285" s="531">
        <v>60071</v>
      </c>
      <c r="H285" s="531">
        <v>25</v>
      </c>
      <c r="I285" s="531">
        <v>3</v>
      </c>
    </row>
    <row r="286" spans="1:9" x14ac:dyDescent="0.35">
      <c r="A286" s="531">
        <v>11045</v>
      </c>
      <c r="B286" s="531" t="s">
        <v>1465</v>
      </c>
      <c r="C286" s="77">
        <v>11045</v>
      </c>
      <c r="D286" s="531" t="s">
        <v>4340</v>
      </c>
      <c r="E286" s="531" t="s">
        <v>4341</v>
      </c>
      <c r="F286" s="531" t="s">
        <v>1065</v>
      </c>
      <c r="G286" s="531">
        <v>61550</v>
      </c>
      <c r="H286" s="531">
        <v>104</v>
      </c>
      <c r="I286" s="531">
        <v>104</v>
      </c>
    </row>
    <row r="287" spans="1:9" x14ac:dyDescent="0.35">
      <c r="A287" s="531">
        <v>11967</v>
      </c>
      <c r="B287" s="531" t="s">
        <v>1467</v>
      </c>
      <c r="C287" s="77">
        <v>11967</v>
      </c>
      <c r="D287" s="531" t="s">
        <v>4342</v>
      </c>
      <c r="E287" s="531" t="s">
        <v>3981</v>
      </c>
      <c r="F287" s="531" t="s">
        <v>808</v>
      </c>
      <c r="G287" s="531">
        <v>60004</v>
      </c>
      <c r="H287" s="531">
        <v>40</v>
      </c>
      <c r="I287" s="531">
        <v>8</v>
      </c>
    </row>
    <row r="288" spans="1:9" x14ac:dyDescent="0.35">
      <c r="A288" s="531">
        <v>10032</v>
      </c>
      <c r="B288" s="531" t="s">
        <v>1469</v>
      </c>
      <c r="C288" s="77">
        <v>10032</v>
      </c>
      <c r="D288" s="531" t="s">
        <v>4343</v>
      </c>
      <c r="E288" s="531" t="s">
        <v>963</v>
      </c>
      <c r="F288" s="531" t="s">
        <v>791</v>
      </c>
      <c r="G288" s="531">
        <v>62441</v>
      </c>
      <c r="H288" s="531">
        <v>23</v>
      </c>
      <c r="I288" s="531">
        <v>23</v>
      </c>
    </row>
    <row r="289" spans="1:9" x14ac:dyDescent="0.35">
      <c r="A289" s="531">
        <v>10375</v>
      </c>
      <c r="B289" s="531" t="s">
        <v>1471</v>
      </c>
      <c r="C289" s="77">
        <v>10375</v>
      </c>
      <c r="D289" s="531" t="s">
        <v>4344</v>
      </c>
      <c r="E289" s="531" t="s">
        <v>916</v>
      </c>
      <c r="F289" s="531" t="s">
        <v>916</v>
      </c>
      <c r="G289" s="531">
        <v>60901</v>
      </c>
      <c r="H289" s="531">
        <v>132</v>
      </c>
      <c r="I289" s="531">
        <v>132</v>
      </c>
    </row>
    <row r="290" spans="1:9" x14ac:dyDescent="0.35">
      <c r="A290" s="531">
        <v>700</v>
      </c>
      <c r="B290" s="531" t="s">
        <v>1473</v>
      </c>
      <c r="C290" s="77">
        <v>700</v>
      </c>
      <c r="D290" s="531" t="s">
        <v>4345</v>
      </c>
      <c r="E290" s="531" t="s">
        <v>3996</v>
      </c>
      <c r="F290" s="531" t="s">
        <v>980</v>
      </c>
      <c r="G290" s="531">
        <v>61761</v>
      </c>
      <c r="H290" s="531">
        <v>12</v>
      </c>
      <c r="I290" s="531">
        <v>12</v>
      </c>
    </row>
    <row r="291" spans="1:9" x14ac:dyDescent="0.35">
      <c r="A291" s="531">
        <v>11201</v>
      </c>
      <c r="B291" s="531" t="s">
        <v>1475</v>
      </c>
      <c r="C291" s="77">
        <v>11201</v>
      </c>
      <c r="D291" s="531" t="s">
        <v>4346</v>
      </c>
      <c r="E291" s="531" t="s">
        <v>1200</v>
      </c>
      <c r="F291" s="531" t="s">
        <v>808</v>
      </c>
      <c r="G291" s="531">
        <v>60640</v>
      </c>
      <c r="H291" s="531">
        <v>123</v>
      </c>
      <c r="I291" s="531">
        <v>117</v>
      </c>
    </row>
    <row r="292" spans="1:9" x14ac:dyDescent="0.35">
      <c r="A292" s="531">
        <v>11306</v>
      </c>
      <c r="B292" s="531" t="s">
        <v>1477</v>
      </c>
      <c r="C292" s="77">
        <v>11306</v>
      </c>
      <c r="D292" s="531" t="s">
        <v>4347</v>
      </c>
      <c r="E292" s="531" t="s">
        <v>4082</v>
      </c>
      <c r="F292" s="531" t="s">
        <v>1037</v>
      </c>
      <c r="G292" s="531">
        <v>61244</v>
      </c>
      <c r="H292" s="531">
        <v>120</v>
      </c>
      <c r="I292" s="531">
        <v>120</v>
      </c>
    </row>
    <row r="293" spans="1:9" x14ac:dyDescent="0.35">
      <c r="A293" s="531" t="s">
        <v>1480</v>
      </c>
      <c r="B293" s="531" t="s">
        <v>1479</v>
      </c>
      <c r="C293" s="77" t="s">
        <v>1480</v>
      </c>
      <c r="D293" s="531" t="s">
        <v>4348</v>
      </c>
      <c r="E293" s="531" t="s">
        <v>4349</v>
      </c>
      <c r="F293" s="531" t="s">
        <v>1089</v>
      </c>
      <c r="G293" s="531">
        <v>61071</v>
      </c>
      <c r="H293" s="531">
        <v>42</v>
      </c>
      <c r="I293" s="531">
        <v>42</v>
      </c>
    </row>
    <row r="294" spans="1:9" x14ac:dyDescent="0.35">
      <c r="A294" s="531">
        <v>2884</v>
      </c>
      <c r="B294" s="531" t="s">
        <v>1481</v>
      </c>
      <c r="C294" s="77">
        <v>2884</v>
      </c>
      <c r="D294" s="531" t="s">
        <v>4350</v>
      </c>
      <c r="E294" s="531" t="s">
        <v>4023</v>
      </c>
      <c r="F294" s="531" t="s">
        <v>775</v>
      </c>
      <c r="G294" s="531">
        <v>61801</v>
      </c>
      <c r="H294" s="531">
        <v>70</v>
      </c>
      <c r="I294" s="531">
        <v>63</v>
      </c>
    </row>
    <row r="295" spans="1:9" x14ac:dyDescent="0.35">
      <c r="A295" s="531">
        <v>11170</v>
      </c>
      <c r="B295" s="531" t="s">
        <v>1483</v>
      </c>
      <c r="C295" s="77">
        <v>11170</v>
      </c>
      <c r="D295" s="531" t="s">
        <v>4351</v>
      </c>
      <c r="E295" s="531" t="s">
        <v>1200</v>
      </c>
      <c r="F295" s="531" t="s">
        <v>808</v>
      </c>
      <c r="G295" s="531">
        <v>60612</v>
      </c>
      <c r="H295" s="531">
        <v>150</v>
      </c>
      <c r="I295" s="531">
        <v>145</v>
      </c>
    </row>
    <row r="296" spans="1:9" x14ac:dyDescent="0.35">
      <c r="A296" s="531">
        <v>333</v>
      </c>
      <c r="B296" s="531" t="s">
        <v>1485</v>
      </c>
      <c r="C296" s="77">
        <v>333</v>
      </c>
      <c r="D296" s="531" t="s">
        <v>4352</v>
      </c>
      <c r="E296" s="531" t="s">
        <v>4003</v>
      </c>
      <c r="F296" s="531" t="s">
        <v>980</v>
      </c>
      <c r="G296" s="531">
        <v>61701</v>
      </c>
      <c r="H296" s="531">
        <v>128</v>
      </c>
      <c r="I296" s="531">
        <v>96</v>
      </c>
    </row>
    <row r="297" spans="1:9" x14ac:dyDescent="0.35">
      <c r="A297" s="531">
        <v>2498</v>
      </c>
      <c r="B297" s="531" t="s">
        <v>1487</v>
      </c>
      <c r="C297" s="77">
        <v>2498</v>
      </c>
      <c r="D297" s="531" t="s">
        <v>4352</v>
      </c>
      <c r="E297" s="531" t="s">
        <v>4003</v>
      </c>
      <c r="F297" s="531" t="s">
        <v>980</v>
      </c>
      <c r="G297" s="531">
        <v>61705</v>
      </c>
      <c r="H297" s="531">
        <v>128</v>
      </c>
      <c r="I297" s="531">
        <v>52</v>
      </c>
    </row>
    <row r="298" spans="1:9" x14ac:dyDescent="0.35">
      <c r="A298" s="531" t="s">
        <v>1490</v>
      </c>
      <c r="B298" s="531" t="s">
        <v>1489</v>
      </c>
      <c r="C298" s="77" t="s">
        <v>1490</v>
      </c>
      <c r="D298" s="531" t="s">
        <v>4353</v>
      </c>
      <c r="E298" s="531" t="s">
        <v>4098</v>
      </c>
      <c r="F298" s="531" t="s">
        <v>1071</v>
      </c>
      <c r="G298" s="531">
        <v>61832</v>
      </c>
      <c r="H298" s="531">
        <v>44</v>
      </c>
      <c r="I298" s="531">
        <v>42</v>
      </c>
    </row>
    <row r="299" spans="1:9" x14ac:dyDescent="0.35">
      <c r="A299" s="531">
        <v>10775</v>
      </c>
      <c r="B299" s="531" t="s">
        <v>1491</v>
      </c>
      <c r="C299" s="77">
        <v>10775</v>
      </c>
      <c r="D299" s="531" t="s">
        <v>4354</v>
      </c>
      <c r="E299" s="531" t="s">
        <v>4098</v>
      </c>
      <c r="F299" s="531" t="s">
        <v>1071</v>
      </c>
      <c r="G299" s="531">
        <v>61832</v>
      </c>
      <c r="H299" s="531">
        <v>65</v>
      </c>
      <c r="I299" s="531">
        <v>38</v>
      </c>
    </row>
    <row r="300" spans="1:9" x14ac:dyDescent="0.35">
      <c r="A300" s="531" t="s">
        <v>1494</v>
      </c>
      <c r="B300" s="531" t="s">
        <v>1493</v>
      </c>
      <c r="C300" s="77" t="s">
        <v>1494</v>
      </c>
      <c r="D300" s="531" t="s">
        <v>4355</v>
      </c>
      <c r="E300" s="531" t="s">
        <v>1200</v>
      </c>
      <c r="F300" s="531" t="s">
        <v>808</v>
      </c>
      <c r="G300" s="531">
        <v>60610</v>
      </c>
      <c r="H300" s="531">
        <v>39</v>
      </c>
      <c r="I300" s="531">
        <v>39</v>
      </c>
    </row>
    <row r="301" spans="1:9" x14ac:dyDescent="0.35">
      <c r="A301" s="531" t="s">
        <v>1496</v>
      </c>
      <c r="B301" s="531" t="s">
        <v>1495</v>
      </c>
      <c r="C301" s="77" t="s">
        <v>1496</v>
      </c>
      <c r="D301" s="531" t="s">
        <v>4356</v>
      </c>
      <c r="E301" s="531" t="s">
        <v>4121</v>
      </c>
      <c r="F301" s="531" t="s">
        <v>950</v>
      </c>
      <c r="G301" s="531">
        <v>62521</v>
      </c>
      <c r="H301" s="531">
        <v>18</v>
      </c>
      <c r="I301" s="531">
        <v>18</v>
      </c>
    </row>
    <row r="302" spans="1:9" x14ac:dyDescent="0.35">
      <c r="A302" s="531">
        <v>10587</v>
      </c>
      <c r="B302" s="531" t="s">
        <v>1497</v>
      </c>
      <c r="C302" s="77">
        <v>10587</v>
      </c>
      <c r="D302" s="531" t="s">
        <v>4357</v>
      </c>
      <c r="E302" s="531" t="s">
        <v>4358</v>
      </c>
      <c r="F302" s="531" t="s">
        <v>977</v>
      </c>
      <c r="G302" s="531">
        <v>60142</v>
      </c>
      <c r="H302" s="531">
        <v>128</v>
      </c>
      <c r="I302" s="531">
        <v>128</v>
      </c>
    </row>
    <row r="303" spans="1:9" x14ac:dyDescent="0.35">
      <c r="A303" s="531">
        <v>12354</v>
      </c>
      <c r="B303" s="531" t="s">
        <v>1499</v>
      </c>
      <c r="C303" s="77">
        <v>12354</v>
      </c>
      <c r="D303" s="531" t="s">
        <v>4359</v>
      </c>
      <c r="E303" s="531" t="s">
        <v>4360</v>
      </c>
      <c r="F303" s="531" t="s">
        <v>808</v>
      </c>
      <c r="G303" s="531">
        <v>60015</v>
      </c>
      <c r="H303" s="531">
        <v>147</v>
      </c>
      <c r="I303" s="531">
        <v>147</v>
      </c>
    </row>
    <row r="304" spans="1:9" x14ac:dyDescent="0.35">
      <c r="A304" s="531" t="s">
        <v>1502</v>
      </c>
      <c r="B304" s="531" t="s">
        <v>4361</v>
      </c>
      <c r="C304" s="77" t="s">
        <v>1502</v>
      </c>
      <c r="D304" s="531" t="s">
        <v>4362</v>
      </c>
      <c r="E304" s="531" t="s">
        <v>1037</v>
      </c>
      <c r="F304" s="531" t="s">
        <v>1037</v>
      </c>
      <c r="G304" s="531">
        <v>61201</v>
      </c>
      <c r="H304" s="531">
        <v>8</v>
      </c>
      <c r="I304" s="531">
        <v>8</v>
      </c>
    </row>
    <row r="305" spans="1:9" x14ac:dyDescent="0.35">
      <c r="A305" s="531">
        <v>75001</v>
      </c>
      <c r="B305" s="531" t="s">
        <v>1503</v>
      </c>
      <c r="C305" s="77">
        <v>75001</v>
      </c>
      <c r="D305" s="531" t="s">
        <v>4363</v>
      </c>
      <c r="E305" s="531" t="s">
        <v>4364</v>
      </c>
      <c r="F305" s="531" t="s">
        <v>692</v>
      </c>
      <c r="G305" s="531">
        <v>62914</v>
      </c>
      <c r="H305" s="531">
        <v>10</v>
      </c>
      <c r="I305" s="531">
        <v>10</v>
      </c>
    </row>
    <row r="306" spans="1:9" x14ac:dyDescent="0.35">
      <c r="A306" s="531">
        <v>12100</v>
      </c>
      <c r="B306" s="531" t="s">
        <v>1505</v>
      </c>
      <c r="C306" s="77">
        <v>12100</v>
      </c>
      <c r="D306" s="531" t="s">
        <v>4365</v>
      </c>
      <c r="E306" s="531" t="s">
        <v>4366</v>
      </c>
      <c r="F306" s="531" t="s">
        <v>922</v>
      </c>
      <c r="G306" s="531" t="s">
        <v>4367</v>
      </c>
      <c r="H306" s="531">
        <v>42</v>
      </c>
      <c r="I306" s="531">
        <v>17</v>
      </c>
    </row>
    <row r="307" spans="1:9" x14ac:dyDescent="0.35">
      <c r="A307" s="531">
        <v>11822</v>
      </c>
      <c r="B307" s="531" t="s">
        <v>1507</v>
      </c>
      <c r="C307" s="77">
        <v>11822</v>
      </c>
      <c r="D307" s="531" t="s">
        <v>4368</v>
      </c>
      <c r="E307" s="531" t="s">
        <v>4132</v>
      </c>
      <c r="F307" s="531" t="s">
        <v>900</v>
      </c>
      <c r="G307" s="531">
        <v>62052</v>
      </c>
      <c r="H307" s="531">
        <v>50</v>
      </c>
      <c r="I307" s="531">
        <v>8</v>
      </c>
    </row>
    <row r="308" spans="1:9" x14ac:dyDescent="0.35">
      <c r="A308" s="531">
        <v>11547</v>
      </c>
      <c r="B308" s="531" t="s">
        <v>1509</v>
      </c>
      <c r="C308" s="77">
        <v>11547</v>
      </c>
      <c r="D308" s="531" t="s">
        <v>4369</v>
      </c>
      <c r="E308" s="531" t="s">
        <v>4370</v>
      </c>
      <c r="F308" s="531" t="s">
        <v>800</v>
      </c>
      <c r="G308" s="531">
        <v>62230</v>
      </c>
      <c r="H308" s="531">
        <v>40</v>
      </c>
      <c r="I308" s="531">
        <v>6</v>
      </c>
    </row>
    <row r="309" spans="1:9" x14ac:dyDescent="0.35">
      <c r="A309" s="531">
        <v>11067</v>
      </c>
      <c r="B309" s="531" t="s">
        <v>1511</v>
      </c>
      <c r="C309" s="77">
        <v>11067</v>
      </c>
      <c r="D309" s="531" t="s">
        <v>4371</v>
      </c>
      <c r="E309" s="531" t="s">
        <v>4366</v>
      </c>
      <c r="F309" s="531" t="s">
        <v>922</v>
      </c>
      <c r="G309" s="531">
        <v>60543</v>
      </c>
      <c r="H309" s="531">
        <v>63</v>
      </c>
      <c r="I309" s="531">
        <v>13</v>
      </c>
    </row>
    <row r="310" spans="1:9" x14ac:dyDescent="0.35">
      <c r="A310" s="531">
        <v>11803</v>
      </c>
      <c r="B310" s="531" t="s">
        <v>1513</v>
      </c>
      <c r="C310" s="77">
        <v>11803</v>
      </c>
      <c r="D310" s="531" t="s">
        <v>4372</v>
      </c>
      <c r="E310" s="531" t="s">
        <v>4373</v>
      </c>
      <c r="F310" s="531" t="s">
        <v>931</v>
      </c>
      <c r="G310" s="531">
        <v>61354</v>
      </c>
      <c r="H310" s="531">
        <v>56</v>
      </c>
      <c r="I310" s="531">
        <v>56</v>
      </c>
    </row>
    <row r="311" spans="1:9" x14ac:dyDescent="0.35">
      <c r="A311" s="531">
        <v>11119</v>
      </c>
      <c r="B311" s="531" t="s">
        <v>1515</v>
      </c>
      <c r="C311" s="77">
        <v>11119</v>
      </c>
      <c r="D311" s="531" t="s">
        <v>4374</v>
      </c>
      <c r="E311" s="531" t="s">
        <v>4375</v>
      </c>
      <c r="F311" s="531" t="s">
        <v>739</v>
      </c>
      <c r="G311" s="531">
        <v>61356</v>
      </c>
      <c r="H311" s="531">
        <v>40</v>
      </c>
      <c r="I311" s="531">
        <v>8</v>
      </c>
    </row>
    <row r="312" spans="1:9" x14ac:dyDescent="0.35">
      <c r="A312" s="531" t="s">
        <v>1518</v>
      </c>
      <c r="B312" s="531" t="s">
        <v>1517</v>
      </c>
      <c r="C312" s="77" t="s">
        <v>1518</v>
      </c>
      <c r="D312" s="531" t="s">
        <v>4376</v>
      </c>
      <c r="E312" s="531" t="s">
        <v>1200</v>
      </c>
      <c r="F312" s="531" t="s">
        <v>808</v>
      </c>
      <c r="G312" s="531">
        <v>60647</v>
      </c>
      <c r="H312" s="531">
        <v>196</v>
      </c>
      <c r="I312" s="531">
        <v>196</v>
      </c>
    </row>
    <row r="313" spans="1:9" x14ac:dyDescent="0.35">
      <c r="A313" s="531">
        <v>11157</v>
      </c>
      <c r="B313" s="531" t="s">
        <v>1519</v>
      </c>
      <c r="C313" s="77">
        <v>11157</v>
      </c>
      <c r="D313" s="531" t="s">
        <v>4377</v>
      </c>
      <c r="E313" s="531" t="s">
        <v>4166</v>
      </c>
      <c r="F313" s="531" t="s">
        <v>940</v>
      </c>
      <c r="G313" s="531" t="s">
        <v>4378</v>
      </c>
      <c r="H313" s="531">
        <v>72</v>
      </c>
      <c r="I313" s="531">
        <v>8</v>
      </c>
    </row>
    <row r="314" spans="1:9" x14ac:dyDescent="0.35">
      <c r="A314" s="531">
        <v>1267</v>
      </c>
      <c r="B314" s="531" t="s">
        <v>1521</v>
      </c>
      <c r="C314" s="77">
        <v>1267</v>
      </c>
      <c r="D314" s="531" t="s">
        <v>4379</v>
      </c>
      <c r="E314" s="531" t="s">
        <v>4380</v>
      </c>
      <c r="F314" s="531" t="s">
        <v>1018</v>
      </c>
      <c r="G314" s="531">
        <v>62340</v>
      </c>
      <c r="H314" s="531">
        <v>44</v>
      </c>
      <c r="I314" s="531">
        <v>42</v>
      </c>
    </row>
    <row r="315" spans="1:9" x14ac:dyDescent="0.35">
      <c r="A315" s="531">
        <v>2626</v>
      </c>
      <c r="B315" s="531" t="s">
        <v>1523</v>
      </c>
      <c r="C315" s="77">
        <v>2626</v>
      </c>
      <c r="D315" s="531" t="s">
        <v>4381</v>
      </c>
      <c r="E315" s="531" t="s">
        <v>4382</v>
      </c>
      <c r="F315" s="531" t="s">
        <v>832</v>
      </c>
      <c r="G315" s="531">
        <v>61953</v>
      </c>
      <c r="H315" s="531">
        <v>35</v>
      </c>
      <c r="I315" s="531">
        <v>35</v>
      </c>
    </row>
    <row r="316" spans="1:9" x14ac:dyDescent="0.35">
      <c r="A316" s="531">
        <v>2215</v>
      </c>
      <c r="B316" s="531" t="s">
        <v>1525</v>
      </c>
      <c r="C316" s="77">
        <v>2215</v>
      </c>
      <c r="D316" s="531" t="s">
        <v>4383</v>
      </c>
      <c r="E316" s="531" t="s">
        <v>1037</v>
      </c>
      <c r="F316" s="531" t="s">
        <v>1037</v>
      </c>
      <c r="G316" s="531">
        <v>61201</v>
      </c>
      <c r="H316" s="531">
        <v>8</v>
      </c>
      <c r="I316" s="531">
        <v>7</v>
      </c>
    </row>
    <row r="317" spans="1:9" x14ac:dyDescent="0.35">
      <c r="A317" s="531" t="s">
        <v>1528</v>
      </c>
      <c r="B317" s="531" t="s">
        <v>1527</v>
      </c>
      <c r="C317" s="77" t="s">
        <v>1528</v>
      </c>
      <c r="D317" s="531" t="s">
        <v>4384</v>
      </c>
      <c r="E317" s="531" t="s">
        <v>775</v>
      </c>
      <c r="F317" s="531" t="s">
        <v>775</v>
      </c>
      <c r="G317" s="531">
        <v>61820</v>
      </c>
      <c r="H317" s="531">
        <v>50</v>
      </c>
      <c r="I317" s="531">
        <v>45</v>
      </c>
    </row>
    <row r="318" spans="1:9" x14ac:dyDescent="0.35">
      <c r="A318" s="531">
        <v>10848</v>
      </c>
      <c r="B318" s="531" t="s">
        <v>1529</v>
      </c>
      <c r="C318" s="77">
        <v>10848</v>
      </c>
      <c r="D318" s="531" t="s">
        <v>4385</v>
      </c>
      <c r="E318" s="531" t="s">
        <v>4386</v>
      </c>
      <c r="F318" s="531" t="s">
        <v>838</v>
      </c>
      <c r="G318" s="531">
        <v>60515</v>
      </c>
      <c r="H318" s="531">
        <v>120</v>
      </c>
      <c r="I318" s="531">
        <v>120</v>
      </c>
    </row>
    <row r="319" spans="1:9" x14ac:dyDescent="0.35">
      <c r="A319" s="531">
        <v>2522</v>
      </c>
      <c r="B319" s="531" t="s">
        <v>1531</v>
      </c>
      <c r="C319" s="77">
        <v>2522</v>
      </c>
      <c r="D319" s="531" t="s">
        <v>4387</v>
      </c>
      <c r="E319" s="531" t="s">
        <v>1200</v>
      </c>
      <c r="F319" s="531" t="s">
        <v>808</v>
      </c>
      <c r="G319" s="531"/>
      <c r="H319" s="531">
        <v>156</v>
      </c>
      <c r="I319" s="531">
        <v>0</v>
      </c>
    </row>
    <row r="320" spans="1:9" x14ac:dyDescent="0.35">
      <c r="A320" s="531" t="s">
        <v>1534</v>
      </c>
      <c r="B320" s="531" t="s">
        <v>1533</v>
      </c>
      <c r="C320" s="77" t="s">
        <v>1534</v>
      </c>
      <c r="D320" s="531" t="s">
        <v>4388</v>
      </c>
      <c r="E320" s="531" t="s">
        <v>4331</v>
      </c>
      <c r="F320" s="531" t="s">
        <v>808</v>
      </c>
      <c r="G320" s="531">
        <v>60804</v>
      </c>
      <c r="H320" s="531">
        <v>71</v>
      </c>
      <c r="I320" s="531">
        <v>71</v>
      </c>
    </row>
    <row r="321" spans="1:9" x14ac:dyDescent="0.35">
      <c r="A321" s="531">
        <v>12369</v>
      </c>
      <c r="B321" s="531" t="s">
        <v>1535</v>
      </c>
      <c r="C321" s="77">
        <v>12369</v>
      </c>
      <c r="D321" s="531" t="s">
        <v>4389</v>
      </c>
      <c r="E321" s="531" t="s">
        <v>1200</v>
      </c>
      <c r="F321" s="531" t="s">
        <v>808</v>
      </c>
      <c r="G321" s="531">
        <v>60615</v>
      </c>
      <c r="H321" s="531">
        <v>136</v>
      </c>
      <c r="I321" s="531">
        <v>54</v>
      </c>
    </row>
    <row r="322" spans="1:9" x14ac:dyDescent="0.35">
      <c r="A322" s="531" t="s">
        <v>1538</v>
      </c>
      <c r="B322" s="531" t="s">
        <v>1537</v>
      </c>
      <c r="C322" s="77" t="s">
        <v>1538</v>
      </c>
      <c r="D322" s="531" t="s">
        <v>4390</v>
      </c>
      <c r="E322" s="531" t="s">
        <v>4391</v>
      </c>
      <c r="F322" s="531" t="s">
        <v>1009</v>
      </c>
      <c r="G322" s="531">
        <v>61615</v>
      </c>
      <c r="H322" s="531">
        <v>180</v>
      </c>
      <c r="I322" s="531">
        <v>152</v>
      </c>
    </row>
    <row r="323" spans="1:9" x14ac:dyDescent="0.35">
      <c r="A323" s="531">
        <v>272</v>
      </c>
      <c r="B323" s="531" t="s">
        <v>1539</v>
      </c>
      <c r="C323" s="77">
        <v>272</v>
      </c>
      <c r="D323" s="531" t="s">
        <v>4392</v>
      </c>
      <c r="E323" s="531" t="s">
        <v>4121</v>
      </c>
      <c r="F323" s="531" t="s">
        <v>950</v>
      </c>
      <c r="G323" s="531">
        <v>62526</v>
      </c>
      <c r="H323" s="531">
        <v>76</v>
      </c>
      <c r="I323" s="531">
        <v>60</v>
      </c>
    </row>
    <row r="324" spans="1:9" x14ac:dyDescent="0.35">
      <c r="A324" s="531">
        <v>2267</v>
      </c>
      <c r="B324" s="531" t="s">
        <v>1541</v>
      </c>
      <c r="C324" s="77">
        <v>2267</v>
      </c>
      <c r="D324" s="531" t="s">
        <v>4393</v>
      </c>
      <c r="E324" s="531" t="s">
        <v>4121</v>
      </c>
      <c r="F324" s="531" t="s">
        <v>950</v>
      </c>
      <c r="G324" s="531">
        <v>62526</v>
      </c>
      <c r="H324" s="531">
        <v>37</v>
      </c>
      <c r="I324" s="531">
        <v>0</v>
      </c>
    </row>
    <row r="325" spans="1:9" x14ac:dyDescent="0.35">
      <c r="A325" s="531">
        <v>11929</v>
      </c>
      <c r="B325" s="531" t="s">
        <v>1543</v>
      </c>
      <c r="C325" s="77">
        <v>11929</v>
      </c>
      <c r="D325" s="531" t="s">
        <v>4394</v>
      </c>
      <c r="E325" s="531" t="s">
        <v>1200</v>
      </c>
      <c r="F325" s="531" t="s">
        <v>808</v>
      </c>
      <c r="G325" s="531">
        <v>60636</v>
      </c>
      <c r="H325" s="531">
        <v>50</v>
      </c>
      <c r="I325" s="531">
        <v>11</v>
      </c>
    </row>
    <row r="326" spans="1:9" x14ac:dyDescent="0.35">
      <c r="A326" s="531" t="s">
        <v>1546</v>
      </c>
      <c r="B326" s="531" t="s">
        <v>1545</v>
      </c>
      <c r="C326" s="77" t="s">
        <v>1546</v>
      </c>
      <c r="D326" s="531" t="s">
        <v>4395</v>
      </c>
      <c r="E326" s="531" t="s">
        <v>4396</v>
      </c>
      <c r="F326" s="531" t="s">
        <v>1056</v>
      </c>
      <c r="G326" s="531">
        <v>62207</v>
      </c>
      <c r="H326" s="531">
        <v>50</v>
      </c>
      <c r="I326" s="531">
        <v>15</v>
      </c>
    </row>
    <row r="327" spans="1:9" x14ac:dyDescent="0.35">
      <c r="A327" s="531">
        <v>11458</v>
      </c>
      <c r="B327" s="531" t="s">
        <v>1547</v>
      </c>
      <c r="C327" s="77">
        <v>11458</v>
      </c>
      <c r="D327" s="531" t="s">
        <v>4397</v>
      </c>
      <c r="E327" s="531" t="s">
        <v>1009</v>
      </c>
      <c r="F327" s="531" t="s">
        <v>1009</v>
      </c>
      <c r="G327" s="531">
        <v>61603</v>
      </c>
      <c r="H327" s="531">
        <v>30</v>
      </c>
      <c r="I327" s="531">
        <v>5</v>
      </c>
    </row>
    <row r="328" spans="1:9" x14ac:dyDescent="0.35">
      <c r="A328" s="531">
        <v>12450</v>
      </c>
      <c r="B328" s="531" t="s">
        <v>1549</v>
      </c>
      <c r="C328" s="77">
        <v>12450</v>
      </c>
      <c r="D328" s="531" t="s">
        <v>4398</v>
      </c>
      <c r="E328" s="531" t="s">
        <v>1200</v>
      </c>
      <c r="F328" s="531" t="s">
        <v>808</v>
      </c>
      <c r="G328" s="531">
        <v>60612</v>
      </c>
      <c r="H328" s="531">
        <v>24</v>
      </c>
      <c r="I328" s="531">
        <v>11</v>
      </c>
    </row>
    <row r="329" spans="1:9" x14ac:dyDescent="0.35">
      <c r="A329" s="531" t="s">
        <v>1552</v>
      </c>
      <c r="B329" s="531" t="s">
        <v>1551</v>
      </c>
      <c r="C329" s="77" t="s">
        <v>1552</v>
      </c>
      <c r="D329" s="531" t="s">
        <v>4399</v>
      </c>
      <c r="E329" s="531" t="s">
        <v>1200</v>
      </c>
      <c r="F329" s="531" t="s">
        <v>808</v>
      </c>
      <c r="G329" s="531">
        <v>60624</v>
      </c>
      <c r="H329" s="531">
        <v>25</v>
      </c>
      <c r="I329" s="531">
        <v>25</v>
      </c>
    </row>
    <row r="330" spans="1:9" x14ac:dyDescent="0.35">
      <c r="A330" s="531" t="s">
        <v>1554</v>
      </c>
      <c r="B330" s="531" t="s">
        <v>1553</v>
      </c>
      <c r="C330" s="77" t="s">
        <v>1554</v>
      </c>
      <c r="D330" s="531" t="s">
        <v>4400</v>
      </c>
      <c r="E330" s="531" t="s">
        <v>1200</v>
      </c>
      <c r="F330" s="531" t="s">
        <v>808</v>
      </c>
      <c r="G330" s="531">
        <v>60624</v>
      </c>
      <c r="H330" s="531">
        <v>152</v>
      </c>
      <c r="I330" s="531">
        <v>152</v>
      </c>
    </row>
    <row r="331" spans="1:9" x14ac:dyDescent="0.35">
      <c r="A331" s="531">
        <v>11877</v>
      </c>
      <c r="B331" s="531" t="s">
        <v>1555</v>
      </c>
      <c r="C331" s="77">
        <v>11877</v>
      </c>
      <c r="D331" s="531" t="s">
        <v>4401</v>
      </c>
      <c r="E331" s="531" t="s">
        <v>3929</v>
      </c>
      <c r="F331" s="531" t="s">
        <v>808</v>
      </c>
      <c r="G331" s="531">
        <v>60201</v>
      </c>
      <c r="H331" s="531">
        <v>107</v>
      </c>
      <c r="I331" s="531">
        <v>106</v>
      </c>
    </row>
    <row r="332" spans="1:9" x14ac:dyDescent="0.35">
      <c r="A332" s="531">
        <v>10699</v>
      </c>
      <c r="B332" s="531" t="s">
        <v>1557</v>
      </c>
      <c r="C332" s="77">
        <v>10699</v>
      </c>
      <c r="D332" s="531" t="s">
        <v>4402</v>
      </c>
      <c r="E332" s="531" t="s">
        <v>775</v>
      </c>
      <c r="F332" s="531" t="s">
        <v>775</v>
      </c>
      <c r="G332" s="531">
        <v>61820</v>
      </c>
      <c r="H332" s="531">
        <v>150</v>
      </c>
      <c r="I332" s="531">
        <v>142</v>
      </c>
    </row>
    <row r="333" spans="1:9" x14ac:dyDescent="0.35">
      <c r="A333" s="531" t="s">
        <v>1560</v>
      </c>
      <c r="B333" s="531" t="s">
        <v>1559</v>
      </c>
      <c r="C333" s="77" t="s">
        <v>1560</v>
      </c>
      <c r="D333" s="531" t="s">
        <v>4403</v>
      </c>
      <c r="E333" s="531" t="s">
        <v>828</v>
      </c>
      <c r="F333" s="531" t="s">
        <v>828</v>
      </c>
      <c r="G333" s="531">
        <v>60115</v>
      </c>
      <c r="H333" s="531">
        <v>122</v>
      </c>
      <c r="I333" s="531">
        <v>122</v>
      </c>
    </row>
    <row r="334" spans="1:9" x14ac:dyDescent="0.35">
      <c r="A334" s="531">
        <v>11330</v>
      </c>
      <c r="B334" s="531" t="s">
        <v>1561</v>
      </c>
      <c r="C334" s="77">
        <v>11330</v>
      </c>
      <c r="D334" s="531" t="s">
        <v>4404</v>
      </c>
      <c r="E334" s="531" t="s">
        <v>4405</v>
      </c>
      <c r="F334" s="531" t="s">
        <v>957</v>
      </c>
      <c r="G334" s="531">
        <v>62040</v>
      </c>
      <c r="H334" s="531">
        <v>37</v>
      </c>
      <c r="I334" s="531">
        <v>6</v>
      </c>
    </row>
    <row r="335" spans="1:9" x14ac:dyDescent="0.35">
      <c r="A335" s="531">
        <v>11531</v>
      </c>
      <c r="B335" s="531" t="s">
        <v>1563</v>
      </c>
      <c r="C335" s="77">
        <v>11531</v>
      </c>
      <c r="D335" s="531" t="s">
        <v>4406</v>
      </c>
      <c r="E335" s="531" t="s">
        <v>4407</v>
      </c>
      <c r="F335" s="531" t="s">
        <v>957</v>
      </c>
      <c r="G335" s="531">
        <v>62025</v>
      </c>
      <c r="H335" s="531">
        <v>48</v>
      </c>
      <c r="I335" s="531">
        <v>8</v>
      </c>
    </row>
    <row r="336" spans="1:9" x14ac:dyDescent="0.35">
      <c r="A336" s="531">
        <v>11194</v>
      </c>
      <c r="B336" s="531" t="s">
        <v>1565</v>
      </c>
      <c r="C336" s="77">
        <v>11194</v>
      </c>
      <c r="D336" s="531" t="s">
        <v>4408</v>
      </c>
      <c r="E336" s="531" t="s">
        <v>1200</v>
      </c>
      <c r="F336" s="531" t="s">
        <v>808</v>
      </c>
      <c r="G336" s="531">
        <v>60632</v>
      </c>
      <c r="H336" s="531">
        <v>30</v>
      </c>
      <c r="I336" s="531">
        <v>0</v>
      </c>
    </row>
    <row r="337" spans="1:9" x14ac:dyDescent="0.35">
      <c r="A337" s="531">
        <v>10212</v>
      </c>
      <c r="B337" s="531" t="s">
        <v>1567</v>
      </c>
      <c r="C337" s="77">
        <v>10212</v>
      </c>
      <c r="D337" s="531" t="s">
        <v>4409</v>
      </c>
      <c r="E337" s="531" t="s">
        <v>3933</v>
      </c>
      <c r="F337" s="531" t="s">
        <v>912</v>
      </c>
      <c r="G337" s="531">
        <v>60120</v>
      </c>
      <c r="H337" s="531">
        <v>55</v>
      </c>
      <c r="I337" s="531">
        <v>6</v>
      </c>
    </row>
    <row r="338" spans="1:9" x14ac:dyDescent="0.35">
      <c r="A338" s="531" t="s">
        <v>1570</v>
      </c>
      <c r="B338" s="531" t="s">
        <v>1569</v>
      </c>
      <c r="C338" s="77" t="s">
        <v>1570</v>
      </c>
      <c r="D338" s="531" t="s">
        <v>4410</v>
      </c>
      <c r="E338" s="531" t="s">
        <v>4016</v>
      </c>
      <c r="F338" s="531" t="s">
        <v>930</v>
      </c>
      <c r="G338" s="531">
        <v>60085</v>
      </c>
      <c r="H338" s="531">
        <v>19</v>
      </c>
      <c r="I338" s="531">
        <v>19</v>
      </c>
    </row>
    <row r="339" spans="1:9" x14ac:dyDescent="0.35">
      <c r="A339" s="531">
        <v>750</v>
      </c>
      <c r="B339" s="531" t="s">
        <v>1571</v>
      </c>
      <c r="C339" s="77">
        <v>750</v>
      </c>
      <c r="D339" s="531" t="s">
        <v>4411</v>
      </c>
      <c r="E339" s="531" t="s">
        <v>4140</v>
      </c>
      <c r="F339" s="531" t="s">
        <v>994</v>
      </c>
      <c r="G339" s="531">
        <v>52955</v>
      </c>
      <c r="H339" s="531">
        <v>27</v>
      </c>
      <c r="I339" s="531">
        <v>0</v>
      </c>
    </row>
    <row r="340" spans="1:9" x14ac:dyDescent="0.35">
      <c r="A340" s="531" t="s">
        <v>1576</v>
      </c>
      <c r="B340" s="531" t="s">
        <v>1575</v>
      </c>
      <c r="C340" s="77" t="s">
        <v>1576</v>
      </c>
      <c r="D340" s="531" t="s">
        <v>4412</v>
      </c>
      <c r="E340" s="531" t="s">
        <v>4121</v>
      </c>
      <c r="F340" s="531" t="s">
        <v>950</v>
      </c>
      <c r="G340" s="531">
        <v>62521</v>
      </c>
      <c r="H340" s="531">
        <v>8</v>
      </c>
      <c r="I340" s="531">
        <v>8</v>
      </c>
    </row>
    <row r="341" spans="1:9" x14ac:dyDescent="0.35">
      <c r="A341" s="531">
        <v>10718</v>
      </c>
      <c r="B341" s="531" t="s">
        <v>1577</v>
      </c>
      <c r="C341" s="77">
        <v>10718</v>
      </c>
      <c r="D341" s="531" t="s">
        <v>4413</v>
      </c>
      <c r="E341" s="531" t="s">
        <v>4414</v>
      </c>
      <c r="F341" s="531" t="s">
        <v>957</v>
      </c>
      <c r="G341" s="531">
        <v>62024</v>
      </c>
      <c r="H341" s="531">
        <v>46</v>
      </c>
      <c r="I341" s="531">
        <v>10</v>
      </c>
    </row>
    <row r="342" spans="1:9" x14ac:dyDescent="0.35">
      <c r="A342" s="531" t="s">
        <v>1580</v>
      </c>
      <c r="B342" s="531" t="s">
        <v>1579</v>
      </c>
      <c r="C342" s="77" t="s">
        <v>1580</v>
      </c>
      <c r="D342" s="531" t="s">
        <v>4415</v>
      </c>
      <c r="E342" s="531" t="s">
        <v>4416</v>
      </c>
      <c r="F342" s="531" t="s">
        <v>808</v>
      </c>
      <c r="G342" s="531">
        <v>60193</v>
      </c>
      <c r="H342" s="531">
        <v>97</v>
      </c>
      <c r="I342" s="531">
        <v>97</v>
      </c>
    </row>
    <row r="343" spans="1:9" x14ac:dyDescent="0.35">
      <c r="A343" s="531">
        <v>10528</v>
      </c>
      <c r="B343" s="531" t="s">
        <v>1581</v>
      </c>
      <c r="C343" s="77">
        <v>10528</v>
      </c>
      <c r="D343" s="531" t="s">
        <v>4417</v>
      </c>
      <c r="E343" s="531" t="s">
        <v>3929</v>
      </c>
      <c r="F343" s="531" t="s">
        <v>808</v>
      </c>
      <c r="G343" s="531">
        <v>60201</v>
      </c>
      <c r="H343" s="531">
        <v>32</v>
      </c>
      <c r="I343" s="531">
        <v>4</v>
      </c>
    </row>
    <row r="344" spans="1:9" x14ac:dyDescent="0.35">
      <c r="A344" s="531">
        <v>11867</v>
      </c>
      <c r="B344" s="531" t="s">
        <v>1583</v>
      </c>
      <c r="C344" s="77">
        <v>11867</v>
      </c>
      <c r="D344" s="531" t="s">
        <v>4418</v>
      </c>
      <c r="E344" s="531" t="s">
        <v>1200</v>
      </c>
      <c r="F344" s="531" t="s">
        <v>808</v>
      </c>
      <c r="G344" s="531">
        <v>60628</v>
      </c>
      <c r="H344" s="531">
        <v>60</v>
      </c>
      <c r="I344" s="531">
        <v>24</v>
      </c>
    </row>
    <row r="345" spans="1:9" x14ac:dyDescent="0.35">
      <c r="A345" s="531">
        <v>11831</v>
      </c>
      <c r="B345" s="531" t="s">
        <v>1585</v>
      </c>
      <c r="C345" s="77">
        <v>11831</v>
      </c>
      <c r="D345" s="531" t="s">
        <v>4419</v>
      </c>
      <c r="E345" s="531" t="s">
        <v>4420</v>
      </c>
      <c r="F345" s="531" t="s">
        <v>912</v>
      </c>
      <c r="G345" s="531">
        <v>60134</v>
      </c>
      <c r="H345" s="531">
        <v>45</v>
      </c>
      <c r="I345" s="531">
        <v>7</v>
      </c>
    </row>
    <row r="346" spans="1:9" x14ac:dyDescent="0.35">
      <c r="A346" s="531">
        <v>2856</v>
      </c>
      <c r="B346" s="531" t="s">
        <v>1587</v>
      </c>
      <c r="C346" s="77">
        <v>2856</v>
      </c>
      <c r="D346" s="531" t="s">
        <v>4421</v>
      </c>
      <c r="E346" s="531" t="s">
        <v>1200</v>
      </c>
      <c r="F346" s="531" t="s">
        <v>808</v>
      </c>
      <c r="G346" s="531">
        <v>60621</v>
      </c>
      <c r="H346" s="531">
        <v>99</v>
      </c>
      <c r="I346" s="531">
        <v>99</v>
      </c>
    </row>
    <row r="347" spans="1:9" x14ac:dyDescent="0.35">
      <c r="A347" s="531">
        <v>11771</v>
      </c>
      <c r="B347" s="531" t="s">
        <v>1589</v>
      </c>
      <c r="C347" s="77">
        <v>11771</v>
      </c>
      <c r="D347" s="531" t="s">
        <v>4422</v>
      </c>
      <c r="E347" s="531" t="s">
        <v>1200</v>
      </c>
      <c r="F347" s="531" t="s">
        <v>808</v>
      </c>
      <c r="G347" s="531">
        <v>60636</v>
      </c>
      <c r="H347" s="531">
        <v>13</v>
      </c>
      <c r="I347" s="531">
        <v>3</v>
      </c>
    </row>
    <row r="348" spans="1:9" x14ac:dyDescent="0.35">
      <c r="A348" s="531">
        <v>2789</v>
      </c>
      <c r="B348" s="531" t="s">
        <v>1591</v>
      </c>
      <c r="C348" s="77">
        <v>2789</v>
      </c>
      <c r="D348" s="531" t="s">
        <v>4423</v>
      </c>
      <c r="E348" s="531" t="s">
        <v>4016</v>
      </c>
      <c r="F348" s="531" t="s">
        <v>930</v>
      </c>
      <c r="G348" s="531">
        <v>60085</v>
      </c>
      <c r="H348" s="531">
        <v>12</v>
      </c>
      <c r="I348" s="531">
        <v>12</v>
      </c>
    </row>
    <row r="349" spans="1:9" x14ac:dyDescent="0.35">
      <c r="A349" s="531">
        <v>11432</v>
      </c>
      <c r="B349" s="531" t="s">
        <v>1593</v>
      </c>
      <c r="C349" s="77">
        <v>11432</v>
      </c>
      <c r="D349" s="531" t="s">
        <v>4424</v>
      </c>
      <c r="E349" s="531" t="s">
        <v>3929</v>
      </c>
      <c r="F349" s="531" t="s">
        <v>808</v>
      </c>
      <c r="G349" s="531">
        <v>60201</v>
      </c>
      <c r="H349" s="531">
        <v>16</v>
      </c>
      <c r="I349" s="531">
        <v>4</v>
      </c>
    </row>
    <row r="350" spans="1:9" x14ac:dyDescent="0.35">
      <c r="A350" s="531">
        <v>11069</v>
      </c>
      <c r="B350" s="531" t="s">
        <v>1595</v>
      </c>
      <c r="C350" s="77">
        <v>11069</v>
      </c>
      <c r="D350" s="531" t="s">
        <v>4425</v>
      </c>
      <c r="E350" s="531" t="s">
        <v>3929</v>
      </c>
      <c r="F350" s="531" t="s">
        <v>808</v>
      </c>
      <c r="G350" s="531">
        <v>60201</v>
      </c>
      <c r="H350" s="531">
        <v>199</v>
      </c>
      <c r="I350" s="531">
        <v>22</v>
      </c>
    </row>
    <row r="351" spans="1:9" x14ac:dyDescent="0.35">
      <c r="A351" s="531">
        <v>12121</v>
      </c>
      <c r="B351" s="531" t="s">
        <v>1597</v>
      </c>
      <c r="C351" s="77">
        <v>12121</v>
      </c>
      <c r="D351" s="531" t="s">
        <v>4426</v>
      </c>
      <c r="E351" s="531" t="s">
        <v>4110</v>
      </c>
      <c r="F351" s="531" t="s">
        <v>930</v>
      </c>
      <c r="G351" s="531">
        <v>60048</v>
      </c>
      <c r="H351" s="531">
        <v>34</v>
      </c>
      <c r="I351" s="531">
        <v>14</v>
      </c>
    </row>
    <row r="352" spans="1:9" x14ac:dyDescent="0.35">
      <c r="A352" s="531">
        <v>2647</v>
      </c>
      <c r="B352" s="531" t="s">
        <v>1599</v>
      </c>
      <c r="C352" s="77">
        <v>2647</v>
      </c>
      <c r="D352" s="531" t="s">
        <v>4427</v>
      </c>
      <c r="E352" s="531" t="s">
        <v>4140</v>
      </c>
      <c r="F352" s="531" t="s">
        <v>994</v>
      </c>
      <c r="G352" s="531">
        <v>62056</v>
      </c>
      <c r="H352" s="531">
        <v>69</v>
      </c>
      <c r="I352" s="531">
        <v>52</v>
      </c>
    </row>
    <row r="353" spans="1:9" x14ac:dyDescent="0.35">
      <c r="A353" s="531">
        <v>2646</v>
      </c>
      <c r="B353" s="531" t="s">
        <v>1601</v>
      </c>
      <c r="C353" s="77">
        <v>2646</v>
      </c>
      <c r="D353" s="531" t="s">
        <v>4428</v>
      </c>
      <c r="E353" s="531" t="s">
        <v>4429</v>
      </c>
      <c r="F353" s="531" t="s">
        <v>931</v>
      </c>
      <c r="G353" s="531">
        <v>61364</v>
      </c>
      <c r="H353" s="531">
        <v>53</v>
      </c>
      <c r="I353" s="531">
        <v>0</v>
      </c>
    </row>
    <row r="354" spans="1:9" x14ac:dyDescent="0.35">
      <c r="A354" s="531">
        <v>11212</v>
      </c>
      <c r="B354" s="531" t="s">
        <v>1603</v>
      </c>
      <c r="C354" s="77">
        <v>11212</v>
      </c>
      <c r="D354" s="531" t="s">
        <v>4430</v>
      </c>
      <c r="E354" s="531" t="s">
        <v>1200</v>
      </c>
      <c r="F354" s="531" t="s">
        <v>808</v>
      </c>
      <c r="G354" s="531">
        <v>60610</v>
      </c>
      <c r="H354" s="531">
        <v>84</v>
      </c>
      <c r="I354" s="531">
        <v>84</v>
      </c>
    </row>
    <row r="355" spans="1:9" x14ac:dyDescent="0.35">
      <c r="A355" s="531">
        <v>10703</v>
      </c>
      <c r="B355" s="531" t="s">
        <v>1605</v>
      </c>
      <c r="C355" s="77">
        <v>10703</v>
      </c>
      <c r="D355" s="531" t="s">
        <v>4431</v>
      </c>
      <c r="E355" s="531" t="s">
        <v>1200</v>
      </c>
      <c r="F355" s="531" t="s">
        <v>808</v>
      </c>
      <c r="G355" s="531">
        <v>60610</v>
      </c>
      <c r="H355" s="531">
        <v>100</v>
      </c>
      <c r="I355" s="531">
        <v>100</v>
      </c>
    </row>
    <row r="356" spans="1:9" x14ac:dyDescent="0.35">
      <c r="A356" s="531">
        <v>993</v>
      </c>
      <c r="B356" s="531" t="s">
        <v>1607</v>
      </c>
      <c r="C356" s="77">
        <v>993</v>
      </c>
      <c r="D356" s="531" t="s">
        <v>4432</v>
      </c>
      <c r="E356" s="531" t="s">
        <v>4433</v>
      </c>
      <c r="F356" s="531" t="s">
        <v>944</v>
      </c>
      <c r="G356" s="531">
        <v>61739</v>
      </c>
      <c r="H356" s="531">
        <v>8</v>
      </c>
      <c r="I356" s="531">
        <v>8</v>
      </c>
    </row>
    <row r="357" spans="1:9" x14ac:dyDescent="0.35">
      <c r="A357" s="531">
        <v>11199</v>
      </c>
      <c r="B357" s="531" t="s">
        <v>1609</v>
      </c>
      <c r="C357" s="77">
        <v>11199</v>
      </c>
      <c r="D357" s="531" t="s">
        <v>4434</v>
      </c>
      <c r="E357" s="531" t="s">
        <v>3950</v>
      </c>
      <c r="F357" s="531" t="s">
        <v>1098</v>
      </c>
      <c r="G357" s="531">
        <v>61108</v>
      </c>
      <c r="H357" s="531">
        <v>49</v>
      </c>
      <c r="I357" s="531">
        <v>7</v>
      </c>
    </row>
    <row r="358" spans="1:9" x14ac:dyDescent="0.35">
      <c r="A358" s="531">
        <v>11112</v>
      </c>
      <c r="B358" s="531" t="s">
        <v>1611</v>
      </c>
      <c r="C358" s="77">
        <v>11112</v>
      </c>
      <c r="D358" s="531" t="s">
        <v>4435</v>
      </c>
      <c r="E358" s="531" t="s">
        <v>4436</v>
      </c>
      <c r="F358" s="531" t="s">
        <v>930</v>
      </c>
      <c r="G358" s="531">
        <v>60060</v>
      </c>
      <c r="H358" s="531">
        <v>40</v>
      </c>
      <c r="I358" s="531">
        <v>8</v>
      </c>
    </row>
    <row r="359" spans="1:9" x14ac:dyDescent="0.35">
      <c r="A359" s="531" t="s">
        <v>1614</v>
      </c>
      <c r="B359" s="531" t="s">
        <v>1613</v>
      </c>
      <c r="C359" s="77" t="s">
        <v>1614</v>
      </c>
      <c r="D359" s="531" t="s">
        <v>4437</v>
      </c>
      <c r="E359" s="531" t="s">
        <v>4438</v>
      </c>
      <c r="F359" s="531" t="s">
        <v>878</v>
      </c>
      <c r="G359" s="531">
        <v>62859</v>
      </c>
      <c r="H359" s="531">
        <v>24</v>
      </c>
      <c r="I359" s="531">
        <v>24</v>
      </c>
    </row>
    <row r="360" spans="1:9" x14ac:dyDescent="0.35">
      <c r="A360" s="531" t="s">
        <v>1616</v>
      </c>
      <c r="B360" s="531" t="s">
        <v>1615</v>
      </c>
      <c r="C360" s="77" t="s">
        <v>1616</v>
      </c>
      <c r="D360" s="531" t="s">
        <v>4439</v>
      </c>
      <c r="E360" s="531" t="s">
        <v>1200</v>
      </c>
      <c r="F360" s="531" t="s">
        <v>808</v>
      </c>
      <c r="G360" s="531">
        <v>60644</v>
      </c>
      <c r="H360" s="531">
        <v>63</v>
      </c>
      <c r="I360" s="531">
        <v>63</v>
      </c>
    </row>
    <row r="361" spans="1:9" x14ac:dyDescent="0.35">
      <c r="A361" s="531">
        <v>11304</v>
      </c>
      <c r="B361" s="531" t="s">
        <v>1617</v>
      </c>
      <c r="C361" s="77">
        <v>11304</v>
      </c>
      <c r="D361" s="531" t="s">
        <v>4440</v>
      </c>
      <c r="E361" s="531" t="s">
        <v>3933</v>
      </c>
      <c r="F361" s="531" t="s">
        <v>912</v>
      </c>
      <c r="G361" s="531">
        <v>60120</v>
      </c>
      <c r="H361" s="531">
        <v>74</v>
      </c>
      <c r="I361" s="531">
        <v>74</v>
      </c>
    </row>
    <row r="362" spans="1:9" x14ac:dyDescent="0.35">
      <c r="A362" s="531">
        <v>918</v>
      </c>
      <c r="B362" s="531" t="s">
        <v>1619</v>
      </c>
      <c r="C362" s="77">
        <v>918</v>
      </c>
      <c r="D362" s="531" t="s">
        <v>4441</v>
      </c>
      <c r="E362" s="531" t="s">
        <v>4442</v>
      </c>
      <c r="F362" s="531" t="s">
        <v>862</v>
      </c>
      <c r="G362" s="531">
        <v>61531</v>
      </c>
      <c r="H362" s="531">
        <v>18</v>
      </c>
      <c r="I362" s="531">
        <v>18</v>
      </c>
    </row>
    <row r="363" spans="1:9" x14ac:dyDescent="0.35">
      <c r="A363" s="531">
        <v>11245</v>
      </c>
      <c r="B363" s="531" t="s">
        <v>1621</v>
      </c>
      <c r="C363" s="77">
        <v>11245</v>
      </c>
      <c r="D363" s="531" t="s">
        <v>4443</v>
      </c>
      <c r="E363" s="531" t="s">
        <v>1200</v>
      </c>
      <c r="F363" s="531" t="s">
        <v>808</v>
      </c>
      <c r="G363" s="531">
        <v>60626</v>
      </c>
      <c r="H363" s="531">
        <v>85</v>
      </c>
      <c r="I363" s="531">
        <v>85</v>
      </c>
    </row>
    <row r="364" spans="1:9" x14ac:dyDescent="0.35">
      <c r="A364" s="531">
        <v>10156</v>
      </c>
      <c r="B364" s="531" t="s">
        <v>1623</v>
      </c>
      <c r="C364" s="77">
        <v>10156</v>
      </c>
      <c r="D364" s="531" t="s">
        <v>4444</v>
      </c>
      <c r="E364" s="531" t="s">
        <v>3950</v>
      </c>
      <c r="F364" s="531" t="s">
        <v>1098</v>
      </c>
      <c r="G364" s="531">
        <v>61104</v>
      </c>
      <c r="H364" s="531">
        <v>200</v>
      </c>
      <c r="I364" s="531">
        <v>21</v>
      </c>
    </row>
    <row r="365" spans="1:9" x14ac:dyDescent="0.35">
      <c r="A365" s="531">
        <v>11504</v>
      </c>
      <c r="B365" s="531" t="s">
        <v>1625</v>
      </c>
      <c r="C365" s="77">
        <v>11504</v>
      </c>
      <c r="D365" s="531" t="s">
        <v>4445</v>
      </c>
      <c r="E365" s="531" t="s">
        <v>3970</v>
      </c>
      <c r="F365" s="531" t="s">
        <v>808</v>
      </c>
      <c r="G365" s="531">
        <v>60153</v>
      </c>
      <c r="H365" s="531">
        <v>72</v>
      </c>
      <c r="I365" s="531">
        <v>11</v>
      </c>
    </row>
    <row r="366" spans="1:9" x14ac:dyDescent="0.35">
      <c r="A366" s="531">
        <v>10403</v>
      </c>
      <c r="B366" s="531" t="s">
        <v>1627</v>
      </c>
      <c r="C366" s="77">
        <v>10403</v>
      </c>
      <c r="D366" s="531" t="s">
        <v>4446</v>
      </c>
      <c r="E366" s="531" t="s">
        <v>3958</v>
      </c>
      <c r="F366" s="531" t="s">
        <v>1044</v>
      </c>
      <c r="G366" s="531">
        <v>62704</v>
      </c>
      <c r="H366" s="531">
        <v>14</v>
      </c>
      <c r="I366" s="531">
        <v>0</v>
      </c>
    </row>
    <row r="367" spans="1:9" x14ac:dyDescent="0.35">
      <c r="A367" s="531" t="s">
        <v>1630</v>
      </c>
      <c r="B367" s="531" t="s">
        <v>1629</v>
      </c>
      <c r="C367" s="77" t="s">
        <v>1630</v>
      </c>
      <c r="D367" s="531" t="s">
        <v>4447</v>
      </c>
      <c r="E367" s="531" t="s">
        <v>3945</v>
      </c>
      <c r="F367" s="531" t="s">
        <v>838</v>
      </c>
      <c r="G367" s="531">
        <v>60148</v>
      </c>
      <c r="H367" s="531">
        <v>40</v>
      </c>
      <c r="I367" s="531">
        <v>40</v>
      </c>
    </row>
    <row r="368" spans="1:9" x14ac:dyDescent="0.35">
      <c r="A368" s="531">
        <v>11075</v>
      </c>
      <c r="B368" s="531" t="s">
        <v>1631</v>
      </c>
      <c r="C368" s="77">
        <v>11075</v>
      </c>
      <c r="D368" s="531" t="s">
        <v>4448</v>
      </c>
      <c r="E368" s="531" t="s">
        <v>3945</v>
      </c>
      <c r="F368" s="531" t="s">
        <v>838</v>
      </c>
      <c r="G368" s="531">
        <v>60148</v>
      </c>
      <c r="H368" s="531">
        <v>12</v>
      </c>
      <c r="I368" s="531">
        <v>3</v>
      </c>
    </row>
    <row r="369" spans="1:9" x14ac:dyDescent="0.35">
      <c r="A369" s="531">
        <v>11942</v>
      </c>
      <c r="B369" s="531" t="s">
        <v>1633</v>
      </c>
      <c r="C369" s="77">
        <v>11942</v>
      </c>
      <c r="D369" s="531" t="s">
        <v>4449</v>
      </c>
      <c r="E369" s="531" t="s">
        <v>4450</v>
      </c>
      <c r="F369" s="531" t="s">
        <v>957</v>
      </c>
      <c r="G369" s="531">
        <v>62249</v>
      </c>
      <c r="H369" s="531">
        <v>32</v>
      </c>
      <c r="I369" s="531">
        <v>5</v>
      </c>
    </row>
    <row r="370" spans="1:9" x14ac:dyDescent="0.35">
      <c r="A370" s="531">
        <v>11592</v>
      </c>
      <c r="B370" s="531" t="s">
        <v>1635</v>
      </c>
      <c r="C370" s="77">
        <v>11592</v>
      </c>
      <c r="D370" s="531" t="s">
        <v>4451</v>
      </c>
      <c r="E370" s="531" t="s">
        <v>4450</v>
      </c>
      <c r="F370" s="531" t="s">
        <v>957</v>
      </c>
      <c r="G370" s="531">
        <v>62249</v>
      </c>
      <c r="H370" s="531">
        <v>32</v>
      </c>
      <c r="I370" s="531">
        <v>5</v>
      </c>
    </row>
    <row r="371" spans="1:9" x14ac:dyDescent="0.35">
      <c r="A371" s="531">
        <v>2314</v>
      </c>
      <c r="B371" s="531" t="s">
        <v>1637</v>
      </c>
      <c r="C371" s="77">
        <v>2314</v>
      </c>
      <c r="D371" s="531" t="s">
        <v>4452</v>
      </c>
      <c r="E371" s="531" t="s">
        <v>4023</v>
      </c>
      <c r="F371" s="531" t="s">
        <v>775</v>
      </c>
      <c r="G371" s="531">
        <v>61802</v>
      </c>
      <c r="H371" s="531">
        <v>120</v>
      </c>
      <c r="I371" s="531">
        <v>119</v>
      </c>
    </row>
    <row r="372" spans="1:9" x14ac:dyDescent="0.35">
      <c r="A372" s="531" t="s">
        <v>1640</v>
      </c>
      <c r="B372" s="531" t="s">
        <v>1639</v>
      </c>
      <c r="C372" s="77" t="s">
        <v>1640</v>
      </c>
      <c r="D372" s="531" t="s">
        <v>4453</v>
      </c>
      <c r="E372" s="531" t="s">
        <v>1200</v>
      </c>
      <c r="F372" s="531" t="s">
        <v>808</v>
      </c>
      <c r="G372" s="531">
        <v>60644</v>
      </c>
      <c r="H372" s="531">
        <v>10</v>
      </c>
      <c r="I372" s="531">
        <v>10</v>
      </c>
    </row>
    <row r="373" spans="1:9" x14ac:dyDescent="0.35">
      <c r="A373" s="531" t="s">
        <v>1642</v>
      </c>
      <c r="B373" s="531" t="s">
        <v>1641</v>
      </c>
      <c r="C373" s="77" t="s">
        <v>1642</v>
      </c>
      <c r="D373" s="531" t="s">
        <v>4454</v>
      </c>
      <c r="E373" s="531" t="s">
        <v>3950</v>
      </c>
      <c r="F373" s="531" t="s">
        <v>1098</v>
      </c>
      <c r="G373" s="531">
        <v>61114</v>
      </c>
      <c r="H373" s="531">
        <v>140</v>
      </c>
      <c r="I373" s="531">
        <v>57</v>
      </c>
    </row>
    <row r="374" spans="1:9" x14ac:dyDescent="0.35">
      <c r="A374" s="531">
        <v>11283</v>
      </c>
      <c r="B374" s="531" t="s">
        <v>1643</v>
      </c>
      <c r="C374" s="77">
        <v>11283</v>
      </c>
      <c r="D374" s="531" t="s">
        <v>4455</v>
      </c>
      <c r="E374" s="531" t="s">
        <v>3976</v>
      </c>
      <c r="F374" s="531" t="s">
        <v>808</v>
      </c>
      <c r="G374" s="531">
        <v>60130</v>
      </c>
      <c r="H374" s="531">
        <v>56</v>
      </c>
      <c r="I374" s="531">
        <v>9</v>
      </c>
    </row>
    <row r="375" spans="1:9" x14ac:dyDescent="0.35">
      <c r="A375" s="531">
        <v>1432</v>
      </c>
      <c r="B375" s="531" t="s">
        <v>1645</v>
      </c>
      <c r="C375" s="77">
        <v>1432</v>
      </c>
      <c r="D375" s="531" t="s">
        <v>4456</v>
      </c>
      <c r="E375" s="531" t="s">
        <v>3985</v>
      </c>
      <c r="F375" s="531" t="s">
        <v>838</v>
      </c>
      <c r="G375" s="531">
        <v>60505</v>
      </c>
      <c r="H375" s="531">
        <v>90</v>
      </c>
      <c r="I375" s="531">
        <v>90</v>
      </c>
    </row>
    <row r="376" spans="1:9" x14ac:dyDescent="0.35">
      <c r="A376" s="531">
        <v>2186</v>
      </c>
      <c r="B376" s="531" t="s">
        <v>1647</v>
      </c>
      <c r="C376" s="77">
        <v>2186</v>
      </c>
      <c r="D376" s="531" t="s">
        <v>4457</v>
      </c>
      <c r="E376" s="531" t="s">
        <v>1200</v>
      </c>
      <c r="F376" s="531" t="s">
        <v>808</v>
      </c>
      <c r="G376" s="531">
        <v>60623</v>
      </c>
      <c r="H376" s="531">
        <v>45</v>
      </c>
      <c r="I376" s="531">
        <v>40</v>
      </c>
    </row>
    <row r="377" spans="1:9" x14ac:dyDescent="0.35">
      <c r="A377" s="531">
        <v>11925</v>
      </c>
      <c r="B377" s="531" t="s">
        <v>1649</v>
      </c>
      <c r="C377" s="77">
        <v>11925</v>
      </c>
      <c r="D377" s="531" t="s">
        <v>4458</v>
      </c>
      <c r="E377" s="531" t="s">
        <v>3985</v>
      </c>
      <c r="F377" s="531" t="s">
        <v>912</v>
      </c>
      <c r="G377" s="531">
        <v>60506</v>
      </c>
      <c r="H377" s="531">
        <v>70</v>
      </c>
      <c r="I377" s="531">
        <v>70</v>
      </c>
    </row>
    <row r="378" spans="1:9" x14ac:dyDescent="0.35">
      <c r="A378" s="531">
        <v>12250</v>
      </c>
      <c r="B378" s="531" t="s">
        <v>1651</v>
      </c>
      <c r="C378" s="77">
        <v>12250</v>
      </c>
      <c r="D378" s="531" t="s">
        <v>4459</v>
      </c>
      <c r="E378" s="531" t="s">
        <v>4009</v>
      </c>
      <c r="F378" s="531" t="s">
        <v>922</v>
      </c>
      <c r="G378" s="531">
        <v>60560</v>
      </c>
      <c r="H378" s="531">
        <v>48</v>
      </c>
      <c r="I378" s="531">
        <v>8</v>
      </c>
    </row>
    <row r="379" spans="1:9" x14ac:dyDescent="0.35">
      <c r="A379" s="531">
        <v>11251</v>
      </c>
      <c r="B379" s="531" t="s">
        <v>1653</v>
      </c>
      <c r="C379" s="77">
        <v>11251</v>
      </c>
      <c r="D379" s="531" t="s">
        <v>4460</v>
      </c>
      <c r="E379" s="531" t="s">
        <v>4438</v>
      </c>
      <c r="F379" s="531" t="s">
        <v>878</v>
      </c>
      <c r="G379" s="531">
        <v>62859</v>
      </c>
      <c r="H379" s="531">
        <v>30</v>
      </c>
      <c r="I379" s="531">
        <v>5</v>
      </c>
    </row>
    <row r="380" spans="1:9" x14ac:dyDescent="0.35">
      <c r="A380" s="531" t="s">
        <v>1656</v>
      </c>
      <c r="B380" s="531" t="s">
        <v>1655</v>
      </c>
      <c r="C380" s="77" t="s">
        <v>1656</v>
      </c>
      <c r="D380" s="531" t="s">
        <v>4461</v>
      </c>
      <c r="E380" s="531" t="s">
        <v>3985</v>
      </c>
      <c r="F380" s="531" t="s">
        <v>912</v>
      </c>
      <c r="G380" s="531">
        <v>60504</v>
      </c>
      <c r="H380" s="531">
        <v>248</v>
      </c>
      <c r="I380" s="531">
        <v>248</v>
      </c>
    </row>
    <row r="381" spans="1:9" x14ac:dyDescent="0.35">
      <c r="A381" s="531">
        <v>1181</v>
      </c>
      <c r="B381" s="531" t="s">
        <v>1657</v>
      </c>
      <c r="C381" s="77">
        <v>1181</v>
      </c>
      <c r="D381" s="531" t="s">
        <v>4462</v>
      </c>
      <c r="E381" s="531" t="s">
        <v>4310</v>
      </c>
      <c r="F381" s="531" t="s">
        <v>1034</v>
      </c>
      <c r="G381" s="531">
        <v>62450</v>
      </c>
      <c r="H381" s="531">
        <v>30</v>
      </c>
      <c r="I381" s="531">
        <v>30</v>
      </c>
    </row>
    <row r="382" spans="1:9" x14ac:dyDescent="0.35">
      <c r="A382" s="531">
        <v>11331</v>
      </c>
      <c r="B382" s="531" t="s">
        <v>1659</v>
      </c>
      <c r="C382" s="77">
        <v>11331</v>
      </c>
      <c r="D382" s="531" t="s">
        <v>4463</v>
      </c>
      <c r="E382" s="531" t="s">
        <v>3933</v>
      </c>
      <c r="F382" s="531" t="s">
        <v>912</v>
      </c>
      <c r="G382" s="531" t="s">
        <v>4464</v>
      </c>
      <c r="H382" s="531">
        <v>60</v>
      </c>
      <c r="I382" s="531">
        <v>9</v>
      </c>
    </row>
    <row r="383" spans="1:9" x14ac:dyDescent="0.35">
      <c r="A383" s="531">
        <v>40718</v>
      </c>
      <c r="B383" s="531" t="s">
        <v>1661</v>
      </c>
      <c r="C383" s="77">
        <v>40718</v>
      </c>
      <c r="D383" s="531" t="s">
        <v>4465</v>
      </c>
      <c r="E383" s="531" t="s">
        <v>3933</v>
      </c>
      <c r="F383" s="531" t="s">
        <v>912</v>
      </c>
      <c r="G383" s="531">
        <v>60123</v>
      </c>
      <c r="H383" s="531">
        <v>39</v>
      </c>
      <c r="I383" s="531">
        <v>35</v>
      </c>
    </row>
    <row r="384" spans="1:9" x14ac:dyDescent="0.35">
      <c r="A384" s="531" t="s">
        <v>1664</v>
      </c>
      <c r="B384" s="531" t="s">
        <v>1663</v>
      </c>
      <c r="C384" s="77" t="s">
        <v>1664</v>
      </c>
      <c r="D384" s="531" t="s">
        <v>4466</v>
      </c>
      <c r="E384" s="531" t="s">
        <v>3933</v>
      </c>
      <c r="F384" s="531" t="s">
        <v>912</v>
      </c>
      <c r="G384" s="531">
        <v>60123</v>
      </c>
      <c r="H384" s="531">
        <v>43</v>
      </c>
      <c r="I384" s="531">
        <v>29</v>
      </c>
    </row>
    <row r="385" spans="1:9" x14ac:dyDescent="0.35">
      <c r="A385" s="531" t="s">
        <v>1666</v>
      </c>
      <c r="B385" s="531" t="s">
        <v>1665</v>
      </c>
      <c r="C385" s="77" t="s">
        <v>1666</v>
      </c>
      <c r="D385" s="531" t="s">
        <v>4467</v>
      </c>
      <c r="E385" s="531" t="s">
        <v>3985</v>
      </c>
      <c r="F385" s="531" t="s">
        <v>912</v>
      </c>
      <c r="G385" s="531">
        <v>60506</v>
      </c>
      <c r="H385" s="531">
        <v>94</v>
      </c>
      <c r="I385" s="531">
        <v>94</v>
      </c>
    </row>
    <row r="386" spans="1:9" x14ac:dyDescent="0.35">
      <c r="A386" s="531">
        <v>11972</v>
      </c>
      <c r="B386" s="531" t="s">
        <v>1667</v>
      </c>
      <c r="C386" s="77">
        <v>11972</v>
      </c>
      <c r="D386" s="531" t="s">
        <v>4468</v>
      </c>
      <c r="E386" s="531" t="s">
        <v>3985</v>
      </c>
      <c r="F386" s="531" t="s">
        <v>912</v>
      </c>
      <c r="G386" s="531">
        <v>60506</v>
      </c>
      <c r="H386" s="531">
        <v>47</v>
      </c>
      <c r="I386" s="531">
        <v>8</v>
      </c>
    </row>
    <row r="387" spans="1:9" x14ac:dyDescent="0.35">
      <c r="A387" s="531">
        <v>3003</v>
      </c>
      <c r="B387" s="531" t="s">
        <v>1669</v>
      </c>
      <c r="C387" s="77">
        <v>3003</v>
      </c>
      <c r="D387" s="531" t="s">
        <v>4469</v>
      </c>
      <c r="E387" s="531" t="s">
        <v>4470</v>
      </c>
      <c r="F387" s="531" t="s">
        <v>912</v>
      </c>
      <c r="G387" s="531">
        <v>60110</v>
      </c>
      <c r="H387" s="531">
        <v>373</v>
      </c>
      <c r="I387" s="531">
        <v>371</v>
      </c>
    </row>
    <row r="388" spans="1:9" x14ac:dyDescent="0.35">
      <c r="A388" s="531" t="s">
        <v>1672</v>
      </c>
      <c r="B388" s="531" t="s">
        <v>1671</v>
      </c>
      <c r="C388" s="77" t="s">
        <v>1672</v>
      </c>
      <c r="D388" s="531" t="s">
        <v>4471</v>
      </c>
      <c r="E388" s="531" t="s">
        <v>1200</v>
      </c>
      <c r="F388" s="531" t="s">
        <v>808</v>
      </c>
      <c r="G388" s="531">
        <v>60615</v>
      </c>
      <c r="H388" s="531">
        <v>61</v>
      </c>
      <c r="I388" s="531">
        <v>37</v>
      </c>
    </row>
    <row r="389" spans="1:9" x14ac:dyDescent="0.35">
      <c r="A389" s="531">
        <v>2269</v>
      </c>
      <c r="B389" s="531" t="s">
        <v>1673</v>
      </c>
      <c r="C389" s="77">
        <v>2269</v>
      </c>
      <c r="D389" s="531" t="s">
        <v>4472</v>
      </c>
      <c r="E389" s="531" t="s">
        <v>4336</v>
      </c>
      <c r="F389" s="531" t="s">
        <v>930</v>
      </c>
      <c r="G389" s="531">
        <v>60035</v>
      </c>
      <c r="H389" s="531">
        <v>67</v>
      </c>
      <c r="I389" s="531">
        <v>67</v>
      </c>
    </row>
    <row r="390" spans="1:9" x14ac:dyDescent="0.35">
      <c r="A390" s="531" t="s">
        <v>1676</v>
      </c>
      <c r="B390" s="531" t="s">
        <v>1675</v>
      </c>
      <c r="C390" s="77" t="s">
        <v>1676</v>
      </c>
      <c r="D390" s="531" t="s">
        <v>4473</v>
      </c>
      <c r="E390" s="531" t="s">
        <v>4474</v>
      </c>
      <c r="F390" s="531" t="s">
        <v>940</v>
      </c>
      <c r="G390" s="531">
        <v>61031</v>
      </c>
      <c r="H390" s="531">
        <v>12</v>
      </c>
      <c r="I390" s="531">
        <v>12</v>
      </c>
    </row>
    <row r="391" spans="1:9" x14ac:dyDescent="0.35">
      <c r="A391" s="531">
        <v>10042</v>
      </c>
      <c r="B391" s="531" t="s">
        <v>1677</v>
      </c>
      <c r="C391" s="77">
        <v>10042</v>
      </c>
      <c r="D391" s="531" t="s">
        <v>4475</v>
      </c>
      <c r="E391" s="531" t="s">
        <v>4205</v>
      </c>
      <c r="F391" s="531" t="s">
        <v>665</v>
      </c>
      <c r="G391" s="531">
        <v>62301</v>
      </c>
      <c r="H391" s="531">
        <v>48</v>
      </c>
      <c r="I391" s="531">
        <v>48</v>
      </c>
    </row>
    <row r="392" spans="1:9" x14ac:dyDescent="0.35">
      <c r="A392" s="531">
        <v>11388</v>
      </c>
      <c r="B392" s="531" t="s">
        <v>1679</v>
      </c>
      <c r="C392" s="77">
        <v>11388</v>
      </c>
      <c r="D392" s="531" t="s">
        <v>4476</v>
      </c>
      <c r="E392" s="531" t="s">
        <v>4477</v>
      </c>
      <c r="F392" s="531" t="s">
        <v>808</v>
      </c>
      <c r="G392" s="531">
        <v>60131</v>
      </c>
      <c r="H392" s="531">
        <v>252</v>
      </c>
      <c r="I392" s="531">
        <v>39</v>
      </c>
    </row>
    <row r="393" spans="1:9" x14ac:dyDescent="0.35">
      <c r="A393" s="531">
        <v>12023</v>
      </c>
      <c r="B393" s="531" t="s">
        <v>1681</v>
      </c>
      <c r="C393" s="77">
        <v>12023</v>
      </c>
      <c r="D393" s="531" t="s">
        <v>4478</v>
      </c>
      <c r="E393" s="531" t="s">
        <v>1200</v>
      </c>
      <c r="F393" s="531" t="s">
        <v>808</v>
      </c>
      <c r="G393" s="531">
        <v>60615</v>
      </c>
      <c r="H393" s="531">
        <v>60</v>
      </c>
      <c r="I393" s="531">
        <v>24</v>
      </c>
    </row>
    <row r="394" spans="1:9" x14ac:dyDescent="0.35">
      <c r="A394" s="531">
        <v>11554</v>
      </c>
      <c r="B394" s="531" t="s">
        <v>1683</v>
      </c>
      <c r="C394" s="77">
        <v>11554</v>
      </c>
      <c r="D394" s="531" t="s">
        <v>4479</v>
      </c>
      <c r="E394" s="531" t="s">
        <v>4205</v>
      </c>
      <c r="F394" s="531" t="s">
        <v>665</v>
      </c>
      <c r="G394" s="531">
        <v>62301</v>
      </c>
      <c r="H394" s="531">
        <v>65</v>
      </c>
      <c r="I394" s="531">
        <v>10</v>
      </c>
    </row>
    <row r="395" spans="1:9" x14ac:dyDescent="0.35">
      <c r="A395" s="531">
        <v>2172</v>
      </c>
      <c r="B395" s="531" t="s">
        <v>1685</v>
      </c>
      <c r="C395" s="77">
        <v>2172</v>
      </c>
      <c r="D395" s="531" t="s">
        <v>4480</v>
      </c>
      <c r="E395" s="531" t="s">
        <v>4140</v>
      </c>
      <c r="F395" s="531" t="s">
        <v>994</v>
      </c>
      <c r="G395" s="531">
        <v>62056</v>
      </c>
      <c r="H395" s="531">
        <v>20</v>
      </c>
      <c r="I395" s="531">
        <v>18</v>
      </c>
    </row>
    <row r="396" spans="1:9" x14ac:dyDescent="0.35">
      <c r="A396" s="531">
        <v>920</v>
      </c>
      <c r="B396" s="531" t="s">
        <v>1687</v>
      </c>
      <c r="C396" s="77">
        <v>920</v>
      </c>
      <c r="D396" s="531" t="s">
        <v>4481</v>
      </c>
      <c r="E396" s="531" t="s">
        <v>4482</v>
      </c>
      <c r="F396" s="531" t="s">
        <v>808</v>
      </c>
      <c r="G396" s="531">
        <v>60430</v>
      </c>
      <c r="H396" s="531">
        <v>198</v>
      </c>
      <c r="I396" s="531">
        <v>198</v>
      </c>
    </row>
    <row r="397" spans="1:9" x14ac:dyDescent="0.35">
      <c r="A397" s="531">
        <v>10780</v>
      </c>
      <c r="B397" s="531" t="s">
        <v>1689</v>
      </c>
      <c r="C397" s="77">
        <v>10780</v>
      </c>
      <c r="D397" s="531" t="s">
        <v>4483</v>
      </c>
      <c r="E397" s="531" t="s">
        <v>4484</v>
      </c>
      <c r="F397" s="531" t="s">
        <v>808</v>
      </c>
      <c r="G397" s="531">
        <v>60141</v>
      </c>
      <c r="H397" s="531">
        <v>72</v>
      </c>
      <c r="I397" s="531">
        <v>19</v>
      </c>
    </row>
    <row r="398" spans="1:9" x14ac:dyDescent="0.35">
      <c r="A398" s="531">
        <v>11208</v>
      </c>
      <c r="B398" s="531" t="s">
        <v>1691</v>
      </c>
      <c r="C398" s="77">
        <v>11208</v>
      </c>
      <c r="D398" s="531" t="s">
        <v>4485</v>
      </c>
      <c r="E398" s="531" t="s">
        <v>4484</v>
      </c>
      <c r="F398" s="531" t="s">
        <v>808</v>
      </c>
      <c r="G398" s="531">
        <v>60141</v>
      </c>
      <c r="H398" s="531">
        <v>52</v>
      </c>
      <c r="I398" s="531">
        <v>8</v>
      </c>
    </row>
    <row r="399" spans="1:9" x14ac:dyDescent="0.35">
      <c r="A399" s="531" t="s">
        <v>1694</v>
      </c>
      <c r="B399" s="531" t="s">
        <v>1693</v>
      </c>
      <c r="C399" s="77" t="s">
        <v>1694</v>
      </c>
      <c r="D399" s="531" t="s">
        <v>4486</v>
      </c>
      <c r="E399" s="531" t="s">
        <v>4484</v>
      </c>
      <c r="F399" s="531" t="s">
        <v>808</v>
      </c>
      <c r="G399" s="531">
        <v>60141</v>
      </c>
      <c r="H399" s="531">
        <v>28</v>
      </c>
      <c r="I399" s="531">
        <v>6</v>
      </c>
    </row>
    <row r="400" spans="1:9" x14ac:dyDescent="0.35">
      <c r="A400" s="531">
        <v>10808</v>
      </c>
      <c r="B400" s="531" t="s">
        <v>1695</v>
      </c>
      <c r="C400" s="77">
        <v>10808</v>
      </c>
      <c r="D400" s="531" t="s">
        <v>4487</v>
      </c>
      <c r="E400" s="531" t="s">
        <v>4116</v>
      </c>
      <c r="F400" s="531" t="s">
        <v>1062</v>
      </c>
      <c r="G400" s="531">
        <v>21032</v>
      </c>
      <c r="H400" s="531">
        <v>25</v>
      </c>
      <c r="I400" s="531">
        <v>24</v>
      </c>
    </row>
    <row r="401" spans="1:9" x14ac:dyDescent="0.35">
      <c r="A401" s="531" t="s">
        <v>1698</v>
      </c>
      <c r="B401" s="531" t="s">
        <v>1697</v>
      </c>
      <c r="C401" s="77" t="s">
        <v>1698</v>
      </c>
      <c r="D401" s="531" t="s">
        <v>4488</v>
      </c>
      <c r="E401" s="531" t="s">
        <v>1200</v>
      </c>
      <c r="F401" s="531" t="s">
        <v>808</v>
      </c>
      <c r="G401" s="531">
        <v>60647</v>
      </c>
      <c r="H401" s="531">
        <v>195</v>
      </c>
      <c r="I401" s="531">
        <v>195</v>
      </c>
    </row>
    <row r="402" spans="1:9" x14ac:dyDescent="0.35">
      <c r="A402" s="531">
        <v>11252</v>
      </c>
      <c r="B402" s="531" t="s">
        <v>1699</v>
      </c>
      <c r="C402" s="77">
        <v>11252</v>
      </c>
      <c r="D402" s="531" t="s">
        <v>4489</v>
      </c>
      <c r="E402" s="531" t="s">
        <v>862</v>
      </c>
      <c r="F402" s="531" t="s">
        <v>1089</v>
      </c>
      <c r="G402" s="531">
        <v>61252</v>
      </c>
      <c r="H402" s="531">
        <v>40</v>
      </c>
      <c r="I402" s="531">
        <v>16</v>
      </c>
    </row>
    <row r="403" spans="1:9" x14ac:dyDescent="0.35">
      <c r="A403" s="531">
        <v>2706</v>
      </c>
      <c r="B403" s="531" t="s">
        <v>1701</v>
      </c>
      <c r="C403" s="77">
        <v>2706</v>
      </c>
      <c r="D403" s="531" t="s">
        <v>4490</v>
      </c>
      <c r="E403" s="531" t="s">
        <v>1200</v>
      </c>
      <c r="F403" s="531" t="s">
        <v>808</v>
      </c>
      <c r="G403" s="531">
        <v>60616</v>
      </c>
      <c r="H403" s="531">
        <v>118</v>
      </c>
      <c r="I403" s="531">
        <v>105</v>
      </c>
    </row>
    <row r="404" spans="1:9" x14ac:dyDescent="0.35">
      <c r="A404" s="531">
        <v>2280</v>
      </c>
      <c r="B404" s="531" t="s">
        <v>1703</v>
      </c>
      <c r="C404" s="77">
        <v>2280</v>
      </c>
      <c r="D404" s="531" t="s">
        <v>4491</v>
      </c>
      <c r="E404" s="531" t="s">
        <v>1200</v>
      </c>
      <c r="F404" s="531" t="s">
        <v>808</v>
      </c>
      <c r="G404" s="531">
        <v>60660</v>
      </c>
      <c r="H404" s="531">
        <v>187</v>
      </c>
      <c r="I404" s="531">
        <v>186</v>
      </c>
    </row>
    <row r="405" spans="1:9" x14ac:dyDescent="0.35">
      <c r="A405" s="531" t="s">
        <v>1706</v>
      </c>
      <c r="B405" s="531" t="s">
        <v>1705</v>
      </c>
      <c r="C405" s="77" t="s">
        <v>1706</v>
      </c>
      <c r="D405" s="531" t="s">
        <v>4492</v>
      </c>
      <c r="E405" s="531" t="s">
        <v>4493</v>
      </c>
      <c r="F405" s="531" t="s">
        <v>1092</v>
      </c>
      <c r="G405" s="531">
        <v>60441</v>
      </c>
      <c r="H405" s="531">
        <v>50</v>
      </c>
      <c r="I405" s="531">
        <v>50</v>
      </c>
    </row>
    <row r="406" spans="1:9" x14ac:dyDescent="0.35">
      <c r="A406" s="531">
        <v>11224</v>
      </c>
      <c r="B406" s="531" t="s">
        <v>1707</v>
      </c>
      <c r="C406" s="77">
        <v>11224</v>
      </c>
      <c r="D406" s="531" t="s">
        <v>4494</v>
      </c>
      <c r="E406" s="531" t="s">
        <v>4495</v>
      </c>
      <c r="F406" s="531" t="s">
        <v>1009</v>
      </c>
      <c r="G406" s="531">
        <v>61616</v>
      </c>
      <c r="H406" s="531">
        <v>127</v>
      </c>
      <c r="I406" s="531">
        <v>7</v>
      </c>
    </row>
    <row r="407" spans="1:9" x14ac:dyDescent="0.35">
      <c r="A407" s="531">
        <v>2217</v>
      </c>
      <c r="B407" s="531" t="s">
        <v>1709</v>
      </c>
      <c r="C407" s="77">
        <v>2217</v>
      </c>
      <c r="D407" s="531" t="s">
        <v>4496</v>
      </c>
      <c r="E407" s="531" t="s">
        <v>4497</v>
      </c>
      <c r="F407" s="531" t="s">
        <v>925</v>
      </c>
      <c r="G407" s="531">
        <v>61401</v>
      </c>
      <c r="H407" s="531">
        <v>123</v>
      </c>
      <c r="I407" s="531">
        <v>123</v>
      </c>
    </row>
    <row r="408" spans="1:9" x14ac:dyDescent="0.35">
      <c r="A408" s="531">
        <v>1124</v>
      </c>
      <c r="B408" s="531" t="s">
        <v>1711</v>
      </c>
      <c r="C408" s="77">
        <v>1124</v>
      </c>
      <c r="D408" s="531" t="s">
        <v>4498</v>
      </c>
      <c r="E408" s="531" t="s">
        <v>4499</v>
      </c>
      <c r="F408" s="531" t="s">
        <v>879</v>
      </c>
      <c r="G408" s="531">
        <v>61434</v>
      </c>
      <c r="H408" s="531">
        <v>8</v>
      </c>
      <c r="I408" s="531">
        <v>8</v>
      </c>
    </row>
    <row r="409" spans="1:9" x14ac:dyDescent="0.35">
      <c r="A409" s="531">
        <v>1125</v>
      </c>
      <c r="B409" s="531" t="s">
        <v>1713</v>
      </c>
      <c r="C409" s="77">
        <v>1125</v>
      </c>
      <c r="D409" s="531" t="s">
        <v>4500</v>
      </c>
      <c r="E409" s="531" t="s">
        <v>4499</v>
      </c>
      <c r="F409" s="531" t="s">
        <v>879</v>
      </c>
      <c r="G409" s="531">
        <v>61434</v>
      </c>
      <c r="H409" s="531">
        <v>8</v>
      </c>
      <c r="I409" s="531">
        <v>8</v>
      </c>
    </row>
    <row r="410" spans="1:9" x14ac:dyDescent="0.35">
      <c r="A410" s="531">
        <v>12324</v>
      </c>
      <c r="B410" s="531" t="s">
        <v>1715</v>
      </c>
      <c r="C410" s="77">
        <v>12324</v>
      </c>
      <c r="D410" s="531" t="s">
        <v>4501</v>
      </c>
      <c r="E410" s="531" t="s">
        <v>4502</v>
      </c>
      <c r="F410" s="531" t="s">
        <v>808</v>
      </c>
      <c r="G410" s="531">
        <v>60482</v>
      </c>
      <c r="H410" s="531">
        <v>16</v>
      </c>
      <c r="I410" s="531">
        <v>4</v>
      </c>
    </row>
    <row r="411" spans="1:9" x14ac:dyDescent="0.35">
      <c r="A411" s="531" t="s">
        <v>1718</v>
      </c>
      <c r="B411" s="531" t="s">
        <v>1717</v>
      </c>
      <c r="C411" s="77" t="s">
        <v>1718</v>
      </c>
      <c r="D411" s="531" t="s">
        <v>4503</v>
      </c>
      <c r="E411" s="531" t="s">
        <v>4504</v>
      </c>
      <c r="F411" s="531" t="s">
        <v>909</v>
      </c>
      <c r="G411" s="531">
        <v>62995</v>
      </c>
      <c r="H411" s="531">
        <v>8</v>
      </c>
      <c r="I411" s="531">
        <v>8</v>
      </c>
    </row>
    <row r="412" spans="1:9" x14ac:dyDescent="0.35">
      <c r="A412" s="531" t="s">
        <v>1720</v>
      </c>
      <c r="B412" s="531" t="s">
        <v>1719</v>
      </c>
      <c r="C412" s="77" t="s">
        <v>1720</v>
      </c>
      <c r="D412" s="531" t="s">
        <v>4505</v>
      </c>
      <c r="E412" s="531" t="s">
        <v>3970</v>
      </c>
      <c r="F412" s="531" t="s">
        <v>808</v>
      </c>
      <c r="G412" s="531">
        <v>60153</v>
      </c>
      <c r="H412" s="531">
        <v>145</v>
      </c>
      <c r="I412" s="531">
        <v>145</v>
      </c>
    </row>
    <row r="413" spans="1:9" x14ac:dyDescent="0.35">
      <c r="A413" s="531">
        <v>11215</v>
      </c>
      <c r="B413" s="531" t="s">
        <v>1721</v>
      </c>
      <c r="C413" s="77">
        <v>11215</v>
      </c>
      <c r="D413" s="531" t="s">
        <v>4506</v>
      </c>
      <c r="E413" s="531" t="s">
        <v>3974</v>
      </c>
      <c r="F413" s="531" t="s">
        <v>808</v>
      </c>
      <c r="G413" s="531">
        <v>60466</v>
      </c>
      <c r="H413" s="531">
        <v>144</v>
      </c>
      <c r="I413" s="531">
        <v>29</v>
      </c>
    </row>
    <row r="414" spans="1:9" x14ac:dyDescent="0.35">
      <c r="A414" s="531">
        <v>11216</v>
      </c>
      <c r="B414" s="531" t="s">
        <v>1723</v>
      </c>
      <c r="C414" s="77">
        <v>11216</v>
      </c>
      <c r="D414" s="531" t="s">
        <v>4507</v>
      </c>
      <c r="E414" s="531" t="s">
        <v>4508</v>
      </c>
      <c r="F414" s="531" t="s">
        <v>808</v>
      </c>
      <c r="G414" s="531">
        <v>60409</v>
      </c>
      <c r="H414" s="531">
        <v>145</v>
      </c>
      <c r="I414" s="531">
        <v>0</v>
      </c>
    </row>
    <row r="415" spans="1:9" x14ac:dyDescent="0.35">
      <c r="A415" s="531">
        <v>11137</v>
      </c>
      <c r="B415" s="531" t="s">
        <v>1725</v>
      </c>
      <c r="C415" s="77">
        <v>11137</v>
      </c>
      <c r="D415" s="531" t="s">
        <v>4509</v>
      </c>
      <c r="E415" s="531" t="s">
        <v>4190</v>
      </c>
      <c r="F415" s="531" t="s">
        <v>977</v>
      </c>
      <c r="G415" s="531">
        <v>60013</v>
      </c>
      <c r="H415" s="531">
        <v>60</v>
      </c>
      <c r="I415" s="531">
        <v>12</v>
      </c>
    </row>
    <row r="416" spans="1:9" x14ac:dyDescent="0.35">
      <c r="A416" s="531" t="s">
        <v>1728</v>
      </c>
      <c r="B416" s="531" t="s">
        <v>1727</v>
      </c>
      <c r="C416" s="77" t="s">
        <v>1728</v>
      </c>
      <c r="D416" s="531" t="s">
        <v>4510</v>
      </c>
      <c r="E416" s="531" t="s">
        <v>1200</v>
      </c>
      <c r="F416" s="531" t="s">
        <v>808</v>
      </c>
      <c r="G416" s="531">
        <v>60623</v>
      </c>
      <c r="H416" s="531">
        <v>16</v>
      </c>
      <c r="I416" s="531">
        <v>16</v>
      </c>
    </row>
    <row r="417" spans="1:9" x14ac:dyDescent="0.35">
      <c r="A417" s="531">
        <v>10515</v>
      </c>
      <c r="B417" s="531" t="s">
        <v>1729</v>
      </c>
      <c r="C417" s="77">
        <v>10515</v>
      </c>
      <c r="D417" s="531" t="s">
        <v>4511</v>
      </c>
      <c r="E417" s="531" t="s">
        <v>4512</v>
      </c>
      <c r="F417" s="531" t="s">
        <v>912</v>
      </c>
      <c r="G417" s="531">
        <v>60118</v>
      </c>
      <c r="H417" s="531">
        <v>82</v>
      </c>
      <c r="I417" s="531">
        <v>17</v>
      </c>
    </row>
    <row r="418" spans="1:9" x14ac:dyDescent="0.35">
      <c r="A418" s="531" t="s">
        <v>1732</v>
      </c>
      <c r="B418" s="531" t="s">
        <v>1731</v>
      </c>
      <c r="C418" s="77" t="s">
        <v>1732</v>
      </c>
      <c r="D418" s="531" t="s">
        <v>4513</v>
      </c>
      <c r="E418" s="531" t="s">
        <v>4514</v>
      </c>
      <c r="F418" s="531" t="s">
        <v>869</v>
      </c>
      <c r="G418" s="531">
        <v>60424</v>
      </c>
      <c r="H418" s="531">
        <v>12</v>
      </c>
      <c r="I418" s="531">
        <v>12</v>
      </c>
    </row>
    <row r="419" spans="1:9" x14ac:dyDescent="0.35">
      <c r="A419" s="531">
        <v>11225</v>
      </c>
      <c r="B419" s="531" t="s">
        <v>1733</v>
      </c>
      <c r="C419" s="77">
        <v>11225</v>
      </c>
      <c r="D419" s="531" t="s">
        <v>4515</v>
      </c>
      <c r="E419" s="531" t="s">
        <v>4516</v>
      </c>
      <c r="F419" s="531" t="s">
        <v>1037</v>
      </c>
      <c r="G419" s="531">
        <v>61265</v>
      </c>
      <c r="H419" s="531">
        <v>57</v>
      </c>
      <c r="I419" s="531">
        <v>9</v>
      </c>
    </row>
    <row r="420" spans="1:9" x14ac:dyDescent="0.35">
      <c r="A420" s="531">
        <v>11202</v>
      </c>
      <c r="B420" s="531" t="s">
        <v>1735</v>
      </c>
      <c r="C420" s="77">
        <v>11202</v>
      </c>
      <c r="D420" s="531" t="s">
        <v>4517</v>
      </c>
      <c r="E420" s="531" t="s">
        <v>4252</v>
      </c>
      <c r="F420" s="531" t="s">
        <v>808</v>
      </c>
      <c r="G420" s="531">
        <v>60091</v>
      </c>
      <c r="H420" s="531">
        <v>51</v>
      </c>
      <c r="I420" s="531">
        <v>51</v>
      </c>
    </row>
    <row r="421" spans="1:9" x14ac:dyDescent="0.35">
      <c r="A421" s="531">
        <v>10281</v>
      </c>
      <c r="B421" s="531" t="s">
        <v>1737</v>
      </c>
      <c r="C421" s="77">
        <v>10281</v>
      </c>
      <c r="D421" s="531" t="s">
        <v>4518</v>
      </c>
      <c r="E421" s="531" t="s">
        <v>957</v>
      </c>
      <c r="F421" s="531" t="s">
        <v>957</v>
      </c>
      <c r="G421" s="531">
        <v>62060</v>
      </c>
      <c r="H421" s="531">
        <v>78</v>
      </c>
      <c r="I421" s="531">
        <v>78</v>
      </c>
    </row>
    <row r="422" spans="1:9" x14ac:dyDescent="0.35">
      <c r="A422" s="531">
        <v>11105</v>
      </c>
      <c r="B422" s="531" t="s">
        <v>1739</v>
      </c>
      <c r="C422" s="77">
        <v>11105</v>
      </c>
      <c r="D422" s="531" t="s">
        <v>4519</v>
      </c>
      <c r="E422" s="531" t="s">
        <v>1009</v>
      </c>
      <c r="F422" s="531" t="s">
        <v>1009</v>
      </c>
      <c r="G422" s="531">
        <v>61605</v>
      </c>
      <c r="H422" s="531">
        <v>105</v>
      </c>
      <c r="I422" s="531">
        <v>21</v>
      </c>
    </row>
    <row r="423" spans="1:9" x14ac:dyDescent="0.35">
      <c r="A423" s="531" t="s">
        <v>1742</v>
      </c>
      <c r="B423" s="531" t="s">
        <v>1741</v>
      </c>
      <c r="C423" s="77" t="s">
        <v>1742</v>
      </c>
      <c r="D423" s="531" t="s">
        <v>4520</v>
      </c>
      <c r="E423" s="531" t="s">
        <v>1200</v>
      </c>
      <c r="F423" s="531" t="s">
        <v>808</v>
      </c>
      <c r="G423" s="531">
        <v>60626</v>
      </c>
      <c r="H423" s="531">
        <v>120</v>
      </c>
      <c r="I423" s="531">
        <v>95</v>
      </c>
    </row>
    <row r="424" spans="1:9" x14ac:dyDescent="0.35">
      <c r="A424" s="531">
        <v>11591</v>
      </c>
      <c r="B424" s="531" t="s">
        <v>1743</v>
      </c>
      <c r="C424" s="77">
        <v>11591</v>
      </c>
      <c r="D424" s="531" t="s">
        <v>4521</v>
      </c>
      <c r="E424" s="531" t="s">
        <v>4522</v>
      </c>
      <c r="F424" s="531" t="s">
        <v>879</v>
      </c>
      <c r="G424" s="531">
        <v>61254</v>
      </c>
      <c r="H424" s="531">
        <v>40</v>
      </c>
      <c r="I424" s="531">
        <v>6</v>
      </c>
    </row>
    <row r="425" spans="1:9" x14ac:dyDescent="0.35">
      <c r="A425" s="531">
        <v>11854</v>
      </c>
      <c r="B425" s="531" t="s">
        <v>1745</v>
      </c>
      <c r="C425" s="77">
        <v>11854</v>
      </c>
      <c r="D425" s="531" t="s">
        <v>4523</v>
      </c>
      <c r="E425" s="531" t="s">
        <v>4522</v>
      </c>
      <c r="F425" s="531" t="s">
        <v>879</v>
      </c>
      <c r="G425" s="531">
        <v>61254</v>
      </c>
      <c r="H425" s="531">
        <v>40</v>
      </c>
      <c r="I425" s="531">
        <v>7</v>
      </c>
    </row>
    <row r="426" spans="1:9" x14ac:dyDescent="0.35">
      <c r="A426" s="531">
        <v>75008</v>
      </c>
      <c r="B426" s="531" t="s">
        <v>1747</v>
      </c>
      <c r="C426" s="77">
        <v>75008</v>
      </c>
      <c r="D426" s="531" t="s">
        <v>4174</v>
      </c>
      <c r="E426" s="531" t="s">
        <v>1200</v>
      </c>
      <c r="F426" s="531" t="s">
        <v>808</v>
      </c>
      <c r="G426" s="531">
        <v>60619</v>
      </c>
      <c r="H426" s="531">
        <v>5</v>
      </c>
      <c r="I426" s="531">
        <v>1</v>
      </c>
    </row>
    <row r="427" spans="1:9" x14ac:dyDescent="0.35">
      <c r="A427" s="531">
        <v>2910</v>
      </c>
      <c r="B427" s="531" t="s">
        <v>1749</v>
      </c>
      <c r="C427" s="77">
        <v>2910</v>
      </c>
      <c r="D427" s="531" t="s">
        <v>4174</v>
      </c>
      <c r="E427" s="531" t="s">
        <v>3958</v>
      </c>
      <c r="F427" s="531" t="s">
        <v>1044</v>
      </c>
      <c r="G427" s="531">
        <v>62702</v>
      </c>
      <c r="H427" s="531">
        <v>36</v>
      </c>
      <c r="I427" s="531">
        <v>36</v>
      </c>
    </row>
    <row r="428" spans="1:9" x14ac:dyDescent="0.35">
      <c r="A428" s="531" t="s">
        <v>1752</v>
      </c>
      <c r="B428" s="531" t="s">
        <v>1751</v>
      </c>
      <c r="C428" s="77" t="s">
        <v>1752</v>
      </c>
      <c r="D428" s="531" t="s">
        <v>4524</v>
      </c>
      <c r="E428" s="531" t="s">
        <v>4525</v>
      </c>
      <c r="F428" s="531" t="s">
        <v>808</v>
      </c>
      <c r="G428" s="531">
        <v>60805</v>
      </c>
      <c r="H428" s="531">
        <v>12</v>
      </c>
      <c r="I428" s="531">
        <v>12</v>
      </c>
    </row>
    <row r="429" spans="1:9" x14ac:dyDescent="0.35">
      <c r="A429" s="531">
        <v>691</v>
      </c>
      <c r="B429" s="531" t="s">
        <v>1753</v>
      </c>
      <c r="C429" s="77">
        <v>691</v>
      </c>
      <c r="D429" s="531" t="s">
        <v>4526</v>
      </c>
      <c r="E429" s="531" t="s">
        <v>4527</v>
      </c>
      <c r="F429" s="531" t="s">
        <v>858</v>
      </c>
      <c r="G429" s="531">
        <v>60936</v>
      </c>
      <c r="H429" s="531">
        <v>24</v>
      </c>
      <c r="I429" s="531">
        <v>24</v>
      </c>
    </row>
    <row r="430" spans="1:9" x14ac:dyDescent="0.35">
      <c r="A430" s="531">
        <v>11984</v>
      </c>
      <c r="B430" s="531" t="s">
        <v>1755</v>
      </c>
      <c r="C430" s="77">
        <v>11984</v>
      </c>
      <c r="D430" s="531" t="s">
        <v>4528</v>
      </c>
      <c r="E430" s="531" t="s">
        <v>3933</v>
      </c>
      <c r="F430" s="531" t="s">
        <v>912</v>
      </c>
      <c r="G430" s="531">
        <v>60123</v>
      </c>
      <c r="H430" s="531">
        <v>36</v>
      </c>
      <c r="I430" s="531">
        <v>6</v>
      </c>
    </row>
    <row r="431" spans="1:9" x14ac:dyDescent="0.35">
      <c r="A431" s="531">
        <v>11558</v>
      </c>
      <c r="B431" s="531" t="s">
        <v>1757</v>
      </c>
      <c r="C431" s="77">
        <v>11558</v>
      </c>
      <c r="D431" s="531" t="s">
        <v>4529</v>
      </c>
      <c r="E431" s="531" t="s">
        <v>4530</v>
      </c>
      <c r="F431" s="531" t="s">
        <v>953</v>
      </c>
      <c r="G431" s="531">
        <v>62033</v>
      </c>
      <c r="H431" s="531">
        <v>20</v>
      </c>
      <c r="I431" s="531">
        <v>3</v>
      </c>
    </row>
    <row r="432" spans="1:9" x14ac:dyDescent="0.35">
      <c r="A432" s="531">
        <v>10635</v>
      </c>
      <c r="B432" s="531" t="s">
        <v>1759</v>
      </c>
      <c r="C432" s="77">
        <v>10635</v>
      </c>
      <c r="D432" s="531" t="s">
        <v>4531</v>
      </c>
      <c r="E432" s="531" t="s">
        <v>4532</v>
      </c>
      <c r="F432" s="531" t="s">
        <v>998</v>
      </c>
      <c r="G432" s="531" t="s">
        <v>4533</v>
      </c>
      <c r="H432" s="531">
        <v>22</v>
      </c>
      <c r="I432" s="531">
        <v>22</v>
      </c>
    </row>
    <row r="433" spans="1:9" x14ac:dyDescent="0.35">
      <c r="A433" s="531">
        <v>11214</v>
      </c>
      <c r="B433" s="531" t="s">
        <v>1761</v>
      </c>
      <c r="C433" s="77">
        <v>11214</v>
      </c>
      <c r="D433" s="531" t="s">
        <v>4534</v>
      </c>
      <c r="E433" s="531" t="s">
        <v>4508</v>
      </c>
      <c r="F433" s="531" t="s">
        <v>808</v>
      </c>
      <c r="G433" s="531">
        <v>60409</v>
      </c>
      <c r="H433" s="531">
        <v>469</v>
      </c>
      <c r="I433" s="531">
        <v>306</v>
      </c>
    </row>
    <row r="434" spans="1:9" x14ac:dyDescent="0.35">
      <c r="A434" s="531" t="s">
        <v>1764</v>
      </c>
      <c r="B434" s="531" t="s">
        <v>1763</v>
      </c>
      <c r="C434" s="77" t="s">
        <v>1764</v>
      </c>
      <c r="D434" s="531" t="s">
        <v>4535</v>
      </c>
      <c r="E434" s="531" t="s">
        <v>4114</v>
      </c>
      <c r="F434" s="531" t="s">
        <v>838</v>
      </c>
      <c r="G434" s="531">
        <v>60137</v>
      </c>
      <c r="H434" s="531">
        <v>8</v>
      </c>
      <c r="I434" s="531">
        <v>8</v>
      </c>
    </row>
    <row r="435" spans="1:9" x14ac:dyDescent="0.35">
      <c r="A435" s="531">
        <v>11048</v>
      </c>
      <c r="B435" s="531" t="s">
        <v>1765</v>
      </c>
      <c r="C435" s="77">
        <v>11048</v>
      </c>
      <c r="D435" s="531" t="s">
        <v>4536</v>
      </c>
      <c r="E435" s="531" t="s">
        <v>1009</v>
      </c>
      <c r="F435" s="531" t="s">
        <v>1009</v>
      </c>
      <c r="G435" s="531">
        <v>61602</v>
      </c>
      <c r="H435" s="531">
        <v>171</v>
      </c>
      <c r="I435" s="531">
        <v>171</v>
      </c>
    </row>
    <row r="436" spans="1:9" x14ac:dyDescent="0.35">
      <c r="A436" s="531">
        <v>11083</v>
      </c>
      <c r="B436" s="531" t="s">
        <v>1767</v>
      </c>
      <c r="C436" s="77">
        <v>11083</v>
      </c>
      <c r="D436" s="531" t="s">
        <v>4537</v>
      </c>
      <c r="E436" s="531" t="s">
        <v>1009</v>
      </c>
      <c r="F436" s="531" t="s">
        <v>1009</v>
      </c>
      <c r="G436" s="531">
        <v>61603</v>
      </c>
      <c r="H436" s="531">
        <v>28</v>
      </c>
      <c r="I436" s="531">
        <v>6</v>
      </c>
    </row>
    <row r="437" spans="1:9" x14ac:dyDescent="0.35">
      <c r="A437" s="531">
        <v>10619</v>
      </c>
      <c r="B437" s="531" t="s">
        <v>1769</v>
      </c>
      <c r="C437" s="77">
        <v>10619</v>
      </c>
      <c r="D437" s="531" t="s">
        <v>4538</v>
      </c>
      <c r="E437" s="531" t="s">
        <v>4539</v>
      </c>
      <c r="F437" s="531" t="s">
        <v>838</v>
      </c>
      <c r="G437" s="531">
        <v>60139</v>
      </c>
      <c r="H437" s="531">
        <v>80</v>
      </c>
      <c r="I437" s="531">
        <v>80</v>
      </c>
    </row>
    <row r="438" spans="1:9" x14ac:dyDescent="0.35">
      <c r="A438" s="531">
        <v>10053</v>
      </c>
      <c r="B438" s="531" t="s">
        <v>1771</v>
      </c>
      <c r="C438" s="77">
        <v>10053</v>
      </c>
      <c r="D438" s="531" t="s">
        <v>4540</v>
      </c>
      <c r="E438" s="531" t="s">
        <v>4541</v>
      </c>
      <c r="F438" s="531" t="s">
        <v>994</v>
      </c>
      <c r="G438" s="531">
        <v>62056</v>
      </c>
      <c r="H438" s="531">
        <v>32</v>
      </c>
      <c r="I438" s="531">
        <v>32</v>
      </c>
    </row>
    <row r="439" spans="1:9" x14ac:dyDescent="0.35">
      <c r="A439" s="531">
        <v>11244</v>
      </c>
      <c r="B439" s="531" t="s">
        <v>1773</v>
      </c>
      <c r="C439" s="77">
        <v>11244</v>
      </c>
      <c r="D439" s="531" t="s">
        <v>4542</v>
      </c>
      <c r="E439" s="531" t="s">
        <v>4543</v>
      </c>
      <c r="F439" s="531" t="s">
        <v>808</v>
      </c>
      <c r="G439" s="531">
        <v>60411</v>
      </c>
      <c r="H439" s="531">
        <v>233</v>
      </c>
      <c r="I439" s="531">
        <v>230</v>
      </c>
    </row>
    <row r="440" spans="1:9" x14ac:dyDescent="0.35">
      <c r="A440" s="531">
        <v>1200</v>
      </c>
      <c r="B440" s="531" t="s">
        <v>1775</v>
      </c>
      <c r="C440" s="77">
        <v>1200</v>
      </c>
      <c r="D440" s="531" t="s">
        <v>4544</v>
      </c>
      <c r="E440" s="531" t="s">
        <v>3970</v>
      </c>
      <c r="F440" s="531" t="s">
        <v>808</v>
      </c>
      <c r="G440" s="531">
        <v>60153</v>
      </c>
      <c r="H440" s="531">
        <v>22</v>
      </c>
      <c r="I440" s="531">
        <v>22</v>
      </c>
    </row>
    <row r="441" spans="1:9" x14ac:dyDescent="0.35">
      <c r="A441" s="531">
        <v>11897</v>
      </c>
      <c r="B441" s="531" t="s">
        <v>1777</v>
      </c>
      <c r="C441" s="77">
        <v>11897</v>
      </c>
      <c r="D441" s="531" t="s">
        <v>4545</v>
      </c>
      <c r="E441" s="531" t="s">
        <v>4546</v>
      </c>
      <c r="F441" s="531" t="s">
        <v>808</v>
      </c>
      <c r="G441" s="531">
        <v>60005</v>
      </c>
      <c r="H441" s="531">
        <v>25</v>
      </c>
      <c r="I441" s="531">
        <v>20</v>
      </c>
    </row>
    <row r="442" spans="1:9" x14ac:dyDescent="0.35">
      <c r="A442" s="531">
        <v>2029</v>
      </c>
      <c r="B442" s="531" t="s">
        <v>1779</v>
      </c>
      <c r="C442" s="77">
        <v>2029</v>
      </c>
      <c r="D442" s="531" t="s">
        <v>4547</v>
      </c>
      <c r="E442" s="531" t="s">
        <v>4548</v>
      </c>
      <c r="F442" s="531" t="s">
        <v>931</v>
      </c>
      <c r="G442" s="531">
        <v>61350</v>
      </c>
      <c r="H442" s="531">
        <v>24</v>
      </c>
      <c r="I442" s="531">
        <v>24</v>
      </c>
    </row>
    <row r="443" spans="1:9" x14ac:dyDescent="0.35">
      <c r="A443" s="531" t="s">
        <v>1782</v>
      </c>
      <c r="B443" s="531" t="s">
        <v>1781</v>
      </c>
      <c r="C443" s="77" t="s">
        <v>1782</v>
      </c>
      <c r="D443" s="531" t="s">
        <v>4549</v>
      </c>
      <c r="E443" s="531" t="s">
        <v>3950</v>
      </c>
      <c r="F443" s="531" t="s">
        <v>1098</v>
      </c>
      <c r="G443" s="531">
        <v>61104</v>
      </c>
      <c r="H443" s="531">
        <v>46</v>
      </c>
      <c r="I443" s="531">
        <v>45</v>
      </c>
    </row>
    <row r="444" spans="1:9" x14ac:dyDescent="0.35">
      <c r="A444" s="531">
        <v>11593</v>
      </c>
      <c r="B444" s="531" t="s">
        <v>1783</v>
      </c>
      <c r="C444" s="77">
        <v>11593</v>
      </c>
      <c r="D444" s="531" t="s">
        <v>4550</v>
      </c>
      <c r="E444" s="531" t="s">
        <v>4551</v>
      </c>
      <c r="F444" s="531" t="s">
        <v>957</v>
      </c>
      <c r="G444" s="531">
        <v>62061</v>
      </c>
      <c r="H444" s="531">
        <v>24</v>
      </c>
      <c r="I444" s="531">
        <v>4</v>
      </c>
    </row>
    <row r="445" spans="1:9" x14ac:dyDescent="0.35">
      <c r="A445" s="531">
        <v>10392</v>
      </c>
      <c r="B445" s="531" t="s">
        <v>1785</v>
      </c>
      <c r="C445" s="77">
        <v>10392</v>
      </c>
      <c r="D445" s="531" t="s">
        <v>4552</v>
      </c>
      <c r="E445" s="531" t="s">
        <v>4553</v>
      </c>
      <c r="F445" s="531" t="s">
        <v>930</v>
      </c>
      <c r="G445" s="531">
        <v>60030</v>
      </c>
      <c r="H445" s="531">
        <v>70</v>
      </c>
      <c r="I445" s="531">
        <v>70</v>
      </c>
    </row>
    <row r="446" spans="1:9" x14ac:dyDescent="0.35">
      <c r="A446" s="531">
        <v>1339</v>
      </c>
      <c r="B446" s="531" t="s">
        <v>1787</v>
      </c>
      <c r="C446" s="77">
        <v>1339</v>
      </c>
      <c r="D446" s="531" t="s">
        <v>4554</v>
      </c>
      <c r="E446" s="531" t="s">
        <v>4016</v>
      </c>
      <c r="F446" s="531" t="s">
        <v>930</v>
      </c>
      <c r="G446" s="531">
        <v>60085</v>
      </c>
      <c r="H446" s="531">
        <v>75</v>
      </c>
      <c r="I446" s="531">
        <v>75</v>
      </c>
    </row>
    <row r="447" spans="1:9" x14ac:dyDescent="0.35">
      <c r="A447" s="531" t="s">
        <v>1790</v>
      </c>
      <c r="B447" s="531" t="s">
        <v>1789</v>
      </c>
      <c r="C447" s="77" t="s">
        <v>1790</v>
      </c>
      <c r="D447" s="531" t="s">
        <v>4555</v>
      </c>
      <c r="E447" s="531" t="s">
        <v>4556</v>
      </c>
      <c r="F447" s="531" t="s">
        <v>1089</v>
      </c>
      <c r="G447" s="531">
        <v>61270</v>
      </c>
      <c r="H447" s="531">
        <v>28</v>
      </c>
      <c r="I447" s="531">
        <v>25</v>
      </c>
    </row>
    <row r="448" spans="1:9" x14ac:dyDescent="0.35">
      <c r="A448" s="531">
        <v>11415</v>
      </c>
      <c r="B448" s="531" t="s">
        <v>1791</v>
      </c>
      <c r="C448" s="77">
        <v>11415</v>
      </c>
      <c r="D448" s="531" t="s">
        <v>4557</v>
      </c>
      <c r="E448" s="531" t="s">
        <v>4558</v>
      </c>
      <c r="F448" s="531" t="s">
        <v>865</v>
      </c>
      <c r="G448" s="531">
        <v>62044</v>
      </c>
      <c r="H448" s="531">
        <v>46</v>
      </c>
      <c r="I448" s="531">
        <v>10</v>
      </c>
    </row>
    <row r="449" spans="1:9" x14ac:dyDescent="0.35">
      <c r="A449" s="531">
        <v>11978</v>
      </c>
      <c r="B449" s="531" t="s">
        <v>1793</v>
      </c>
      <c r="C449" s="77">
        <v>11978</v>
      </c>
      <c r="D449" s="531" t="s">
        <v>4559</v>
      </c>
      <c r="E449" s="531" t="s">
        <v>4560</v>
      </c>
      <c r="F449" s="531" t="s">
        <v>808</v>
      </c>
      <c r="G449" s="531">
        <v>60067</v>
      </c>
      <c r="H449" s="531">
        <v>58</v>
      </c>
      <c r="I449" s="531">
        <v>24</v>
      </c>
    </row>
    <row r="450" spans="1:9" x14ac:dyDescent="0.35">
      <c r="A450" s="531">
        <v>12221</v>
      </c>
      <c r="B450" s="531" t="s">
        <v>1795</v>
      </c>
      <c r="C450" s="77">
        <v>12221</v>
      </c>
      <c r="D450" s="531" t="s">
        <v>4561</v>
      </c>
      <c r="E450" s="531" t="s">
        <v>4562</v>
      </c>
      <c r="F450" s="531" t="s">
        <v>1092</v>
      </c>
      <c r="G450" s="531">
        <v>60440</v>
      </c>
      <c r="H450" s="531">
        <v>321</v>
      </c>
      <c r="I450" s="531">
        <v>321</v>
      </c>
    </row>
    <row r="451" spans="1:9" x14ac:dyDescent="0.35">
      <c r="A451" s="531">
        <v>10662</v>
      </c>
      <c r="B451" s="531" t="s">
        <v>1797</v>
      </c>
      <c r="C451" s="77">
        <v>10662</v>
      </c>
      <c r="D451" s="531" t="s">
        <v>4563</v>
      </c>
      <c r="E451" s="531" t="s">
        <v>4036</v>
      </c>
      <c r="F451" s="531" t="s">
        <v>808</v>
      </c>
      <c r="G451" s="531">
        <v>60062</v>
      </c>
      <c r="H451" s="531">
        <v>20</v>
      </c>
      <c r="I451" s="531">
        <v>2</v>
      </c>
    </row>
    <row r="452" spans="1:9" x14ac:dyDescent="0.35">
      <c r="A452" s="531" t="s">
        <v>1800</v>
      </c>
      <c r="B452" s="531" t="s">
        <v>1799</v>
      </c>
      <c r="C452" s="77" t="s">
        <v>1800</v>
      </c>
      <c r="D452" s="531" t="s">
        <v>4564</v>
      </c>
      <c r="E452" s="531" t="s">
        <v>1200</v>
      </c>
      <c r="F452" s="531" t="s">
        <v>808</v>
      </c>
      <c r="G452" s="531">
        <v>60626</v>
      </c>
      <c r="H452" s="531">
        <v>6</v>
      </c>
      <c r="I452" s="531">
        <v>6</v>
      </c>
    </row>
    <row r="453" spans="1:9" x14ac:dyDescent="0.35">
      <c r="A453" s="531" t="s">
        <v>1802</v>
      </c>
      <c r="B453" s="531" t="s">
        <v>1801</v>
      </c>
      <c r="C453" s="77" t="s">
        <v>1802</v>
      </c>
      <c r="D453" s="531" t="s">
        <v>4565</v>
      </c>
      <c r="E453" s="531" t="s">
        <v>1200</v>
      </c>
      <c r="F453" s="531" t="s">
        <v>808</v>
      </c>
      <c r="G453" s="531">
        <v>60653</v>
      </c>
      <c r="H453" s="531">
        <v>48</v>
      </c>
      <c r="I453" s="531">
        <v>48</v>
      </c>
    </row>
    <row r="454" spans="1:9" x14ac:dyDescent="0.35">
      <c r="A454" s="531">
        <v>11376</v>
      </c>
      <c r="B454" s="531" t="s">
        <v>1803</v>
      </c>
      <c r="C454" s="77">
        <v>11376</v>
      </c>
      <c r="D454" s="531" t="s">
        <v>4566</v>
      </c>
      <c r="E454" s="531" t="s">
        <v>1200</v>
      </c>
      <c r="F454" s="531" t="s">
        <v>808</v>
      </c>
      <c r="G454" s="531">
        <v>60615</v>
      </c>
      <c r="H454" s="531">
        <v>122</v>
      </c>
      <c r="I454" s="531">
        <v>4</v>
      </c>
    </row>
    <row r="455" spans="1:9" x14ac:dyDescent="0.35">
      <c r="A455" s="531">
        <v>1266</v>
      </c>
      <c r="B455" s="531" t="s">
        <v>1805</v>
      </c>
      <c r="C455" s="77">
        <v>1266</v>
      </c>
      <c r="D455" s="531" t="s">
        <v>4567</v>
      </c>
      <c r="E455" s="531" t="s">
        <v>957</v>
      </c>
      <c r="F455" s="531" t="s">
        <v>957</v>
      </c>
      <c r="G455" s="531">
        <v>62060</v>
      </c>
      <c r="H455" s="531">
        <v>12</v>
      </c>
      <c r="I455" s="531">
        <v>12</v>
      </c>
    </row>
    <row r="456" spans="1:9" x14ac:dyDescent="0.35">
      <c r="A456" s="531">
        <v>2310</v>
      </c>
      <c r="B456" s="531" t="s">
        <v>1807</v>
      </c>
      <c r="C456" s="77">
        <v>2310</v>
      </c>
      <c r="D456" s="531" t="s">
        <v>4568</v>
      </c>
      <c r="E456" s="531" t="s">
        <v>1200</v>
      </c>
      <c r="F456" s="531" t="s">
        <v>808</v>
      </c>
      <c r="G456" s="531">
        <v>60637</v>
      </c>
      <c r="H456" s="531">
        <v>217</v>
      </c>
      <c r="I456" s="531">
        <v>87</v>
      </c>
    </row>
    <row r="457" spans="1:9" x14ac:dyDescent="0.35">
      <c r="A457" s="531">
        <v>857</v>
      </c>
      <c r="B457" s="531" t="s">
        <v>1809</v>
      </c>
      <c r="C457" s="77">
        <v>857</v>
      </c>
      <c r="D457" s="531" t="s">
        <v>4569</v>
      </c>
      <c r="E457" s="531" t="s">
        <v>4570</v>
      </c>
      <c r="F457" s="531" t="s">
        <v>980</v>
      </c>
      <c r="G457" s="531">
        <v>61744</v>
      </c>
      <c r="H457" s="531">
        <v>12</v>
      </c>
      <c r="I457" s="531">
        <v>12</v>
      </c>
    </row>
    <row r="458" spans="1:9" x14ac:dyDescent="0.35">
      <c r="A458" s="531">
        <v>12152</v>
      </c>
      <c r="B458" s="531" t="s">
        <v>1811</v>
      </c>
      <c r="C458" s="77">
        <v>12152</v>
      </c>
      <c r="D458" s="531" t="s">
        <v>4571</v>
      </c>
      <c r="E458" s="531" t="s">
        <v>4572</v>
      </c>
      <c r="F458" s="531" t="s">
        <v>865</v>
      </c>
      <c r="G458" s="531">
        <v>62092</v>
      </c>
      <c r="H458" s="531">
        <v>52</v>
      </c>
      <c r="I458" s="531">
        <v>8</v>
      </c>
    </row>
    <row r="459" spans="1:9" x14ac:dyDescent="0.35">
      <c r="A459" s="531">
        <v>52288</v>
      </c>
      <c r="B459" s="531" t="s">
        <v>1813</v>
      </c>
      <c r="C459" s="77">
        <v>52288</v>
      </c>
      <c r="D459" s="531" t="s">
        <v>4573</v>
      </c>
      <c r="E459" s="531" t="s">
        <v>1200</v>
      </c>
      <c r="F459" s="531" t="s">
        <v>808</v>
      </c>
      <c r="G459" s="531">
        <v>60628</v>
      </c>
      <c r="H459" s="531">
        <v>1</v>
      </c>
      <c r="I459" s="531">
        <v>1</v>
      </c>
    </row>
    <row r="460" spans="1:9" x14ac:dyDescent="0.35">
      <c r="A460" s="531">
        <v>52289</v>
      </c>
      <c r="B460" s="531" t="s">
        <v>1815</v>
      </c>
      <c r="C460" s="77">
        <v>52289</v>
      </c>
      <c r="D460" s="531" t="s">
        <v>4574</v>
      </c>
      <c r="E460" s="531" t="s">
        <v>1200</v>
      </c>
      <c r="F460" s="531" t="s">
        <v>808</v>
      </c>
      <c r="G460" s="531">
        <v>60620</v>
      </c>
      <c r="H460" s="531">
        <v>3</v>
      </c>
      <c r="I460" s="531">
        <v>3</v>
      </c>
    </row>
    <row r="461" spans="1:9" x14ac:dyDescent="0.35">
      <c r="A461" s="531">
        <v>10657</v>
      </c>
      <c r="B461" s="531" t="s">
        <v>1817</v>
      </c>
      <c r="C461" s="77">
        <v>10657</v>
      </c>
      <c r="D461" s="531" t="s">
        <v>4575</v>
      </c>
      <c r="E461" s="531" t="s">
        <v>4576</v>
      </c>
      <c r="F461" s="531" t="s">
        <v>808</v>
      </c>
      <c r="G461" s="531">
        <v>60302</v>
      </c>
      <c r="H461" s="531">
        <v>51</v>
      </c>
      <c r="I461" s="531">
        <v>6</v>
      </c>
    </row>
    <row r="462" spans="1:9" x14ac:dyDescent="0.35">
      <c r="A462" s="531">
        <v>2311</v>
      </c>
      <c r="B462" s="531" t="s">
        <v>1819</v>
      </c>
      <c r="C462" s="77">
        <v>2311</v>
      </c>
      <c r="D462" s="531" t="s">
        <v>4577</v>
      </c>
      <c r="E462" s="531" t="s">
        <v>4386</v>
      </c>
      <c r="F462" s="531" t="s">
        <v>838</v>
      </c>
      <c r="G462" s="531">
        <v>60515</v>
      </c>
      <c r="H462" s="531">
        <v>269</v>
      </c>
      <c r="I462" s="531">
        <v>108</v>
      </c>
    </row>
    <row r="463" spans="1:9" x14ac:dyDescent="0.35">
      <c r="A463" s="531">
        <v>209</v>
      </c>
      <c r="B463" s="531" t="s">
        <v>1821</v>
      </c>
      <c r="C463" s="77">
        <v>209</v>
      </c>
      <c r="D463" s="531" t="s">
        <v>4578</v>
      </c>
      <c r="E463" s="531" t="s">
        <v>1200</v>
      </c>
      <c r="F463" s="531" t="s">
        <v>808</v>
      </c>
      <c r="G463" s="531">
        <v>60644</v>
      </c>
      <c r="H463" s="531">
        <v>120</v>
      </c>
      <c r="I463" s="531">
        <v>120</v>
      </c>
    </row>
    <row r="464" spans="1:9" x14ac:dyDescent="0.35">
      <c r="A464" s="531">
        <v>52306</v>
      </c>
      <c r="B464" s="531" t="s">
        <v>1823</v>
      </c>
      <c r="C464" s="77">
        <v>52306</v>
      </c>
      <c r="D464" s="531" t="s">
        <v>4579</v>
      </c>
      <c r="E464" s="531" t="s">
        <v>4023</v>
      </c>
      <c r="F464" s="531" t="s">
        <v>775</v>
      </c>
      <c r="G464" s="531">
        <v>61801</v>
      </c>
      <c r="H464" s="531">
        <v>4</v>
      </c>
      <c r="I464" s="531">
        <v>4</v>
      </c>
    </row>
    <row r="465" spans="1:9" x14ac:dyDescent="0.35">
      <c r="A465" s="531" t="s">
        <v>1826</v>
      </c>
      <c r="B465" s="531" t="s">
        <v>1825</v>
      </c>
      <c r="C465" s="77" t="s">
        <v>1826</v>
      </c>
      <c r="D465" s="531" t="s">
        <v>4580</v>
      </c>
      <c r="E465" s="531" t="s">
        <v>4205</v>
      </c>
      <c r="F465" s="531" t="s">
        <v>665</v>
      </c>
      <c r="G465" s="531">
        <v>62301</v>
      </c>
      <c r="H465" s="531">
        <v>36</v>
      </c>
      <c r="I465" s="531">
        <v>36</v>
      </c>
    </row>
    <row r="466" spans="1:9" x14ac:dyDescent="0.35">
      <c r="A466" s="531">
        <v>11226</v>
      </c>
      <c r="B466" s="531" t="s">
        <v>1827</v>
      </c>
      <c r="C466" s="77">
        <v>11226</v>
      </c>
      <c r="D466" s="531" t="s">
        <v>4581</v>
      </c>
      <c r="E466" s="531" t="s">
        <v>4582</v>
      </c>
      <c r="F466" s="531" t="s">
        <v>828</v>
      </c>
      <c r="G466" s="531">
        <v>60548</v>
      </c>
      <c r="H466" s="531">
        <v>28</v>
      </c>
      <c r="I466" s="531">
        <v>28</v>
      </c>
    </row>
    <row r="467" spans="1:9" x14ac:dyDescent="0.35">
      <c r="A467" s="531">
        <v>10591</v>
      </c>
      <c r="B467" s="531" t="s">
        <v>1829</v>
      </c>
      <c r="C467" s="77">
        <v>10591</v>
      </c>
      <c r="D467" s="531" t="s">
        <v>4583</v>
      </c>
      <c r="E467" s="531" t="s">
        <v>4023</v>
      </c>
      <c r="F467" s="531" t="s">
        <v>775</v>
      </c>
      <c r="G467" s="531">
        <v>61801</v>
      </c>
      <c r="H467" s="531">
        <v>36</v>
      </c>
      <c r="I467" s="531">
        <v>4</v>
      </c>
    </row>
    <row r="468" spans="1:9" x14ac:dyDescent="0.35">
      <c r="A468" s="531">
        <v>12329</v>
      </c>
      <c r="B468" s="531" t="s">
        <v>1831</v>
      </c>
      <c r="C468" s="77">
        <v>12329</v>
      </c>
      <c r="D468" s="531" t="s">
        <v>4584</v>
      </c>
      <c r="E468" s="531" t="s">
        <v>4585</v>
      </c>
      <c r="F468" s="531" t="s">
        <v>808</v>
      </c>
      <c r="G468" s="531">
        <v>60803</v>
      </c>
      <c r="H468" s="531">
        <v>25</v>
      </c>
      <c r="I468" s="531">
        <v>25</v>
      </c>
    </row>
    <row r="469" spans="1:9" x14ac:dyDescent="0.35">
      <c r="A469" s="531" t="s">
        <v>1834</v>
      </c>
      <c r="B469" s="531" t="s">
        <v>1833</v>
      </c>
      <c r="C469" s="77" t="s">
        <v>1834</v>
      </c>
      <c r="D469" s="531" t="s">
        <v>4586</v>
      </c>
      <c r="E469" s="531" t="s">
        <v>3991</v>
      </c>
      <c r="F469" s="531" t="s">
        <v>957</v>
      </c>
      <c r="G469" s="531">
        <v>62002</v>
      </c>
      <c r="H469" s="531">
        <v>26</v>
      </c>
      <c r="I469" s="531">
        <v>16</v>
      </c>
    </row>
    <row r="470" spans="1:9" x14ac:dyDescent="0.35">
      <c r="A470" s="531">
        <v>10488</v>
      </c>
      <c r="B470" s="531" t="s">
        <v>1835</v>
      </c>
      <c r="C470" s="77">
        <v>10488</v>
      </c>
      <c r="D470" s="531" t="s">
        <v>4174</v>
      </c>
      <c r="E470" s="531" t="s">
        <v>3991</v>
      </c>
      <c r="F470" s="531" t="s">
        <v>957</v>
      </c>
      <c r="G470" s="531">
        <v>62002</v>
      </c>
      <c r="H470" s="531">
        <v>30</v>
      </c>
      <c r="I470" s="531">
        <v>5</v>
      </c>
    </row>
    <row r="471" spans="1:9" x14ac:dyDescent="0.35">
      <c r="A471" s="531" t="s">
        <v>1838</v>
      </c>
      <c r="B471" s="531" t="s">
        <v>1837</v>
      </c>
      <c r="C471" s="77" t="s">
        <v>1838</v>
      </c>
      <c r="D471" s="531" t="s">
        <v>4587</v>
      </c>
      <c r="E471" s="531" t="s">
        <v>3991</v>
      </c>
      <c r="F471" s="531" t="s">
        <v>957</v>
      </c>
      <c r="G471" s="531">
        <v>62002</v>
      </c>
      <c r="H471" s="531">
        <v>30</v>
      </c>
      <c r="I471" s="531">
        <v>17</v>
      </c>
    </row>
    <row r="472" spans="1:9" x14ac:dyDescent="0.35">
      <c r="A472" s="531">
        <v>2711</v>
      </c>
      <c r="B472" s="531" t="s">
        <v>1839</v>
      </c>
      <c r="C472" s="77">
        <v>2711</v>
      </c>
      <c r="D472" s="531" t="s">
        <v>4588</v>
      </c>
      <c r="E472" s="531" t="s">
        <v>4589</v>
      </c>
      <c r="F472" s="531" t="s">
        <v>875</v>
      </c>
      <c r="G472" s="531">
        <v>62321</v>
      </c>
      <c r="H472" s="531">
        <v>22</v>
      </c>
      <c r="I472" s="531">
        <v>11</v>
      </c>
    </row>
    <row r="473" spans="1:9" x14ac:dyDescent="0.35">
      <c r="A473" s="531">
        <v>2944</v>
      </c>
      <c r="B473" s="531" t="s">
        <v>1841</v>
      </c>
      <c r="C473" s="77">
        <v>2944</v>
      </c>
      <c r="D473" s="531" t="s">
        <v>4590</v>
      </c>
      <c r="E473" s="531" t="s">
        <v>3994</v>
      </c>
      <c r="F473" s="531" t="s">
        <v>808</v>
      </c>
      <c r="G473" s="531">
        <v>60628</v>
      </c>
      <c r="H473" s="531">
        <v>89</v>
      </c>
      <c r="I473" s="531">
        <v>80</v>
      </c>
    </row>
    <row r="474" spans="1:9" x14ac:dyDescent="0.35">
      <c r="A474" s="531">
        <v>11589</v>
      </c>
      <c r="B474" s="531" t="s">
        <v>1843</v>
      </c>
      <c r="C474" s="77">
        <v>11589</v>
      </c>
      <c r="D474" s="531" t="s">
        <v>4591</v>
      </c>
      <c r="E474" s="531" t="s">
        <v>3933</v>
      </c>
      <c r="F474" s="531" t="s">
        <v>808</v>
      </c>
      <c r="G474" s="531">
        <v>60120</v>
      </c>
      <c r="H474" s="531">
        <v>40</v>
      </c>
      <c r="I474" s="531">
        <v>8</v>
      </c>
    </row>
    <row r="475" spans="1:9" x14ac:dyDescent="0.35">
      <c r="A475" s="531">
        <v>1282</v>
      </c>
      <c r="B475" s="531" t="s">
        <v>1845</v>
      </c>
      <c r="C475" s="77">
        <v>1282</v>
      </c>
      <c r="D475" s="531" t="s">
        <v>4592</v>
      </c>
      <c r="E475" s="531" t="s">
        <v>3950</v>
      </c>
      <c r="F475" s="531" t="s">
        <v>1098</v>
      </c>
      <c r="G475" s="531">
        <v>61103</v>
      </c>
      <c r="H475" s="531">
        <v>30</v>
      </c>
      <c r="I475" s="531">
        <v>30</v>
      </c>
    </row>
    <row r="476" spans="1:9" x14ac:dyDescent="0.35">
      <c r="A476" s="531" t="s">
        <v>1848</v>
      </c>
      <c r="B476" s="531" t="s">
        <v>1847</v>
      </c>
      <c r="C476" s="77" t="s">
        <v>1848</v>
      </c>
      <c r="D476" s="531" t="s">
        <v>4593</v>
      </c>
      <c r="E476" s="531" t="s">
        <v>4121</v>
      </c>
      <c r="F476" s="531" t="s">
        <v>950</v>
      </c>
      <c r="G476" s="531">
        <v>62521</v>
      </c>
      <c r="H476" s="531">
        <v>8</v>
      </c>
      <c r="I476" s="531">
        <v>8</v>
      </c>
    </row>
    <row r="477" spans="1:9" x14ac:dyDescent="0.35">
      <c r="A477" s="531">
        <v>52239</v>
      </c>
      <c r="B477" s="531" t="s">
        <v>1849</v>
      </c>
      <c r="C477" s="77">
        <v>52239</v>
      </c>
      <c r="D477" s="531" t="s">
        <v>4174</v>
      </c>
      <c r="E477" s="531" t="s">
        <v>1200</v>
      </c>
      <c r="F477" s="531" t="s">
        <v>808</v>
      </c>
      <c r="G477" s="531">
        <v>60619</v>
      </c>
      <c r="H477" s="531">
        <v>3</v>
      </c>
      <c r="I477" s="531">
        <v>3</v>
      </c>
    </row>
    <row r="478" spans="1:9" x14ac:dyDescent="0.35">
      <c r="A478" s="531" t="s">
        <v>1852</v>
      </c>
      <c r="B478" s="531" t="s">
        <v>1851</v>
      </c>
      <c r="C478" s="77" t="s">
        <v>1852</v>
      </c>
      <c r="D478" s="531" t="s">
        <v>4594</v>
      </c>
      <c r="E478" s="531" t="s">
        <v>1200</v>
      </c>
      <c r="F478" s="531" t="s">
        <v>808</v>
      </c>
      <c r="G478" s="531">
        <v>60640</v>
      </c>
      <c r="H478" s="531">
        <v>70</v>
      </c>
      <c r="I478" s="531">
        <v>69</v>
      </c>
    </row>
    <row r="479" spans="1:9" x14ac:dyDescent="0.35">
      <c r="A479" s="531" t="s">
        <v>1854</v>
      </c>
      <c r="B479" s="531" t="s">
        <v>1853</v>
      </c>
      <c r="C479" s="77" t="s">
        <v>1854</v>
      </c>
      <c r="D479" s="531" t="s">
        <v>4595</v>
      </c>
      <c r="E479" s="531" t="s">
        <v>4596</v>
      </c>
      <c r="F479" s="531" t="s">
        <v>977</v>
      </c>
      <c r="G479" s="531">
        <v>60033</v>
      </c>
      <c r="H479" s="531">
        <v>23</v>
      </c>
      <c r="I479" s="531">
        <v>23</v>
      </c>
    </row>
    <row r="480" spans="1:9" x14ac:dyDescent="0.35">
      <c r="A480" s="531">
        <v>2854</v>
      </c>
      <c r="B480" s="531" t="s">
        <v>1855</v>
      </c>
      <c r="C480" s="77">
        <v>2854</v>
      </c>
      <c r="D480" s="531" t="s">
        <v>4597</v>
      </c>
      <c r="E480" s="531" t="s">
        <v>4596</v>
      </c>
      <c r="F480" s="531" t="s">
        <v>977</v>
      </c>
      <c r="G480" s="531">
        <v>60033</v>
      </c>
      <c r="H480" s="531">
        <v>16</v>
      </c>
      <c r="I480" s="531">
        <v>15</v>
      </c>
    </row>
    <row r="481" spans="1:9" x14ac:dyDescent="0.35">
      <c r="A481" s="531">
        <v>10308</v>
      </c>
      <c r="B481" s="531" t="s">
        <v>1857</v>
      </c>
      <c r="C481" s="77">
        <v>10308</v>
      </c>
      <c r="D481" s="531" t="s">
        <v>4598</v>
      </c>
      <c r="E481" s="531" t="s">
        <v>1200</v>
      </c>
      <c r="F481" s="531" t="s">
        <v>808</v>
      </c>
      <c r="G481" s="531">
        <v>60607</v>
      </c>
      <c r="H481" s="531">
        <v>89</v>
      </c>
      <c r="I481" s="531">
        <v>89</v>
      </c>
    </row>
    <row r="482" spans="1:9" x14ac:dyDescent="0.35">
      <c r="A482" s="531">
        <v>12289</v>
      </c>
      <c r="B482" s="531" t="s">
        <v>1859</v>
      </c>
      <c r="C482" s="77">
        <v>12289</v>
      </c>
      <c r="D482" s="531" t="s">
        <v>4599</v>
      </c>
      <c r="E482" s="531" t="s">
        <v>4073</v>
      </c>
      <c r="F482" s="531" t="s">
        <v>808</v>
      </c>
      <c r="G482" s="531">
        <v>60426</v>
      </c>
      <c r="H482" s="531">
        <v>120</v>
      </c>
      <c r="I482" s="531">
        <v>48</v>
      </c>
    </row>
    <row r="483" spans="1:9" x14ac:dyDescent="0.35">
      <c r="A483" s="531">
        <v>11950</v>
      </c>
      <c r="B483" s="531" t="s">
        <v>1861</v>
      </c>
      <c r="C483" s="77">
        <v>11950</v>
      </c>
      <c r="D483" s="531" t="s">
        <v>4600</v>
      </c>
      <c r="E483" s="531" t="s">
        <v>4073</v>
      </c>
      <c r="F483" s="531" t="s">
        <v>808</v>
      </c>
      <c r="G483" s="531">
        <v>60426</v>
      </c>
      <c r="H483" s="531">
        <v>51</v>
      </c>
      <c r="I483" s="531">
        <v>8</v>
      </c>
    </row>
    <row r="484" spans="1:9" x14ac:dyDescent="0.35">
      <c r="A484" s="531">
        <v>10783</v>
      </c>
      <c r="B484" s="531" t="s">
        <v>1863</v>
      </c>
      <c r="C484" s="77">
        <v>10783</v>
      </c>
      <c r="D484" s="531" t="s">
        <v>4601</v>
      </c>
      <c r="E484" s="531" t="s">
        <v>4602</v>
      </c>
      <c r="F484" s="531" t="s">
        <v>783</v>
      </c>
      <c r="G484" s="531">
        <v>62567</v>
      </c>
      <c r="H484" s="531">
        <v>26</v>
      </c>
      <c r="I484" s="531">
        <v>3</v>
      </c>
    </row>
    <row r="485" spans="1:9" x14ac:dyDescent="0.35">
      <c r="A485" s="531">
        <v>11660</v>
      </c>
      <c r="B485" s="531" t="s">
        <v>1865</v>
      </c>
      <c r="C485" s="77">
        <v>11660</v>
      </c>
      <c r="D485" s="531" t="s">
        <v>4603</v>
      </c>
      <c r="E485" s="531" t="s">
        <v>4604</v>
      </c>
      <c r="F485" s="531" t="s">
        <v>783</v>
      </c>
      <c r="G485" s="531" t="s">
        <v>4605</v>
      </c>
      <c r="H485" s="531">
        <v>48</v>
      </c>
      <c r="I485" s="531">
        <v>48</v>
      </c>
    </row>
    <row r="486" spans="1:9" x14ac:dyDescent="0.35">
      <c r="A486" s="531" t="s">
        <v>1868</v>
      </c>
      <c r="B486" s="531" t="s">
        <v>1867</v>
      </c>
      <c r="C486" s="77" t="s">
        <v>1868</v>
      </c>
      <c r="D486" s="531" t="s">
        <v>4606</v>
      </c>
      <c r="E486" s="531" t="s">
        <v>4090</v>
      </c>
      <c r="F486" s="531" t="s">
        <v>966</v>
      </c>
      <c r="G486" s="531">
        <v>62644</v>
      </c>
      <c r="H486" s="531">
        <v>16</v>
      </c>
      <c r="I486" s="531">
        <v>16</v>
      </c>
    </row>
    <row r="487" spans="1:9" x14ac:dyDescent="0.35">
      <c r="A487" s="531">
        <v>2806</v>
      </c>
      <c r="B487" s="531" t="s">
        <v>1869</v>
      </c>
      <c r="C487" s="77">
        <v>2806</v>
      </c>
      <c r="D487" s="531" t="s">
        <v>4607</v>
      </c>
      <c r="E487" s="531" t="s">
        <v>4608</v>
      </c>
      <c r="F487" s="531" t="s">
        <v>970</v>
      </c>
      <c r="G487" s="531">
        <v>62960</v>
      </c>
      <c r="H487" s="531">
        <v>14</v>
      </c>
      <c r="I487" s="531">
        <v>14</v>
      </c>
    </row>
    <row r="488" spans="1:9" x14ac:dyDescent="0.35">
      <c r="A488" s="531">
        <v>2356</v>
      </c>
      <c r="B488" s="531" t="s">
        <v>1871</v>
      </c>
      <c r="C488" s="77">
        <v>2356</v>
      </c>
      <c r="D488" s="531" t="s">
        <v>4609</v>
      </c>
      <c r="E488" s="531" t="s">
        <v>4610</v>
      </c>
      <c r="F488" s="531" t="s">
        <v>865</v>
      </c>
      <c r="G488" s="531">
        <v>62016</v>
      </c>
      <c r="H488" s="531">
        <v>20</v>
      </c>
      <c r="I488" s="531">
        <v>19</v>
      </c>
    </row>
    <row r="489" spans="1:9" x14ac:dyDescent="0.35">
      <c r="A489" s="531">
        <v>11139</v>
      </c>
      <c r="B489" s="531" t="s">
        <v>1873</v>
      </c>
      <c r="C489" s="77">
        <v>11139</v>
      </c>
      <c r="D489" s="531" t="s">
        <v>4611</v>
      </c>
      <c r="E489" s="531" t="s">
        <v>4612</v>
      </c>
      <c r="F489" s="531" t="s">
        <v>1092</v>
      </c>
      <c r="G489" s="531" t="s">
        <v>4613</v>
      </c>
      <c r="H489" s="531">
        <v>36</v>
      </c>
      <c r="I489" s="531">
        <v>9</v>
      </c>
    </row>
    <row r="490" spans="1:9" x14ac:dyDescent="0.35">
      <c r="A490" s="531">
        <v>12340</v>
      </c>
      <c r="B490" s="531" t="s">
        <v>1875</v>
      </c>
      <c r="C490" s="77">
        <v>12340</v>
      </c>
      <c r="D490" s="531" t="s">
        <v>4614</v>
      </c>
      <c r="E490" s="531" t="s">
        <v>1200</v>
      </c>
      <c r="F490" s="531" t="s">
        <v>808</v>
      </c>
      <c r="G490" s="531">
        <v>60640</v>
      </c>
      <c r="H490" s="531">
        <v>103</v>
      </c>
      <c r="I490" s="531">
        <v>6</v>
      </c>
    </row>
    <row r="491" spans="1:9" x14ac:dyDescent="0.35">
      <c r="A491" s="531">
        <v>1032</v>
      </c>
      <c r="B491" s="531" t="s">
        <v>1877</v>
      </c>
      <c r="C491" s="77">
        <v>1032</v>
      </c>
      <c r="D491" s="531" t="s">
        <v>4615</v>
      </c>
      <c r="E491" s="531" t="s">
        <v>4516</v>
      </c>
      <c r="F491" s="531" t="s">
        <v>1037</v>
      </c>
      <c r="G491" s="531">
        <v>61244</v>
      </c>
      <c r="H491" s="531">
        <v>100</v>
      </c>
      <c r="I491" s="531">
        <v>100</v>
      </c>
    </row>
    <row r="492" spans="1:9" x14ac:dyDescent="0.35">
      <c r="A492" s="531">
        <v>864</v>
      </c>
      <c r="B492" s="531" t="s">
        <v>1879</v>
      </c>
      <c r="C492" s="77">
        <v>864</v>
      </c>
      <c r="D492" s="531" t="s">
        <v>4616</v>
      </c>
      <c r="E492" s="531" t="s">
        <v>4617</v>
      </c>
      <c r="F492" s="531" t="s">
        <v>1037</v>
      </c>
      <c r="G492" s="531">
        <v>61282</v>
      </c>
      <c r="H492" s="531">
        <v>98</v>
      </c>
      <c r="I492" s="531">
        <v>98</v>
      </c>
    </row>
    <row r="493" spans="1:9" x14ac:dyDescent="0.35">
      <c r="A493" s="531">
        <v>11294</v>
      </c>
      <c r="B493" s="531" t="s">
        <v>1881</v>
      </c>
      <c r="C493" s="77">
        <v>11294</v>
      </c>
      <c r="D493" s="531" t="s">
        <v>4618</v>
      </c>
      <c r="E493" s="531" t="s">
        <v>3981</v>
      </c>
      <c r="F493" s="531" t="s">
        <v>808</v>
      </c>
      <c r="G493" s="531">
        <v>60004</v>
      </c>
      <c r="H493" s="531">
        <v>18</v>
      </c>
      <c r="I493" s="531">
        <v>4</v>
      </c>
    </row>
    <row r="494" spans="1:9" x14ac:dyDescent="0.35">
      <c r="A494" s="531">
        <v>1336</v>
      </c>
      <c r="B494" s="531" t="s">
        <v>1883</v>
      </c>
      <c r="C494" s="77">
        <v>1336</v>
      </c>
      <c r="D494" s="531" t="s">
        <v>4619</v>
      </c>
      <c r="E494" s="531" t="s">
        <v>1200</v>
      </c>
      <c r="F494" s="531" t="s">
        <v>808</v>
      </c>
      <c r="G494" s="531">
        <v>60653</v>
      </c>
      <c r="H494" s="531">
        <v>53</v>
      </c>
      <c r="I494" s="531">
        <v>46</v>
      </c>
    </row>
    <row r="495" spans="1:9" x14ac:dyDescent="0.35">
      <c r="A495" s="531">
        <v>922</v>
      </c>
      <c r="B495" s="531" t="s">
        <v>1885</v>
      </c>
      <c r="C495" s="77">
        <v>922</v>
      </c>
      <c r="D495" s="531" t="s">
        <v>4620</v>
      </c>
      <c r="E495" s="531" t="s">
        <v>4621</v>
      </c>
      <c r="F495" s="531" t="s">
        <v>739</v>
      </c>
      <c r="G495" s="531">
        <v>61362</v>
      </c>
      <c r="H495" s="531">
        <v>24</v>
      </c>
      <c r="I495" s="531">
        <v>24</v>
      </c>
    </row>
    <row r="496" spans="1:9" x14ac:dyDescent="0.35">
      <c r="A496" s="531" t="s">
        <v>1888</v>
      </c>
      <c r="B496" s="531" t="s">
        <v>1887</v>
      </c>
      <c r="C496" s="77" t="s">
        <v>1888</v>
      </c>
      <c r="D496" s="531" t="s">
        <v>4622</v>
      </c>
      <c r="E496" s="531" t="s">
        <v>3950</v>
      </c>
      <c r="F496" s="531" t="s">
        <v>1098</v>
      </c>
      <c r="G496" s="531">
        <v>61109</v>
      </c>
      <c r="H496" s="531">
        <v>40</v>
      </c>
      <c r="I496" s="531">
        <v>40</v>
      </c>
    </row>
    <row r="497" spans="1:9" x14ac:dyDescent="0.35">
      <c r="A497" s="531">
        <v>11358</v>
      </c>
      <c r="B497" s="531" t="s">
        <v>1889</v>
      </c>
      <c r="C497" s="77">
        <v>11358</v>
      </c>
      <c r="D497" s="531" t="s">
        <v>4623</v>
      </c>
      <c r="E497" s="531" t="s">
        <v>1037</v>
      </c>
      <c r="F497" s="531" t="s">
        <v>1037</v>
      </c>
      <c r="G497" s="531">
        <v>61201</v>
      </c>
      <c r="H497" s="531">
        <v>169</v>
      </c>
      <c r="I497" s="531">
        <v>169</v>
      </c>
    </row>
    <row r="498" spans="1:9" x14ac:dyDescent="0.35">
      <c r="A498" s="531">
        <v>11758</v>
      </c>
      <c r="B498" s="531" t="s">
        <v>1891</v>
      </c>
      <c r="C498" s="77">
        <v>11758</v>
      </c>
      <c r="D498" s="531" t="s">
        <v>4624</v>
      </c>
      <c r="E498" s="531" t="s">
        <v>3966</v>
      </c>
      <c r="F498" s="531" t="s">
        <v>930</v>
      </c>
      <c r="G498" s="531">
        <v>60099</v>
      </c>
      <c r="H498" s="531">
        <v>63</v>
      </c>
      <c r="I498" s="531">
        <v>6</v>
      </c>
    </row>
    <row r="499" spans="1:9" x14ac:dyDescent="0.35">
      <c r="A499" s="531">
        <v>681</v>
      </c>
      <c r="B499" s="531" t="s">
        <v>1893</v>
      </c>
      <c r="C499" s="77">
        <v>681</v>
      </c>
      <c r="D499" s="531" t="s">
        <v>4625</v>
      </c>
      <c r="E499" s="531" t="s">
        <v>4626</v>
      </c>
      <c r="F499" s="531" t="s">
        <v>1053</v>
      </c>
      <c r="G499" s="531">
        <v>62565</v>
      </c>
      <c r="H499" s="531">
        <v>24</v>
      </c>
      <c r="I499" s="531">
        <v>24</v>
      </c>
    </row>
    <row r="500" spans="1:9" x14ac:dyDescent="0.35">
      <c r="A500" s="531">
        <v>11878</v>
      </c>
      <c r="B500" s="531" t="s">
        <v>1895</v>
      </c>
      <c r="C500" s="77">
        <v>11878</v>
      </c>
      <c r="D500" s="531" t="s">
        <v>4627</v>
      </c>
      <c r="E500" s="531" t="s">
        <v>1200</v>
      </c>
      <c r="F500" s="531" t="s">
        <v>808</v>
      </c>
      <c r="G500" s="531">
        <v>60640</v>
      </c>
      <c r="H500" s="531">
        <v>204</v>
      </c>
      <c r="I500" s="531">
        <v>203</v>
      </c>
    </row>
    <row r="501" spans="1:9" x14ac:dyDescent="0.35">
      <c r="A501" s="531" t="s">
        <v>1898</v>
      </c>
      <c r="B501" s="531" t="s">
        <v>1897</v>
      </c>
      <c r="C501" s="77" t="s">
        <v>1898</v>
      </c>
      <c r="D501" s="531" t="s">
        <v>4628</v>
      </c>
      <c r="E501" s="531" t="s">
        <v>4121</v>
      </c>
      <c r="F501" s="531" t="s">
        <v>950</v>
      </c>
      <c r="G501" s="531">
        <v>62521</v>
      </c>
      <c r="H501" s="531">
        <v>19</v>
      </c>
      <c r="I501" s="531">
        <v>18</v>
      </c>
    </row>
    <row r="502" spans="1:9" x14ac:dyDescent="0.35">
      <c r="A502" s="531" t="s">
        <v>1900</v>
      </c>
      <c r="B502" s="531" t="s">
        <v>1899</v>
      </c>
      <c r="C502" s="77" t="s">
        <v>1900</v>
      </c>
      <c r="D502" s="531" t="s">
        <v>4629</v>
      </c>
      <c r="E502" s="531" t="s">
        <v>4121</v>
      </c>
      <c r="F502" s="531" t="s">
        <v>950</v>
      </c>
      <c r="G502" s="531">
        <v>62521</v>
      </c>
      <c r="H502" s="531">
        <v>18</v>
      </c>
      <c r="I502" s="531">
        <v>17</v>
      </c>
    </row>
    <row r="503" spans="1:9" x14ac:dyDescent="0.35">
      <c r="A503" s="531">
        <v>2455</v>
      </c>
      <c r="B503" s="531" t="s">
        <v>1901</v>
      </c>
      <c r="C503" s="77">
        <v>2455</v>
      </c>
      <c r="D503" s="531" t="s">
        <v>4630</v>
      </c>
      <c r="E503" s="531" t="s">
        <v>4121</v>
      </c>
      <c r="F503" s="531" t="s">
        <v>950</v>
      </c>
      <c r="G503" s="531">
        <v>62522</v>
      </c>
      <c r="H503" s="531">
        <v>80</v>
      </c>
      <c r="I503" s="531">
        <v>68</v>
      </c>
    </row>
    <row r="504" spans="1:9" x14ac:dyDescent="0.35">
      <c r="A504" s="531" t="s">
        <v>1904</v>
      </c>
      <c r="B504" s="531" t="s">
        <v>1903</v>
      </c>
      <c r="C504" s="77" t="s">
        <v>1904</v>
      </c>
      <c r="D504" s="531" t="s">
        <v>4631</v>
      </c>
      <c r="E504" s="531" t="s">
        <v>4058</v>
      </c>
      <c r="F504" s="531" t="s">
        <v>912</v>
      </c>
      <c r="G504" s="531">
        <v>60510</v>
      </c>
      <c r="H504" s="531">
        <v>93</v>
      </c>
      <c r="I504" s="531">
        <v>70</v>
      </c>
    </row>
    <row r="505" spans="1:9" x14ac:dyDescent="0.35">
      <c r="A505" s="531">
        <v>2272</v>
      </c>
      <c r="B505" s="531" t="s">
        <v>1905</v>
      </c>
      <c r="C505" s="77">
        <v>2272</v>
      </c>
      <c r="D505" s="531" t="s">
        <v>4631</v>
      </c>
      <c r="E505" s="531" t="s">
        <v>4058</v>
      </c>
      <c r="F505" s="531" t="s">
        <v>912</v>
      </c>
      <c r="G505" s="531">
        <v>60510</v>
      </c>
      <c r="H505" s="531">
        <v>55</v>
      </c>
      <c r="I505" s="531">
        <v>46</v>
      </c>
    </row>
    <row r="506" spans="1:9" x14ac:dyDescent="0.35">
      <c r="A506" s="531">
        <v>2731</v>
      </c>
      <c r="B506" s="531" t="s">
        <v>1907</v>
      </c>
      <c r="C506" s="77">
        <v>2731</v>
      </c>
      <c r="D506" s="531" t="s">
        <v>4632</v>
      </c>
      <c r="E506" s="531" t="s">
        <v>4633</v>
      </c>
      <c r="F506" s="531" t="s">
        <v>723</v>
      </c>
      <c r="G506" s="531">
        <v>61008</v>
      </c>
      <c r="H506" s="531">
        <v>120</v>
      </c>
      <c r="I506" s="531">
        <v>96</v>
      </c>
    </row>
    <row r="507" spans="1:9" x14ac:dyDescent="0.35">
      <c r="A507" s="531" t="s">
        <v>1910</v>
      </c>
      <c r="B507" s="531" t="s">
        <v>1909</v>
      </c>
      <c r="C507" s="77" t="s">
        <v>1910</v>
      </c>
      <c r="D507" s="531" t="s">
        <v>4634</v>
      </c>
      <c r="E507" s="531" t="s">
        <v>4065</v>
      </c>
      <c r="F507" s="531" t="s">
        <v>859</v>
      </c>
      <c r="G507" s="531">
        <v>62812</v>
      </c>
      <c r="H507" s="531">
        <v>100</v>
      </c>
      <c r="I507" s="531">
        <v>90</v>
      </c>
    </row>
    <row r="508" spans="1:9" x14ac:dyDescent="0.35">
      <c r="A508" s="531">
        <v>2855</v>
      </c>
      <c r="B508" s="531" t="s">
        <v>1911</v>
      </c>
      <c r="C508" s="77">
        <v>2855</v>
      </c>
      <c r="D508" s="531" t="s">
        <v>4635</v>
      </c>
      <c r="E508" s="531" t="s">
        <v>4562</v>
      </c>
      <c r="F508" s="531" t="s">
        <v>838</v>
      </c>
      <c r="G508" s="531">
        <v>60440</v>
      </c>
      <c r="H508" s="531">
        <v>105</v>
      </c>
      <c r="I508" s="531">
        <v>83</v>
      </c>
    </row>
    <row r="509" spans="1:9" x14ac:dyDescent="0.35">
      <c r="A509" s="531">
        <v>10030</v>
      </c>
      <c r="B509" s="531" t="s">
        <v>1913</v>
      </c>
      <c r="C509" s="77">
        <v>10030</v>
      </c>
      <c r="D509" s="531" t="s">
        <v>4636</v>
      </c>
      <c r="E509" s="531" t="s">
        <v>4303</v>
      </c>
      <c r="F509" s="531" t="s">
        <v>804</v>
      </c>
      <c r="G509" s="531">
        <v>61920</v>
      </c>
      <c r="H509" s="531">
        <v>68</v>
      </c>
      <c r="I509" s="531">
        <v>48</v>
      </c>
    </row>
    <row r="510" spans="1:9" x14ac:dyDescent="0.35">
      <c r="A510" s="531">
        <v>2739</v>
      </c>
      <c r="B510" s="531" t="s">
        <v>1915</v>
      </c>
      <c r="C510" s="77">
        <v>2739</v>
      </c>
      <c r="D510" s="531" t="s">
        <v>4637</v>
      </c>
      <c r="E510" s="531" t="s">
        <v>821</v>
      </c>
      <c r="F510" s="531" t="s">
        <v>828</v>
      </c>
      <c r="G510" s="531">
        <v>60155</v>
      </c>
      <c r="H510" s="531">
        <v>76</v>
      </c>
      <c r="I510" s="531">
        <v>60</v>
      </c>
    </row>
    <row r="511" spans="1:9" x14ac:dyDescent="0.35">
      <c r="A511" s="531">
        <v>10283</v>
      </c>
      <c r="B511" s="531" t="s">
        <v>1917</v>
      </c>
      <c r="C511" s="77">
        <v>10283</v>
      </c>
      <c r="D511" s="531" t="s">
        <v>4638</v>
      </c>
      <c r="E511" s="531" t="s">
        <v>4116</v>
      </c>
      <c r="F511" s="531" t="s">
        <v>1062</v>
      </c>
      <c r="G511" s="531">
        <v>61032</v>
      </c>
      <c r="H511" s="531">
        <v>76</v>
      </c>
      <c r="I511" s="531">
        <v>61</v>
      </c>
    </row>
    <row r="512" spans="1:9" x14ac:dyDescent="0.35">
      <c r="A512" s="531">
        <v>10285</v>
      </c>
      <c r="B512" s="531" t="s">
        <v>1919</v>
      </c>
      <c r="C512" s="77">
        <v>10285</v>
      </c>
      <c r="D512" s="531" t="s">
        <v>4639</v>
      </c>
      <c r="E512" s="531" t="s">
        <v>4130</v>
      </c>
      <c r="F512" s="531" t="s">
        <v>930</v>
      </c>
      <c r="G512" s="531">
        <v>60031</v>
      </c>
      <c r="H512" s="531">
        <v>105</v>
      </c>
      <c r="I512" s="531">
        <v>84</v>
      </c>
    </row>
    <row r="513" spans="1:9" x14ac:dyDescent="0.35">
      <c r="A513" s="531">
        <v>2794</v>
      </c>
      <c r="B513" s="531" t="s">
        <v>1921</v>
      </c>
      <c r="C513" s="77">
        <v>2794</v>
      </c>
      <c r="D513" s="531" t="s">
        <v>4640</v>
      </c>
      <c r="E513" s="531" t="s">
        <v>4438</v>
      </c>
      <c r="F513" s="531" t="s">
        <v>878</v>
      </c>
      <c r="G513" s="531">
        <v>62859</v>
      </c>
      <c r="H513" s="531">
        <v>41</v>
      </c>
      <c r="I513" s="531">
        <v>33</v>
      </c>
    </row>
    <row r="514" spans="1:9" x14ac:dyDescent="0.35">
      <c r="A514" s="531">
        <v>2605</v>
      </c>
      <c r="B514" s="531" t="s">
        <v>1923</v>
      </c>
      <c r="C514" s="77">
        <v>2605</v>
      </c>
      <c r="D514" s="531" t="s">
        <v>4641</v>
      </c>
      <c r="E514" s="531" t="s">
        <v>4082</v>
      </c>
      <c r="F514" s="531" t="s">
        <v>1037</v>
      </c>
      <c r="G514" s="531">
        <v>61265</v>
      </c>
      <c r="H514" s="531">
        <v>99</v>
      </c>
      <c r="I514" s="531">
        <v>79</v>
      </c>
    </row>
    <row r="515" spans="1:9" x14ac:dyDescent="0.35">
      <c r="A515" s="531">
        <v>10337</v>
      </c>
      <c r="B515" s="531" t="s">
        <v>1925</v>
      </c>
      <c r="C515" s="77">
        <v>10337</v>
      </c>
      <c r="D515" s="531" t="s">
        <v>4642</v>
      </c>
      <c r="E515" s="531" t="s">
        <v>4643</v>
      </c>
      <c r="F515" s="531" t="s">
        <v>1092</v>
      </c>
      <c r="G515" s="531">
        <v>60544</v>
      </c>
      <c r="H515" s="531">
        <v>108</v>
      </c>
      <c r="I515" s="531">
        <v>87</v>
      </c>
    </row>
    <row r="516" spans="1:9" x14ac:dyDescent="0.35">
      <c r="A516" s="531">
        <v>11371</v>
      </c>
      <c r="B516" s="531" t="s">
        <v>1927</v>
      </c>
      <c r="C516" s="77">
        <v>11371</v>
      </c>
      <c r="D516" s="531" t="s">
        <v>4644</v>
      </c>
      <c r="E516" s="531" t="s">
        <v>3950</v>
      </c>
      <c r="F516" s="531" t="s">
        <v>1098</v>
      </c>
      <c r="G516" s="531">
        <v>61107</v>
      </c>
      <c r="H516" s="531">
        <v>99</v>
      </c>
      <c r="I516" s="531">
        <v>79</v>
      </c>
    </row>
    <row r="517" spans="1:9" x14ac:dyDescent="0.35">
      <c r="A517" s="531">
        <v>2628</v>
      </c>
      <c r="B517" s="531" t="s">
        <v>1929</v>
      </c>
      <c r="C517" s="77">
        <v>2628</v>
      </c>
      <c r="D517" s="531" t="s">
        <v>4645</v>
      </c>
      <c r="E517" s="531" t="s">
        <v>4306</v>
      </c>
      <c r="F517" s="531" t="s">
        <v>1089</v>
      </c>
      <c r="G517" s="531">
        <v>61081</v>
      </c>
      <c r="H517" s="531">
        <v>76</v>
      </c>
      <c r="I517" s="531">
        <v>60</v>
      </c>
    </row>
    <row r="518" spans="1:9" x14ac:dyDescent="0.35">
      <c r="A518" s="531">
        <v>2483</v>
      </c>
      <c r="B518" s="531" t="s">
        <v>1931</v>
      </c>
      <c r="C518" s="77">
        <v>2483</v>
      </c>
      <c r="D518" s="531" t="s">
        <v>4646</v>
      </c>
      <c r="E518" s="531" t="s">
        <v>4647</v>
      </c>
      <c r="F518" s="531" t="s">
        <v>1095</v>
      </c>
      <c r="G518" s="531">
        <v>62948</v>
      </c>
      <c r="H518" s="531">
        <v>50</v>
      </c>
      <c r="I518" s="531">
        <v>50</v>
      </c>
    </row>
    <row r="519" spans="1:9" x14ac:dyDescent="0.35">
      <c r="A519" s="531">
        <v>11227</v>
      </c>
      <c r="B519" s="531" t="s">
        <v>1933</v>
      </c>
      <c r="C519" s="77">
        <v>11227</v>
      </c>
      <c r="D519" s="531" t="s">
        <v>4648</v>
      </c>
      <c r="E519" s="531" t="s">
        <v>4604</v>
      </c>
      <c r="F519" s="531" t="s">
        <v>783</v>
      </c>
      <c r="G519" s="531">
        <v>62568</v>
      </c>
      <c r="H519" s="531">
        <v>139</v>
      </c>
      <c r="I519" s="531">
        <v>14</v>
      </c>
    </row>
    <row r="520" spans="1:9" x14ac:dyDescent="0.35">
      <c r="A520" s="531" t="s">
        <v>1936</v>
      </c>
      <c r="B520" s="531" t="s">
        <v>1935</v>
      </c>
      <c r="C520" s="77" t="s">
        <v>1936</v>
      </c>
      <c r="D520" s="531" t="s">
        <v>4649</v>
      </c>
      <c r="E520" s="531" t="s">
        <v>4650</v>
      </c>
      <c r="F520" s="531" t="s">
        <v>916</v>
      </c>
      <c r="G520" s="531">
        <v>60944</v>
      </c>
      <c r="H520" s="531">
        <v>40</v>
      </c>
      <c r="I520" s="531">
        <v>40</v>
      </c>
    </row>
    <row r="521" spans="1:9" x14ac:dyDescent="0.35">
      <c r="A521" s="531" t="s">
        <v>1938</v>
      </c>
      <c r="B521" s="531" t="s">
        <v>1937</v>
      </c>
      <c r="C521" s="77" t="s">
        <v>1938</v>
      </c>
      <c r="D521" s="531" t="s">
        <v>4651</v>
      </c>
      <c r="E521" s="531" t="s">
        <v>4219</v>
      </c>
      <c r="F521" s="531" t="s">
        <v>960</v>
      </c>
      <c r="G521" s="531">
        <v>62801</v>
      </c>
      <c r="H521" s="531">
        <v>32</v>
      </c>
      <c r="I521" s="531">
        <v>32</v>
      </c>
    </row>
    <row r="522" spans="1:9" x14ac:dyDescent="0.35">
      <c r="A522" s="531" t="s">
        <v>1940</v>
      </c>
      <c r="B522" s="531" t="s">
        <v>1939</v>
      </c>
      <c r="C522" s="77" t="s">
        <v>1940</v>
      </c>
      <c r="D522" s="531" t="s">
        <v>4652</v>
      </c>
      <c r="E522" s="531" t="s">
        <v>4219</v>
      </c>
      <c r="F522" s="531" t="s">
        <v>960</v>
      </c>
      <c r="G522" s="531">
        <v>62801</v>
      </c>
      <c r="H522" s="531">
        <v>48</v>
      </c>
      <c r="I522" s="531">
        <v>48</v>
      </c>
    </row>
    <row r="523" spans="1:9" x14ac:dyDescent="0.35">
      <c r="A523" s="531">
        <v>2803</v>
      </c>
      <c r="B523" s="531" t="s">
        <v>1941</v>
      </c>
      <c r="C523" s="77">
        <v>2803</v>
      </c>
      <c r="D523" s="531" t="s">
        <v>4653</v>
      </c>
      <c r="E523" s="531" t="s">
        <v>4654</v>
      </c>
      <c r="F523" s="531" t="s">
        <v>916</v>
      </c>
      <c r="G523" s="531">
        <v>60914</v>
      </c>
      <c r="H523" s="531">
        <v>128</v>
      </c>
      <c r="I523" s="531">
        <v>128</v>
      </c>
    </row>
    <row r="524" spans="1:9" x14ac:dyDescent="0.35">
      <c r="A524" s="531">
        <v>11228</v>
      </c>
      <c r="B524" s="531" t="s">
        <v>1943</v>
      </c>
      <c r="C524" s="77">
        <v>11228</v>
      </c>
      <c r="D524" s="531" t="s">
        <v>4655</v>
      </c>
      <c r="E524" s="531" t="s">
        <v>4023</v>
      </c>
      <c r="F524" s="531" t="s">
        <v>775</v>
      </c>
      <c r="G524" s="531">
        <v>61801</v>
      </c>
      <c r="H524" s="531">
        <v>33</v>
      </c>
      <c r="I524" s="531">
        <v>7</v>
      </c>
    </row>
    <row r="525" spans="1:9" x14ac:dyDescent="0.35">
      <c r="A525" s="531" t="s">
        <v>1946</v>
      </c>
      <c r="B525" s="531" t="s">
        <v>1945</v>
      </c>
      <c r="C525" s="77" t="s">
        <v>1946</v>
      </c>
      <c r="D525" s="531" t="s">
        <v>4656</v>
      </c>
      <c r="E525" s="531" t="s">
        <v>4657</v>
      </c>
      <c r="F525" s="531" t="s">
        <v>931</v>
      </c>
      <c r="G525" s="531">
        <v>61348</v>
      </c>
      <c r="H525" s="531">
        <v>32</v>
      </c>
      <c r="I525" s="531">
        <v>32</v>
      </c>
    </row>
    <row r="526" spans="1:9" x14ac:dyDescent="0.35">
      <c r="A526" s="531">
        <v>11016</v>
      </c>
      <c r="B526" s="531" t="s">
        <v>1947</v>
      </c>
      <c r="C526" s="77">
        <v>11016</v>
      </c>
      <c r="D526" s="531" t="s">
        <v>4658</v>
      </c>
      <c r="E526" s="531" t="s">
        <v>4303</v>
      </c>
      <c r="F526" s="531" t="s">
        <v>804</v>
      </c>
      <c r="G526" s="531">
        <v>61920</v>
      </c>
      <c r="H526" s="531">
        <v>72</v>
      </c>
      <c r="I526" s="531">
        <v>72</v>
      </c>
    </row>
    <row r="527" spans="1:9" x14ac:dyDescent="0.35">
      <c r="A527" s="531">
        <v>11588</v>
      </c>
      <c r="B527" s="531" t="s">
        <v>1949</v>
      </c>
      <c r="C527" s="77">
        <v>11588</v>
      </c>
      <c r="D527" s="531" t="s">
        <v>4659</v>
      </c>
      <c r="E527" s="531" t="s">
        <v>4450</v>
      </c>
      <c r="F527" s="531" t="s">
        <v>957</v>
      </c>
      <c r="G527" s="531">
        <v>62249</v>
      </c>
      <c r="H527" s="531">
        <v>48</v>
      </c>
      <c r="I527" s="531">
        <v>13</v>
      </c>
    </row>
    <row r="528" spans="1:9" x14ac:dyDescent="0.35">
      <c r="A528" s="531">
        <v>985</v>
      </c>
      <c r="B528" s="531" t="s">
        <v>1951</v>
      </c>
      <c r="C528" s="77">
        <v>985</v>
      </c>
      <c r="D528" s="531" t="s">
        <v>4660</v>
      </c>
      <c r="E528" s="531" t="s">
        <v>4661</v>
      </c>
      <c r="F528" s="531" t="s">
        <v>1092</v>
      </c>
      <c r="G528" s="531">
        <v>60446</v>
      </c>
      <c r="H528" s="531">
        <v>200</v>
      </c>
      <c r="I528" s="531">
        <v>120</v>
      </c>
    </row>
    <row r="529" spans="1:9" x14ac:dyDescent="0.35">
      <c r="A529" s="531">
        <v>11818</v>
      </c>
      <c r="B529" s="531" t="s">
        <v>1953</v>
      </c>
      <c r="C529" s="77">
        <v>11818</v>
      </c>
      <c r="D529" s="531" t="s">
        <v>4662</v>
      </c>
      <c r="E529" s="531" t="s">
        <v>3929</v>
      </c>
      <c r="F529" s="531" t="s">
        <v>808</v>
      </c>
      <c r="G529" s="531">
        <v>60201</v>
      </c>
      <c r="H529" s="531">
        <v>33</v>
      </c>
      <c r="I529" s="531">
        <v>33</v>
      </c>
    </row>
    <row r="530" spans="1:9" x14ac:dyDescent="0.35">
      <c r="A530" s="531">
        <v>12452</v>
      </c>
      <c r="B530" s="531" t="s">
        <v>1955</v>
      </c>
      <c r="C530" s="77">
        <v>12452</v>
      </c>
      <c r="D530" s="531" t="s">
        <v>4663</v>
      </c>
      <c r="E530" s="531" t="s">
        <v>4664</v>
      </c>
      <c r="F530" s="531" t="s">
        <v>1005</v>
      </c>
      <c r="G530" s="531">
        <v>61054</v>
      </c>
      <c r="H530" s="531">
        <v>24</v>
      </c>
      <c r="I530" s="531">
        <v>8</v>
      </c>
    </row>
    <row r="531" spans="1:9" x14ac:dyDescent="0.35">
      <c r="A531" s="531">
        <v>11312</v>
      </c>
      <c r="B531" s="531" t="s">
        <v>1957</v>
      </c>
      <c r="C531" s="77">
        <v>11312</v>
      </c>
      <c r="D531" s="531" t="s">
        <v>4665</v>
      </c>
      <c r="E531" s="531" t="s">
        <v>977</v>
      </c>
      <c r="F531" s="531" t="s">
        <v>977</v>
      </c>
      <c r="G531" s="531">
        <v>60050</v>
      </c>
      <c r="H531" s="531">
        <v>88</v>
      </c>
      <c r="I531" s="531">
        <v>87</v>
      </c>
    </row>
    <row r="532" spans="1:9" x14ac:dyDescent="0.35">
      <c r="A532" s="531">
        <v>696</v>
      </c>
      <c r="B532" s="531" t="s">
        <v>1959</v>
      </c>
      <c r="C532" s="77">
        <v>696</v>
      </c>
      <c r="D532" s="531" t="s">
        <v>4666</v>
      </c>
      <c r="E532" s="531" t="s">
        <v>916</v>
      </c>
      <c r="F532" s="531" t="s">
        <v>916</v>
      </c>
      <c r="G532" s="531">
        <v>60901</v>
      </c>
      <c r="H532" s="531">
        <v>52</v>
      </c>
      <c r="I532" s="531">
        <v>52</v>
      </c>
    </row>
    <row r="533" spans="1:9" x14ac:dyDescent="0.35">
      <c r="A533" s="531" t="s">
        <v>1962</v>
      </c>
      <c r="B533" s="531" t="s">
        <v>1961</v>
      </c>
      <c r="C533" s="77" t="s">
        <v>1962</v>
      </c>
      <c r="D533" s="531" t="s">
        <v>4667</v>
      </c>
      <c r="E533" s="531" t="s">
        <v>1200</v>
      </c>
      <c r="F533" s="531" t="s">
        <v>808</v>
      </c>
      <c r="G533" s="531">
        <v>60616</v>
      </c>
      <c r="H533" s="531">
        <v>327</v>
      </c>
      <c r="I533" s="531">
        <v>273</v>
      </c>
    </row>
    <row r="534" spans="1:9" x14ac:dyDescent="0.35">
      <c r="A534" s="531" t="s">
        <v>1964</v>
      </c>
      <c r="B534" s="531" t="s">
        <v>1963</v>
      </c>
      <c r="C534" s="77" t="s">
        <v>1964</v>
      </c>
      <c r="D534" s="531" t="s">
        <v>4668</v>
      </c>
      <c r="E534" s="531" t="s">
        <v>4669</v>
      </c>
      <c r="F534" s="531" t="s">
        <v>994</v>
      </c>
      <c r="G534" s="531">
        <v>62049</v>
      </c>
      <c r="H534" s="531">
        <v>20</v>
      </c>
      <c r="I534" s="531">
        <v>20</v>
      </c>
    </row>
    <row r="535" spans="1:9" x14ac:dyDescent="0.35">
      <c r="A535" s="531">
        <v>12106</v>
      </c>
      <c r="B535" s="531" t="s">
        <v>1965</v>
      </c>
      <c r="C535" s="77">
        <v>12106</v>
      </c>
      <c r="D535" s="531" t="s">
        <v>4670</v>
      </c>
      <c r="E535" s="531" t="s">
        <v>4671</v>
      </c>
      <c r="F535" s="531" t="s">
        <v>808</v>
      </c>
      <c r="G535" s="531">
        <v>60162</v>
      </c>
      <c r="H535" s="531">
        <v>42</v>
      </c>
      <c r="I535" s="531">
        <v>7</v>
      </c>
    </row>
    <row r="536" spans="1:9" x14ac:dyDescent="0.35">
      <c r="A536" s="531">
        <v>87</v>
      </c>
      <c r="B536" s="531" t="s">
        <v>1967</v>
      </c>
      <c r="C536" s="77">
        <v>87</v>
      </c>
      <c r="D536" s="531" t="s">
        <v>4672</v>
      </c>
      <c r="E536" s="531" t="s">
        <v>4673</v>
      </c>
      <c r="F536" s="531" t="s">
        <v>838</v>
      </c>
      <c r="G536" s="531">
        <v>60527</v>
      </c>
      <c r="H536" s="531">
        <v>580</v>
      </c>
      <c r="I536" s="531">
        <v>580</v>
      </c>
    </row>
    <row r="537" spans="1:9" x14ac:dyDescent="0.35">
      <c r="A537" s="531">
        <v>12331</v>
      </c>
      <c r="B537" s="531" t="s">
        <v>1969</v>
      </c>
      <c r="C537" s="77">
        <v>12331</v>
      </c>
      <c r="D537" s="531" t="s">
        <v>4674</v>
      </c>
      <c r="E537" s="531" t="s">
        <v>4675</v>
      </c>
      <c r="F537" s="531" t="s">
        <v>930</v>
      </c>
      <c r="G537" s="531">
        <v>60047</v>
      </c>
      <c r="H537" s="531">
        <v>10</v>
      </c>
      <c r="I537" s="531">
        <v>10</v>
      </c>
    </row>
    <row r="538" spans="1:9" x14ac:dyDescent="0.35">
      <c r="A538" s="531" t="s">
        <v>1972</v>
      </c>
      <c r="B538" s="531" t="s">
        <v>1971</v>
      </c>
      <c r="C538" s="77" t="s">
        <v>1972</v>
      </c>
      <c r="D538" s="531" t="s">
        <v>4676</v>
      </c>
      <c r="E538" s="531" t="s">
        <v>1200</v>
      </c>
      <c r="F538" s="531" t="s">
        <v>808</v>
      </c>
      <c r="G538" s="531">
        <v>60628</v>
      </c>
      <c r="H538" s="531">
        <v>81</v>
      </c>
      <c r="I538" s="531">
        <v>81</v>
      </c>
    </row>
    <row r="539" spans="1:9" x14ac:dyDescent="0.35">
      <c r="A539" s="531" t="s">
        <v>1974</v>
      </c>
      <c r="B539" s="531" t="s">
        <v>1973</v>
      </c>
      <c r="C539" s="77" t="s">
        <v>1974</v>
      </c>
      <c r="D539" s="531" t="s">
        <v>4677</v>
      </c>
      <c r="E539" s="531" t="s">
        <v>4497</v>
      </c>
      <c r="F539" s="531" t="s">
        <v>925</v>
      </c>
      <c r="G539" s="531">
        <v>61402</v>
      </c>
      <c r="H539" s="531">
        <v>61</v>
      </c>
      <c r="I539" s="531">
        <v>60</v>
      </c>
    </row>
    <row r="540" spans="1:9" x14ac:dyDescent="0.35">
      <c r="A540" s="531" t="s">
        <v>1976</v>
      </c>
      <c r="B540" s="531" t="s">
        <v>1975</v>
      </c>
      <c r="C540" s="77" t="s">
        <v>1976</v>
      </c>
      <c r="D540" s="531" t="s">
        <v>4678</v>
      </c>
      <c r="E540" s="531" t="s">
        <v>4497</v>
      </c>
      <c r="F540" s="531" t="s">
        <v>925</v>
      </c>
      <c r="G540" s="531">
        <v>61401</v>
      </c>
      <c r="H540" s="531">
        <v>40</v>
      </c>
      <c r="I540" s="531">
        <v>31</v>
      </c>
    </row>
    <row r="541" spans="1:9" x14ac:dyDescent="0.35">
      <c r="A541" s="531">
        <v>2908</v>
      </c>
      <c r="B541" s="531" t="s">
        <v>1977</v>
      </c>
      <c r="C541" s="77">
        <v>2908</v>
      </c>
      <c r="D541" s="531" t="s">
        <v>4679</v>
      </c>
      <c r="E541" s="531" t="s">
        <v>1200</v>
      </c>
      <c r="F541" s="531" t="s">
        <v>808</v>
      </c>
      <c r="G541" s="531">
        <v>60660</v>
      </c>
      <c r="H541" s="531">
        <v>197</v>
      </c>
      <c r="I541" s="531">
        <v>177</v>
      </c>
    </row>
    <row r="542" spans="1:9" x14ac:dyDescent="0.35">
      <c r="A542" s="531">
        <v>11908</v>
      </c>
      <c r="B542" s="531" t="s">
        <v>1979</v>
      </c>
      <c r="C542" s="77">
        <v>11908</v>
      </c>
      <c r="D542" s="531" t="s">
        <v>4680</v>
      </c>
      <c r="E542" s="531" t="s">
        <v>1200</v>
      </c>
      <c r="F542" s="531" t="s">
        <v>808</v>
      </c>
      <c r="G542" s="531">
        <v>60624</v>
      </c>
      <c r="H542" s="531">
        <v>21</v>
      </c>
      <c r="I542" s="531">
        <v>5</v>
      </c>
    </row>
    <row r="543" spans="1:9" x14ac:dyDescent="0.35">
      <c r="A543" s="531">
        <v>11174</v>
      </c>
      <c r="B543" s="531" t="s">
        <v>1981</v>
      </c>
      <c r="C543" s="77">
        <v>11174</v>
      </c>
      <c r="D543" s="531" t="s">
        <v>4681</v>
      </c>
      <c r="E543" s="531" t="s">
        <v>4114</v>
      </c>
      <c r="F543" s="531" t="s">
        <v>838</v>
      </c>
      <c r="G543" s="531">
        <v>60137</v>
      </c>
      <c r="H543" s="531">
        <v>11</v>
      </c>
      <c r="I543" s="531">
        <v>11</v>
      </c>
    </row>
    <row r="544" spans="1:9" x14ac:dyDescent="0.35">
      <c r="A544" s="531">
        <v>11311</v>
      </c>
      <c r="B544" s="531" t="s">
        <v>1983</v>
      </c>
      <c r="C544" s="77">
        <v>11311</v>
      </c>
      <c r="D544" s="531" t="s">
        <v>4682</v>
      </c>
      <c r="E544" s="531" t="s">
        <v>4315</v>
      </c>
      <c r="F544" s="531" t="s">
        <v>838</v>
      </c>
      <c r="G544" s="531">
        <v>60565</v>
      </c>
      <c r="H544" s="531">
        <v>8</v>
      </c>
      <c r="I544" s="531">
        <v>2</v>
      </c>
    </row>
    <row r="545" spans="1:9" x14ac:dyDescent="0.35">
      <c r="A545" s="531">
        <v>11382</v>
      </c>
      <c r="B545" s="531" t="s">
        <v>1985</v>
      </c>
      <c r="C545" s="77">
        <v>11382</v>
      </c>
      <c r="D545" s="531" t="s">
        <v>4683</v>
      </c>
      <c r="E545" s="531" t="s">
        <v>4684</v>
      </c>
      <c r="F545" s="531" t="s">
        <v>838</v>
      </c>
      <c r="G545" s="531">
        <v>60559</v>
      </c>
      <c r="H545" s="531">
        <v>30</v>
      </c>
      <c r="I545" s="531">
        <v>8</v>
      </c>
    </row>
    <row r="546" spans="1:9" x14ac:dyDescent="0.35">
      <c r="A546" s="531">
        <v>11633</v>
      </c>
      <c r="B546" s="531" t="s">
        <v>1987</v>
      </c>
      <c r="C546" s="77">
        <v>11633</v>
      </c>
      <c r="D546" s="531" t="s">
        <v>4685</v>
      </c>
      <c r="E546" s="531" t="s">
        <v>4315</v>
      </c>
      <c r="F546" s="531" t="s">
        <v>838</v>
      </c>
      <c r="G546" s="531">
        <v>60540</v>
      </c>
      <c r="H546" s="531">
        <v>6</v>
      </c>
      <c r="I546" s="531">
        <v>2</v>
      </c>
    </row>
    <row r="547" spans="1:9" x14ac:dyDescent="0.35">
      <c r="A547" s="531">
        <v>1025</v>
      </c>
      <c r="B547" s="531" t="s">
        <v>1989</v>
      </c>
      <c r="C547" s="77">
        <v>1025</v>
      </c>
      <c r="D547" s="531" t="s">
        <v>4686</v>
      </c>
      <c r="E547" s="531" t="s">
        <v>3958</v>
      </c>
      <c r="F547" s="531" t="s">
        <v>1044</v>
      </c>
      <c r="G547" s="531">
        <v>62704</v>
      </c>
      <c r="H547" s="531">
        <v>160</v>
      </c>
      <c r="I547" s="531">
        <v>128</v>
      </c>
    </row>
    <row r="548" spans="1:9" x14ac:dyDescent="0.35">
      <c r="A548" s="531">
        <v>10359</v>
      </c>
      <c r="B548" s="531" t="s">
        <v>1991</v>
      </c>
      <c r="C548" s="77">
        <v>10359</v>
      </c>
      <c r="D548" s="531" t="s">
        <v>4687</v>
      </c>
      <c r="E548" s="531" t="s">
        <v>4688</v>
      </c>
      <c r="F548" s="531" t="s">
        <v>808</v>
      </c>
      <c r="G548" s="531">
        <v>60053</v>
      </c>
      <c r="H548" s="531">
        <v>82</v>
      </c>
      <c r="I548" s="531">
        <v>19</v>
      </c>
    </row>
    <row r="549" spans="1:9" x14ac:dyDescent="0.35">
      <c r="A549" s="531">
        <v>2946</v>
      </c>
      <c r="B549" s="531" t="s">
        <v>1993</v>
      </c>
      <c r="C549" s="77">
        <v>2946</v>
      </c>
      <c r="D549" s="531" t="s">
        <v>4689</v>
      </c>
      <c r="E549" s="531" t="s">
        <v>4082</v>
      </c>
      <c r="F549" s="531" t="s">
        <v>1037</v>
      </c>
      <c r="G549" s="531">
        <v>61244</v>
      </c>
      <c r="H549" s="531">
        <v>82</v>
      </c>
      <c r="I549" s="531">
        <v>37</v>
      </c>
    </row>
    <row r="550" spans="1:9" x14ac:dyDescent="0.35">
      <c r="A550" s="531">
        <v>10120</v>
      </c>
      <c r="B550" s="531" t="s">
        <v>1995</v>
      </c>
      <c r="C550" s="77">
        <v>10120</v>
      </c>
      <c r="D550" s="531" t="s">
        <v>4690</v>
      </c>
      <c r="E550" s="531" t="s">
        <v>1200</v>
      </c>
      <c r="F550" s="531" t="s">
        <v>808</v>
      </c>
      <c r="G550" s="531">
        <v>60612</v>
      </c>
      <c r="H550" s="531">
        <v>50</v>
      </c>
      <c r="I550" s="531">
        <v>5</v>
      </c>
    </row>
    <row r="551" spans="1:9" x14ac:dyDescent="0.35">
      <c r="A551" s="531">
        <v>10852</v>
      </c>
      <c r="B551" s="531" t="s">
        <v>1997</v>
      </c>
      <c r="C551" s="77">
        <v>10852</v>
      </c>
      <c r="D551" s="531" t="s">
        <v>4691</v>
      </c>
      <c r="E551" s="531" t="s">
        <v>1200</v>
      </c>
      <c r="F551" s="531" t="s">
        <v>808</v>
      </c>
      <c r="G551" s="531">
        <v>60636</v>
      </c>
      <c r="H551" s="531">
        <v>73</v>
      </c>
      <c r="I551" s="531">
        <v>16</v>
      </c>
    </row>
    <row r="552" spans="1:9" x14ac:dyDescent="0.35">
      <c r="A552" s="531">
        <v>11131</v>
      </c>
      <c r="B552" s="531" t="s">
        <v>1999</v>
      </c>
      <c r="C552" s="77">
        <v>11131</v>
      </c>
      <c r="D552" s="531" t="s">
        <v>4692</v>
      </c>
      <c r="E552" s="531" t="s">
        <v>4119</v>
      </c>
      <c r="F552" s="531" t="s">
        <v>1092</v>
      </c>
      <c r="G552" s="531" t="s">
        <v>4693</v>
      </c>
      <c r="H552" s="531">
        <v>67</v>
      </c>
      <c r="I552" s="531">
        <v>14</v>
      </c>
    </row>
    <row r="553" spans="1:9" x14ac:dyDescent="0.35">
      <c r="A553" s="531">
        <v>11448</v>
      </c>
      <c r="B553" s="531" t="s">
        <v>2001</v>
      </c>
      <c r="C553" s="77">
        <v>11448</v>
      </c>
      <c r="D553" s="531" t="s">
        <v>4694</v>
      </c>
      <c r="E553" s="531" t="s">
        <v>1200</v>
      </c>
      <c r="F553" s="531" t="s">
        <v>808</v>
      </c>
      <c r="G553" s="531">
        <v>60621</v>
      </c>
      <c r="H553" s="531">
        <v>36</v>
      </c>
      <c r="I553" s="531">
        <v>6</v>
      </c>
    </row>
    <row r="554" spans="1:9" x14ac:dyDescent="0.35">
      <c r="A554" s="531">
        <v>12459</v>
      </c>
      <c r="B554" s="531" t="s">
        <v>2003</v>
      </c>
      <c r="C554" s="77">
        <v>12459</v>
      </c>
      <c r="D554" s="531" t="s">
        <v>4695</v>
      </c>
      <c r="E554" s="531" t="s">
        <v>4119</v>
      </c>
      <c r="F554" s="531" t="s">
        <v>1092</v>
      </c>
      <c r="G554" s="531">
        <v>60432</v>
      </c>
      <c r="H554" s="531">
        <v>48</v>
      </c>
      <c r="I554" s="531">
        <v>20</v>
      </c>
    </row>
    <row r="555" spans="1:9" x14ac:dyDescent="0.35">
      <c r="A555" s="531">
        <v>10406</v>
      </c>
      <c r="B555" s="531" t="s">
        <v>2005</v>
      </c>
      <c r="C555" s="77">
        <v>10406</v>
      </c>
      <c r="D555" s="531" t="s">
        <v>4696</v>
      </c>
      <c r="E555" s="531" t="s">
        <v>3958</v>
      </c>
      <c r="F555" s="531" t="s">
        <v>1044</v>
      </c>
      <c r="G555" s="531">
        <v>62702</v>
      </c>
      <c r="H555" s="531">
        <v>36</v>
      </c>
      <c r="I555" s="531">
        <v>14</v>
      </c>
    </row>
    <row r="556" spans="1:9" x14ac:dyDescent="0.35">
      <c r="A556" s="531">
        <v>12381</v>
      </c>
      <c r="B556" s="531" t="s">
        <v>2007</v>
      </c>
      <c r="C556" s="77">
        <v>12381</v>
      </c>
      <c r="D556" s="531" t="s">
        <v>4697</v>
      </c>
      <c r="E556" s="531" t="s">
        <v>4023</v>
      </c>
      <c r="F556" s="531" t="s">
        <v>775</v>
      </c>
      <c r="G556" s="531">
        <v>61801</v>
      </c>
      <c r="H556" s="531">
        <v>24</v>
      </c>
      <c r="I556" s="531">
        <v>24</v>
      </c>
    </row>
    <row r="557" spans="1:9" x14ac:dyDescent="0.35">
      <c r="A557" s="531">
        <v>327</v>
      </c>
      <c r="B557" s="531" t="s">
        <v>2009</v>
      </c>
      <c r="C557" s="77">
        <v>327</v>
      </c>
      <c r="D557" s="531" t="s">
        <v>4698</v>
      </c>
      <c r="E557" s="531" t="s">
        <v>3966</v>
      </c>
      <c r="F557" s="531" t="s">
        <v>930</v>
      </c>
      <c r="G557" s="531">
        <v>60099</v>
      </c>
      <c r="H557" s="531">
        <v>276</v>
      </c>
      <c r="I557" s="531">
        <v>145</v>
      </c>
    </row>
    <row r="558" spans="1:9" x14ac:dyDescent="0.35">
      <c r="A558" s="531" t="s">
        <v>2012</v>
      </c>
      <c r="B558" s="531" t="s">
        <v>2011</v>
      </c>
      <c r="C558" s="77" t="s">
        <v>2012</v>
      </c>
      <c r="D558" s="531" t="s">
        <v>4699</v>
      </c>
      <c r="E558" s="531" t="s">
        <v>3929</v>
      </c>
      <c r="F558" s="531" t="s">
        <v>808</v>
      </c>
      <c r="G558" s="531">
        <v>60202</v>
      </c>
      <c r="H558" s="531">
        <v>12</v>
      </c>
      <c r="I558" s="531">
        <v>12</v>
      </c>
    </row>
    <row r="559" spans="1:9" x14ac:dyDescent="0.35">
      <c r="A559" s="531" t="s">
        <v>2014</v>
      </c>
      <c r="B559" s="531" t="s">
        <v>2013</v>
      </c>
      <c r="C559" s="77" t="s">
        <v>2014</v>
      </c>
      <c r="D559" s="531" t="s">
        <v>4700</v>
      </c>
      <c r="E559" s="531" t="s">
        <v>4294</v>
      </c>
      <c r="F559" s="531" t="s">
        <v>1092</v>
      </c>
      <c r="G559" s="531">
        <v>60403</v>
      </c>
      <c r="H559" s="531">
        <v>2</v>
      </c>
      <c r="I559" s="531">
        <v>1</v>
      </c>
    </row>
    <row r="560" spans="1:9" x14ac:dyDescent="0.35">
      <c r="A560" s="531" t="s">
        <v>2016</v>
      </c>
      <c r="B560" s="531" t="s">
        <v>2015</v>
      </c>
      <c r="C560" s="77" t="s">
        <v>2016</v>
      </c>
      <c r="D560" s="531" t="s">
        <v>4272</v>
      </c>
      <c r="E560" s="531" t="s">
        <v>4541</v>
      </c>
      <c r="F560" s="531" t="s">
        <v>912</v>
      </c>
      <c r="G560" s="531"/>
      <c r="H560" s="531">
        <v>4</v>
      </c>
      <c r="I560" s="531">
        <v>4</v>
      </c>
    </row>
    <row r="561" spans="1:9" x14ac:dyDescent="0.35">
      <c r="A561" s="531" t="s">
        <v>2018</v>
      </c>
      <c r="B561" s="531" t="s">
        <v>2017</v>
      </c>
      <c r="C561" s="77" t="s">
        <v>2018</v>
      </c>
      <c r="D561" s="531" t="s">
        <v>4272</v>
      </c>
      <c r="E561" s="531" t="s">
        <v>4541</v>
      </c>
      <c r="F561" s="531" t="s">
        <v>912</v>
      </c>
      <c r="G561" s="531"/>
      <c r="H561" s="531">
        <v>4</v>
      </c>
      <c r="I561" s="531">
        <v>4</v>
      </c>
    </row>
    <row r="562" spans="1:9" x14ac:dyDescent="0.35">
      <c r="A562" s="531">
        <v>10007</v>
      </c>
      <c r="B562" s="531" t="s">
        <v>2019</v>
      </c>
      <c r="C562" s="77">
        <v>10007</v>
      </c>
      <c r="D562" s="531" t="s">
        <v>4272</v>
      </c>
      <c r="E562" s="531" t="s">
        <v>4541</v>
      </c>
      <c r="F562" s="531" t="s">
        <v>912</v>
      </c>
      <c r="G562" s="531"/>
      <c r="H562" s="531">
        <v>5</v>
      </c>
      <c r="I562" s="531">
        <v>5</v>
      </c>
    </row>
    <row r="563" spans="1:9" x14ac:dyDescent="0.35">
      <c r="A563" s="531">
        <v>11902</v>
      </c>
      <c r="B563" s="531" t="s">
        <v>2021</v>
      </c>
      <c r="C563" s="77">
        <v>11902</v>
      </c>
      <c r="D563" s="531" t="s">
        <v>4701</v>
      </c>
      <c r="E563" s="531" t="s">
        <v>4126</v>
      </c>
      <c r="F563" s="531" t="s">
        <v>808</v>
      </c>
      <c r="G563" s="531">
        <v>60155</v>
      </c>
      <c r="H563" s="531">
        <v>16</v>
      </c>
      <c r="I563" s="531">
        <v>4</v>
      </c>
    </row>
    <row r="564" spans="1:9" x14ac:dyDescent="0.35">
      <c r="A564" s="531" t="s">
        <v>2024</v>
      </c>
      <c r="B564" s="531" t="s">
        <v>2023</v>
      </c>
      <c r="C564" s="77" t="s">
        <v>2024</v>
      </c>
      <c r="D564" s="531" t="s">
        <v>4702</v>
      </c>
      <c r="E564" s="531" t="s">
        <v>1200</v>
      </c>
      <c r="F564" s="531" t="s">
        <v>808</v>
      </c>
      <c r="G564" s="531">
        <v>60622</v>
      </c>
      <c r="H564" s="531">
        <v>49</v>
      </c>
      <c r="I564" s="531">
        <v>49</v>
      </c>
    </row>
    <row r="565" spans="1:9" x14ac:dyDescent="0.35">
      <c r="A565" s="531">
        <v>30998</v>
      </c>
      <c r="B565" s="531" t="s">
        <v>2025</v>
      </c>
      <c r="C565" s="77">
        <v>30998</v>
      </c>
      <c r="D565" s="531" t="s">
        <v>4703</v>
      </c>
      <c r="E565" s="531" t="s">
        <v>1200</v>
      </c>
      <c r="F565" s="531" t="s">
        <v>808</v>
      </c>
      <c r="G565" s="531">
        <v>60626</v>
      </c>
      <c r="H565" s="531">
        <v>40</v>
      </c>
      <c r="I565" s="531">
        <v>40</v>
      </c>
    </row>
    <row r="566" spans="1:9" x14ac:dyDescent="0.35">
      <c r="A566" s="531">
        <v>11113</v>
      </c>
      <c r="B566" s="531" t="s">
        <v>2027</v>
      </c>
      <c r="C566" s="77">
        <v>11113</v>
      </c>
      <c r="D566" s="531" t="s">
        <v>4704</v>
      </c>
      <c r="E566" s="531" t="s">
        <v>1200</v>
      </c>
      <c r="F566" s="531" t="s">
        <v>808</v>
      </c>
      <c r="G566" s="531">
        <v>60647</v>
      </c>
      <c r="H566" s="531">
        <v>36</v>
      </c>
      <c r="I566" s="531">
        <v>36</v>
      </c>
    </row>
    <row r="567" spans="1:9" x14ac:dyDescent="0.35">
      <c r="A567" s="531" t="s">
        <v>2030</v>
      </c>
      <c r="B567" s="531" t="s">
        <v>2029</v>
      </c>
      <c r="C567" s="77" t="s">
        <v>2030</v>
      </c>
      <c r="D567" s="531" t="s">
        <v>4705</v>
      </c>
      <c r="E567" s="531" t="s">
        <v>1200</v>
      </c>
      <c r="F567" s="531" t="s">
        <v>808</v>
      </c>
      <c r="G567" s="531">
        <v>60647</v>
      </c>
      <c r="H567" s="531">
        <v>36</v>
      </c>
      <c r="I567" s="531">
        <v>36</v>
      </c>
    </row>
    <row r="568" spans="1:9" x14ac:dyDescent="0.35">
      <c r="A568" s="531">
        <v>12174</v>
      </c>
      <c r="B568" s="531" t="s">
        <v>2031</v>
      </c>
      <c r="C568" s="77">
        <v>12174</v>
      </c>
      <c r="D568" s="531" t="s">
        <v>4706</v>
      </c>
      <c r="E568" s="531" t="s">
        <v>1200</v>
      </c>
      <c r="F568" s="531" t="s">
        <v>808</v>
      </c>
      <c r="G568" s="531">
        <v>60651</v>
      </c>
      <c r="H568" s="531">
        <v>60</v>
      </c>
      <c r="I568" s="531">
        <v>6</v>
      </c>
    </row>
    <row r="569" spans="1:9" x14ac:dyDescent="0.35">
      <c r="A569" s="531" t="s">
        <v>2034</v>
      </c>
      <c r="B569" s="531" t="s">
        <v>2033</v>
      </c>
      <c r="C569" s="77" t="s">
        <v>2034</v>
      </c>
      <c r="D569" s="531" t="s">
        <v>4707</v>
      </c>
      <c r="E569" s="531" t="s">
        <v>1200</v>
      </c>
      <c r="F569" s="531" t="s">
        <v>808</v>
      </c>
      <c r="G569" s="531">
        <v>60651</v>
      </c>
      <c r="H569" s="531">
        <v>65</v>
      </c>
      <c r="I569" s="531">
        <v>65</v>
      </c>
    </row>
    <row r="570" spans="1:9" x14ac:dyDescent="0.35">
      <c r="A570" s="531">
        <v>1209</v>
      </c>
      <c r="B570" s="531" t="s">
        <v>2035</v>
      </c>
      <c r="C570" s="77">
        <v>1209</v>
      </c>
      <c r="D570" s="531" t="s">
        <v>4708</v>
      </c>
      <c r="E570" s="531" t="s">
        <v>3994</v>
      </c>
      <c r="F570" s="531" t="s">
        <v>808</v>
      </c>
      <c r="G570" s="531">
        <v>60647</v>
      </c>
      <c r="H570" s="531">
        <v>50</v>
      </c>
      <c r="I570" s="531">
        <v>50</v>
      </c>
    </row>
    <row r="571" spans="1:9" x14ac:dyDescent="0.35">
      <c r="A571" s="531">
        <v>1227</v>
      </c>
      <c r="B571" s="531" t="s">
        <v>2037</v>
      </c>
      <c r="C571" s="77">
        <v>1227</v>
      </c>
      <c r="D571" s="531" t="s">
        <v>4709</v>
      </c>
      <c r="E571" s="531" t="s">
        <v>3994</v>
      </c>
      <c r="F571" s="531" t="s">
        <v>808</v>
      </c>
      <c r="G571" s="531">
        <v>60647</v>
      </c>
      <c r="H571" s="531">
        <v>50</v>
      </c>
      <c r="I571" s="531">
        <v>50</v>
      </c>
    </row>
    <row r="572" spans="1:9" x14ac:dyDescent="0.35">
      <c r="A572" s="531">
        <v>1169</v>
      </c>
      <c r="B572" s="531" t="s">
        <v>2039</v>
      </c>
      <c r="C572" s="77">
        <v>1169</v>
      </c>
      <c r="D572" s="531" t="s">
        <v>4710</v>
      </c>
      <c r="E572" s="531" t="s">
        <v>3991</v>
      </c>
      <c r="F572" s="531" t="s">
        <v>957</v>
      </c>
      <c r="G572" s="531">
        <v>62002</v>
      </c>
      <c r="H572" s="531">
        <v>44</v>
      </c>
      <c r="I572" s="531">
        <v>35</v>
      </c>
    </row>
    <row r="573" spans="1:9" x14ac:dyDescent="0.35">
      <c r="A573" s="531" t="s">
        <v>2042</v>
      </c>
      <c r="B573" s="531" t="s">
        <v>2041</v>
      </c>
      <c r="C573" s="77" t="s">
        <v>2042</v>
      </c>
      <c r="D573" s="531" t="s">
        <v>4711</v>
      </c>
      <c r="E573" s="531" t="s">
        <v>4007</v>
      </c>
      <c r="F573" s="531" t="s">
        <v>838</v>
      </c>
      <c r="G573" s="531">
        <v>60174</v>
      </c>
      <c r="H573" s="531">
        <v>103</v>
      </c>
      <c r="I573" s="531">
        <v>5</v>
      </c>
    </row>
    <row r="574" spans="1:9" x14ac:dyDescent="0.35">
      <c r="A574" s="531">
        <v>12405</v>
      </c>
      <c r="B574" s="531" t="s">
        <v>2043</v>
      </c>
      <c r="C574" s="77">
        <v>12405</v>
      </c>
      <c r="D574" s="531" t="s">
        <v>4712</v>
      </c>
      <c r="E574" s="531" t="s">
        <v>4713</v>
      </c>
      <c r="F574" s="531" t="s">
        <v>869</v>
      </c>
      <c r="G574" s="531">
        <v>60416</v>
      </c>
      <c r="H574" s="531">
        <v>44</v>
      </c>
      <c r="I574" s="531">
        <v>44</v>
      </c>
    </row>
    <row r="575" spans="1:9" x14ac:dyDescent="0.35">
      <c r="A575" s="531">
        <v>2869</v>
      </c>
      <c r="B575" s="531" t="s">
        <v>2045</v>
      </c>
      <c r="C575" s="77">
        <v>2869</v>
      </c>
      <c r="D575" s="531" t="s">
        <v>4714</v>
      </c>
      <c r="E575" s="531" t="s">
        <v>4065</v>
      </c>
      <c r="F575" s="531" t="s">
        <v>859</v>
      </c>
      <c r="G575" s="531">
        <v>62812</v>
      </c>
      <c r="H575" s="531">
        <v>32</v>
      </c>
      <c r="I575" s="531">
        <v>4</v>
      </c>
    </row>
    <row r="576" spans="1:9" x14ac:dyDescent="0.35">
      <c r="A576" s="531">
        <v>11229</v>
      </c>
      <c r="B576" s="531" t="s">
        <v>2047</v>
      </c>
      <c r="C576" s="77">
        <v>11229</v>
      </c>
      <c r="D576" s="531" t="s">
        <v>4715</v>
      </c>
      <c r="E576" s="531" t="s">
        <v>4716</v>
      </c>
      <c r="F576" s="531" t="s">
        <v>808</v>
      </c>
      <c r="G576" s="531">
        <v>60714</v>
      </c>
      <c r="H576" s="531">
        <v>226</v>
      </c>
      <c r="I576" s="531">
        <v>34</v>
      </c>
    </row>
    <row r="577" spans="1:9" x14ac:dyDescent="0.35">
      <c r="A577" s="531">
        <v>12341</v>
      </c>
      <c r="B577" s="531" t="s">
        <v>2049</v>
      </c>
      <c r="C577" s="77">
        <v>12341</v>
      </c>
      <c r="D577" s="531" t="s">
        <v>4717</v>
      </c>
      <c r="E577" s="531" t="s">
        <v>4718</v>
      </c>
      <c r="F577" s="531" t="s">
        <v>808</v>
      </c>
      <c r="G577" s="531">
        <v>60056</v>
      </c>
      <c r="H577" s="531">
        <v>214</v>
      </c>
      <c r="I577" s="531">
        <v>11</v>
      </c>
    </row>
    <row r="578" spans="1:9" x14ac:dyDescent="0.35">
      <c r="A578" s="531">
        <v>11188</v>
      </c>
      <c r="B578" s="531" t="s">
        <v>2051</v>
      </c>
      <c r="C578" s="77">
        <v>11188</v>
      </c>
      <c r="D578" s="531" t="s">
        <v>4719</v>
      </c>
      <c r="E578" s="531" t="s">
        <v>4358</v>
      </c>
      <c r="F578" s="531" t="s">
        <v>912</v>
      </c>
      <c r="G578" s="531">
        <v>60142</v>
      </c>
      <c r="H578" s="531">
        <v>78</v>
      </c>
      <c r="I578" s="531">
        <v>78</v>
      </c>
    </row>
    <row r="579" spans="1:9" x14ac:dyDescent="0.35">
      <c r="A579" s="531" t="s">
        <v>2054</v>
      </c>
      <c r="B579" s="531" t="s">
        <v>2053</v>
      </c>
      <c r="C579" s="77" t="s">
        <v>2054</v>
      </c>
      <c r="D579" s="531" t="s">
        <v>4720</v>
      </c>
      <c r="E579" s="531" t="s">
        <v>4647</v>
      </c>
      <c r="F579" s="531" t="s">
        <v>1095</v>
      </c>
      <c r="G579" s="531">
        <v>62948</v>
      </c>
      <c r="H579" s="531">
        <v>24</v>
      </c>
      <c r="I579" s="531">
        <v>24</v>
      </c>
    </row>
    <row r="580" spans="1:9" x14ac:dyDescent="0.35">
      <c r="A580" s="531">
        <v>2670</v>
      </c>
      <c r="B580" s="531" t="s">
        <v>2055</v>
      </c>
      <c r="C580" s="77">
        <v>2670</v>
      </c>
      <c r="D580" s="531" t="s">
        <v>4721</v>
      </c>
      <c r="E580" s="531" t="s">
        <v>4336</v>
      </c>
      <c r="F580" s="531" t="s">
        <v>930</v>
      </c>
      <c r="G580" s="531">
        <v>60035</v>
      </c>
      <c r="H580" s="531">
        <v>4</v>
      </c>
      <c r="I580" s="531">
        <v>4</v>
      </c>
    </row>
    <row r="581" spans="1:9" x14ac:dyDescent="0.35">
      <c r="A581" s="531">
        <v>11491</v>
      </c>
      <c r="B581" s="531" t="s">
        <v>2057</v>
      </c>
      <c r="C581" s="77">
        <v>11491</v>
      </c>
      <c r="D581" s="531" t="s">
        <v>4722</v>
      </c>
      <c r="E581" s="531" t="s">
        <v>4684</v>
      </c>
      <c r="F581" s="531" t="s">
        <v>838</v>
      </c>
      <c r="G581" s="531">
        <v>60559</v>
      </c>
      <c r="H581" s="531">
        <v>60</v>
      </c>
      <c r="I581" s="531">
        <v>59</v>
      </c>
    </row>
    <row r="582" spans="1:9" x14ac:dyDescent="0.35">
      <c r="A582" s="531">
        <v>12024</v>
      </c>
      <c r="B582" s="531" t="s">
        <v>2059</v>
      </c>
      <c r="C582" s="77">
        <v>12024</v>
      </c>
      <c r="D582" s="531" t="s">
        <v>4723</v>
      </c>
      <c r="E582" s="531" t="s">
        <v>1200</v>
      </c>
      <c r="F582" s="531" t="s">
        <v>808</v>
      </c>
      <c r="G582" s="531">
        <v>60624</v>
      </c>
      <c r="H582" s="531">
        <v>199</v>
      </c>
      <c r="I582" s="531">
        <v>199</v>
      </c>
    </row>
    <row r="583" spans="1:9" x14ac:dyDescent="0.35">
      <c r="A583" s="531" t="s">
        <v>2062</v>
      </c>
      <c r="B583" s="531" t="s">
        <v>2061</v>
      </c>
      <c r="C583" s="77" t="s">
        <v>2062</v>
      </c>
      <c r="D583" s="531" t="s">
        <v>4724</v>
      </c>
      <c r="E583" s="531" t="s">
        <v>1200</v>
      </c>
      <c r="F583" s="531" t="s">
        <v>808</v>
      </c>
      <c r="G583" s="531">
        <v>60604</v>
      </c>
      <c r="H583" s="531">
        <v>70</v>
      </c>
      <c r="I583" s="531">
        <v>70</v>
      </c>
    </row>
    <row r="584" spans="1:9" x14ac:dyDescent="0.35">
      <c r="A584" s="531">
        <v>11490</v>
      </c>
      <c r="B584" s="531" t="s">
        <v>2063</v>
      </c>
      <c r="C584" s="77">
        <v>11490</v>
      </c>
      <c r="D584" s="531" t="s">
        <v>4725</v>
      </c>
      <c r="E584" s="531" t="s">
        <v>3929</v>
      </c>
      <c r="F584" s="531" t="s">
        <v>808</v>
      </c>
      <c r="G584" s="531">
        <v>60202</v>
      </c>
      <c r="H584" s="531">
        <v>24</v>
      </c>
      <c r="I584" s="531">
        <v>22</v>
      </c>
    </row>
    <row r="585" spans="1:9" x14ac:dyDescent="0.35">
      <c r="A585" s="531">
        <v>11615</v>
      </c>
      <c r="B585" s="531" t="s">
        <v>2065</v>
      </c>
      <c r="C585" s="77">
        <v>11615</v>
      </c>
      <c r="D585" s="531" t="s">
        <v>4726</v>
      </c>
      <c r="E585" s="531" t="s">
        <v>4281</v>
      </c>
      <c r="F585" s="531" t="s">
        <v>808</v>
      </c>
      <c r="G585" s="531" t="s">
        <v>4727</v>
      </c>
      <c r="H585" s="531">
        <v>16</v>
      </c>
      <c r="I585" s="531">
        <v>4</v>
      </c>
    </row>
    <row r="586" spans="1:9" x14ac:dyDescent="0.35">
      <c r="A586" s="531">
        <v>12323</v>
      </c>
      <c r="B586" s="531" t="s">
        <v>2067</v>
      </c>
      <c r="C586" s="77">
        <v>12323</v>
      </c>
      <c r="D586" s="531" t="s">
        <v>4728</v>
      </c>
      <c r="E586" s="531" t="s">
        <v>4281</v>
      </c>
      <c r="F586" s="531" t="s">
        <v>808</v>
      </c>
      <c r="G586" s="531">
        <v>60077</v>
      </c>
      <c r="H586" s="531">
        <v>6</v>
      </c>
      <c r="I586" s="531">
        <v>1</v>
      </c>
    </row>
    <row r="587" spans="1:9" x14ac:dyDescent="0.35">
      <c r="A587" s="531">
        <v>10147</v>
      </c>
      <c r="B587" s="531" t="s">
        <v>2069</v>
      </c>
      <c r="C587" s="77">
        <v>10147</v>
      </c>
      <c r="D587" s="531" t="s">
        <v>4729</v>
      </c>
      <c r="E587" s="531" t="s">
        <v>1200</v>
      </c>
      <c r="F587" s="531" t="s">
        <v>808</v>
      </c>
      <c r="G587" s="531">
        <v>60624</v>
      </c>
      <c r="H587" s="531">
        <v>42</v>
      </c>
      <c r="I587" s="531">
        <v>5</v>
      </c>
    </row>
    <row r="588" spans="1:9" x14ac:dyDescent="0.35">
      <c r="A588" s="531" t="s">
        <v>2072</v>
      </c>
      <c r="B588" s="531" t="s">
        <v>2071</v>
      </c>
      <c r="C588" s="77" t="s">
        <v>2072</v>
      </c>
      <c r="D588" s="531" t="s">
        <v>4730</v>
      </c>
      <c r="E588" s="531" t="s">
        <v>1200</v>
      </c>
      <c r="F588" s="531" t="s">
        <v>808</v>
      </c>
      <c r="G588" s="531">
        <v>60624</v>
      </c>
      <c r="H588" s="531">
        <v>25</v>
      </c>
      <c r="I588" s="531">
        <v>25</v>
      </c>
    </row>
    <row r="589" spans="1:9" x14ac:dyDescent="0.35">
      <c r="A589" s="531" t="s">
        <v>2074</v>
      </c>
      <c r="B589" s="531" t="s">
        <v>2073</v>
      </c>
      <c r="C589" s="77" t="s">
        <v>2074</v>
      </c>
      <c r="D589" s="531" t="s">
        <v>4731</v>
      </c>
      <c r="E589" s="531" t="s">
        <v>3978</v>
      </c>
      <c r="F589" s="531" t="s">
        <v>838</v>
      </c>
      <c r="G589" s="531">
        <v>60101</v>
      </c>
      <c r="H589" s="531">
        <v>200</v>
      </c>
      <c r="I589" s="531">
        <v>66</v>
      </c>
    </row>
    <row r="590" spans="1:9" x14ac:dyDescent="0.35">
      <c r="A590" s="531">
        <v>10452</v>
      </c>
      <c r="B590" s="531" t="s">
        <v>2077</v>
      </c>
      <c r="C590" s="77">
        <v>10452</v>
      </c>
      <c r="D590" s="531" t="s">
        <v>4732</v>
      </c>
      <c r="E590" s="531" t="s">
        <v>4733</v>
      </c>
      <c r="F590" s="531" t="s">
        <v>937</v>
      </c>
      <c r="G590" s="531">
        <v>62439</v>
      </c>
      <c r="H590" s="531">
        <v>44</v>
      </c>
      <c r="I590" s="531">
        <v>5</v>
      </c>
    </row>
    <row r="591" spans="1:9" x14ac:dyDescent="0.35">
      <c r="A591" s="531">
        <v>11180</v>
      </c>
      <c r="B591" s="531" t="s">
        <v>4734</v>
      </c>
      <c r="C591" s="77">
        <v>11180</v>
      </c>
      <c r="D591" s="531" t="s">
        <v>4735</v>
      </c>
      <c r="E591" s="531" t="s">
        <v>4733</v>
      </c>
      <c r="F591" s="531" t="s">
        <v>937</v>
      </c>
      <c r="G591" s="531">
        <v>62439</v>
      </c>
      <c r="H591" s="531">
        <v>30</v>
      </c>
      <c r="I591" s="531">
        <v>6</v>
      </c>
    </row>
    <row r="592" spans="1:9" x14ac:dyDescent="0.35">
      <c r="A592" s="531" t="s">
        <v>2080</v>
      </c>
      <c r="B592" s="531" t="s">
        <v>2079</v>
      </c>
      <c r="C592" s="77" t="s">
        <v>2080</v>
      </c>
      <c r="D592" s="531" t="s">
        <v>4736</v>
      </c>
      <c r="E592" s="531" t="s">
        <v>4737</v>
      </c>
      <c r="F592" s="531" t="s">
        <v>783</v>
      </c>
      <c r="G592" s="531">
        <v>62568</v>
      </c>
      <c r="H592" s="531">
        <v>25</v>
      </c>
      <c r="I592" s="531">
        <v>18</v>
      </c>
    </row>
    <row r="593" spans="1:9" x14ac:dyDescent="0.35">
      <c r="A593" s="531" t="s">
        <v>2082</v>
      </c>
      <c r="B593" s="531" t="s">
        <v>2081</v>
      </c>
      <c r="C593" s="77" t="s">
        <v>2082</v>
      </c>
      <c r="D593" s="531" t="s">
        <v>4738</v>
      </c>
      <c r="E593" s="531" t="s">
        <v>4604</v>
      </c>
      <c r="F593" s="531" t="s">
        <v>783</v>
      </c>
      <c r="G593" s="531">
        <v>62568</v>
      </c>
      <c r="H593" s="531">
        <v>15</v>
      </c>
      <c r="I593" s="531">
        <v>9</v>
      </c>
    </row>
    <row r="594" spans="1:9" x14ac:dyDescent="0.35">
      <c r="A594" s="531" t="s">
        <v>2084</v>
      </c>
      <c r="B594" s="531" t="s">
        <v>2083</v>
      </c>
      <c r="C594" s="77" t="s">
        <v>2084</v>
      </c>
      <c r="D594" s="531" t="s">
        <v>4739</v>
      </c>
      <c r="E594" s="531" t="s">
        <v>4088</v>
      </c>
      <c r="F594" s="531" t="s">
        <v>808</v>
      </c>
      <c r="G594" s="531">
        <v>60406</v>
      </c>
      <c r="H594" s="531">
        <v>24</v>
      </c>
      <c r="I594" s="531">
        <v>24</v>
      </c>
    </row>
    <row r="595" spans="1:9" x14ac:dyDescent="0.35">
      <c r="A595" s="531">
        <v>11992</v>
      </c>
      <c r="B595" s="531" t="s">
        <v>2085</v>
      </c>
      <c r="C595" s="77">
        <v>11992</v>
      </c>
      <c r="D595" s="531" t="s">
        <v>4740</v>
      </c>
      <c r="E595" s="531" t="s">
        <v>1200</v>
      </c>
      <c r="F595" s="531" t="s">
        <v>808</v>
      </c>
      <c r="G595" s="531">
        <v>60637</v>
      </c>
      <c r="H595" s="531">
        <v>180</v>
      </c>
      <c r="I595" s="531">
        <v>28</v>
      </c>
    </row>
    <row r="596" spans="1:9" x14ac:dyDescent="0.35">
      <c r="A596" s="531">
        <v>11974</v>
      </c>
      <c r="B596" s="531" t="s">
        <v>2087</v>
      </c>
      <c r="C596" s="77">
        <v>11974</v>
      </c>
      <c r="D596" s="531" t="s">
        <v>4740</v>
      </c>
      <c r="E596" s="531" t="s">
        <v>1200</v>
      </c>
      <c r="F596" s="531" t="s">
        <v>808</v>
      </c>
      <c r="G596" s="531">
        <v>60637</v>
      </c>
      <c r="H596" s="531">
        <v>60</v>
      </c>
      <c r="I596" s="531">
        <v>9</v>
      </c>
    </row>
    <row r="597" spans="1:9" x14ac:dyDescent="0.35">
      <c r="A597" s="531">
        <v>11213</v>
      </c>
      <c r="B597" s="531" t="s">
        <v>2089</v>
      </c>
      <c r="C597" s="77">
        <v>11213</v>
      </c>
      <c r="D597" s="531" t="s">
        <v>4741</v>
      </c>
      <c r="E597" s="531" t="s">
        <v>1200</v>
      </c>
      <c r="F597" s="531" t="s">
        <v>808</v>
      </c>
      <c r="G597" s="531">
        <v>60646</v>
      </c>
      <c r="H597" s="531">
        <v>63</v>
      </c>
      <c r="I597" s="531">
        <v>63</v>
      </c>
    </row>
    <row r="598" spans="1:9" x14ac:dyDescent="0.35">
      <c r="A598" s="531" t="s">
        <v>2092</v>
      </c>
      <c r="B598" s="531" t="s">
        <v>2091</v>
      </c>
      <c r="C598" s="77" t="s">
        <v>2092</v>
      </c>
      <c r="D598" s="531" t="s">
        <v>4742</v>
      </c>
      <c r="E598" s="531" t="s">
        <v>1200</v>
      </c>
      <c r="F598" s="531" t="s">
        <v>808</v>
      </c>
      <c r="G598" s="531">
        <v>60612</v>
      </c>
      <c r="H598" s="531">
        <v>14</v>
      </c>
      <c r="I598" s="531">
        <v>14</v>
      </c>
    </row>
    <row r="599" spans="1:9" x14ac:dyDescent="0.35">
      <c r="A599" s="531">
        <v>12138</v>
      </c>
      <c r="B599" s="531" t="s">
        <v>2093</v>
      </c>
      <c r="C599" s="77">
        <v>12138</v>
      </c>
      <c r="D599" s="531" t="s">
        <v>4743</v>
      </c>
      <c r="E599" s="531" t="s">
        <v>1200</v>
      </c>
      <c r="F599" s="531" t="s">
        <v>808</v>
      </c>
      <c r="G599" s="531">
        <v>60624</v>
      </c>
      <c r="H599" s="531">
        <v>72</v>
      </c>
      <c r="I599" s="531">
        <v>72</v>
      </c>
    </row>
    <row r="600" spans="1:9" x14ac:dyDescent="0.35">
      <c r="A600" s="531" t="s">
        <v>2096</v>
      </c>
      <c r="B600" s="531" t="s">
        <v>2095</v>
      </c>
      <c r="C600" s="77" t="s">
        <v>2096</v>
      </c>
      <c r="D600" s="531" t="s">
        <v>4744</v>
      </c>
      <c r="E600" s="531" t="s">
        <v>1200</v>
      </c>
      <c r="F600" s="531" t="s">
        <v>808</v>
      </c>
      <c r="G600" s="531">
        <v>60637</v>
      </c>
      <c r="H600" s="531">
        <v>312</v>
      </c>
      <c r="I600" s="531">
        <v>271</v>
      </c>
    </row>
    <row r="601" spans="1:9" x14ac:dyDescent="0.35">
      <c r="A601" s="531">
        <v>52337</v>
      </c>
      <c r="B601" s="531" t="s">
        <v>2097</v>
      </c>
      <c r="C601" s="77">
        <v>52337</v>
      </c>
      <c r="D601" s="531" t="s">
        <v>4745</v>
      </c>
      <c r="E601" s="531" t="s">
        <v>1037</v>
      </c>
      <c r="F601" s="531" t="s">
        <v>1037</v>
      </c>
      <c r="G601" s="531">
        <v>61201</v>
      </c>
      <c r="H601" s="531">
        <v>30</v>
      </c>
      <c r="I601" s="531">
        <v>8</v>
      </c>
    </row>
    <row r="602" spans="1:9" x14ac:dyDescent="0.35">
      <c r="A602" s="531" t="s">
        <v>2100</v>
      </c>
      <c r="B602" s="531" t="s">
        <v>2099</v>
      </c>
      <c r="C602" s="77" t="s">
        <v>2100</v>
      </c>
      <c r="D602" s="531" t="s">
        <v>4746</v>
      </c>
      <c r="E602" s="531" t="s">
        <v>3942</v>
      </c>
      <c r="F602" s="531" t="s">
        <v>887</v>
      </c>
      <c r="G602" s="531">
        <v>62901</v>
      </c>
      <c r="H602" s="531">
        <v>48</v>
      </c>
      <c r="I602" s="531">
        <v>48</v>
      </c>
    </row>
    <row r="603" spans="1:9" x14ac:dyDescent="0.35">
      <c r="A603" s="531" t="s">
        <v>2102</v>
      </c>
      <c r="B603" s="531" t="s">
        <v>2101</v>
      </c>
      <c r="C603" s="77" t="s">
        <v>2102</v>
      </c>
      <c r="D603" s="531" t="s">
        <v>4747</v>
      </c>
      <c r="E603" s="531" t="s">
        <v>3929</v>
      </c>
      <c r="F603" s="531" t="s">
        <v>808</v>
      </c>
      <c r="G603" s="531">
        <v>60201</v>
      </c>
      <c r="H603" s="531">
        <v>76</v>
      </c>
      <c r="I603" s="531">
        <v>75</v>
      </c>
    </row>
    <row r="604" spans="1:9" x14ac:dyDescent="0.35">
      <c r="A604" s="531" t="s">
        <v>2104</v>
      </c>
      <c r="B604" s="531" t="s">
        <v>2103</v>
      </c>
      <c r="C604" s="77" t="s">
        <v>2104</v>
      </c>
      <c r="D604" s="531" t="s">
        <v>4748</v>
      </c>
      <c r="E604" s="531" t="s">
        <v>3994</v>
      </c>
      <c r="F604" s="531" t="s">
        <v>808</v>
      </c>
      <c r="G604" s="531">
        <v>60616</v>
      </c>
      <c r="H604" s="531">
        <v>72</v>
      </c>
      <c r="I604" s="531">
        <v>72</v>
      </c>
    </row>
    <row r="605" spans="1:9" x14ac:dyDescent="0.35">
      <c r="A605" s="531">
        <v>10401</v>
      </c>
      <c r="B605" s="531" t="s">
        <v>2105</v>
      </c>
      <c r="C605" s="77">
        <v>10401</v>
      </c>
      <c r="D605" s="531" t="s">
        <v>4749</v>
      </c>
      <c r="E605" s="531" t="s">
        <v>3950</v>
      </c>
      <c r="F605" s="531" t="s">
        <v>1098</v>
      </c>
      <c r="G605" s="531">
        <v>61104</v>
      </c>
      <c r="H605" s="531">
        <v>38</v>
      </c>
      <c r="I605" s="531">
        <v>38</v>
      </c>
    </row>
    <row r="606" spans="1:9" x14ac:dyDescent="0.35">
      <c r="A606" s="531" t="s">
        <v>2108</v>
      </c>
      <c r="B606" s="531" t="s">
        <v>2107</v>
      </c>
      <c r="C606" s="77" t="s">
        <v>2108</v>
      </c>
      <c r="D606" s="531" t="s">
        <v>4750</v>
      </c>
      <c r="E606" s="531" t="s">
        <v>1200</v>
      </c>
      <c r="F606" s="531" t="s">
        <v>808</v>
      </c>
      <c r="G606" s="531">
        <v>60637</v>
      </c>
      <c r="H606" s="531">
        <v>100</v>
      </c>
      <c r="I606" s="531">
        <v>100</v>
      </c>
    </row>
    <row r="607" spans="1:9" x14ac:dyDescent="0.35">
      <c r="A607" s="531" t="s">
        <v>2110</v>
      </c>
      <c r="B607" s="531" t="s">
        <v>2109</v>
      </c>
      <c r="C607" s="77" t="s">
        <v>2110</v>
      </c>
      <c r="D607" s="531" t="s">
        <v>4751</v>
      </c>
      <c r="E607" s="531" t="s">
        <v>1200</v>
      </c>
      <c r="F607" s="531" t="s">
        <v>808</v>
      </c>
      <c r="G607" s="531">
        <v>60653</v>
      </c>
      <c r="H607" s="531">
        <v>137</v>
      </c>
      <c r="I607" s="531">
        <v>39</v>
      </c>
    </row>
    <row r="608" spans="1:9" x14ac:dyDescent="0.35">
      <c r="A608" s="531">
        <v>33802</v>
      </c>
      <c r="B608" s="531" t="s">
        <v>2111</v>
      </c>
      <c r="C608" s="77">
        <v>33802</v>
      </c>
      <c r="D608" s="531" t="s">
        <v>4752</v>
      </c>
      <c r="E608" s="531" t="s">
        <v>4753</v>
      </c>
      <c r="F608" s="531" t="s">
        <v>973</v>
      </c>
      <c r="G608" s="531">
        <v>61455</v>
      </c>
      <c r="H608" s="531">
        <v>115</v>
      </c>
      <c r="I608" s="531">
        <v>107</v>
      </c>
    </row>
    <row r="609" spans="1:9" x14ac:dyDescent="0.35">
      <c r="A609" s="531">
        <v>10873</v>
      </c>
      <c r="B609" s="531" t="s">
        <v>2113</v>
      </c>
      <c r="C609" s="77">
        <v>10873</v>
      </c>
      <c r="D609" s="531" t="s">
        <v>4754</v>
      </c>
      <c r="E609" s="531" t="s">
        <v>4755</v>
      </c>
      <c r="F609" s="531" t="s">
        <v>1002</v>
      </c>
      <c r="G609" s="531">
        <v>61951</v>
      </c>
      <c r="H609" s="531">
        <v>20</v>
      </c>
      <c r="I609" s="531">
        <v>20</v>
      </c>
    </row>
    <row r="610" spans="1:9" x14ac:dyDescent="0.35">
      <c r="A610" s="531">
        <v>10702</v>
      </c>
      <c r="B610" s="531" t="s">
        <v>2115</v>
      </c>
      <c r="C610" s="77">
        <v>10702</v>
      </c>
      <c r="D610" s="531" t="s">
        <v>4756</v>
      </c>
      <c r="E610" s="531" t="s">
        <v>1200</v>
      </c>
      <c r="F610" s="531" t="s">
        <v>808</v>
      </c>
      <c r="G610" s="531">
        <v>60649</v>
      </c>
      <c r="H610" s="531">
        <v>135</v>
      </c>
      <c r="I610" s="531">
        <v>10</v>
      </c>
    </row>
    <row r="611" spans="1:9" x14ac:dyDescent="0.35">
      <c r="A611" s="531">
        <v>2357</v>
      </c>
      <c r="B611" s="531" t="s">
        <v>2117</v>
      </c>
      <c r="C611" s="77">
        <v>2357</v>
      </c>
      <c r="D611" s="531" t="s">
        <v>4757</v>
      </c>
      <c r="E611" s="531" t="s">
        <v>4758</v>
      </c>
      <c r="F611" s="531" t="s">
        <v>1065</v>
      </c>
      <c r="G611" s="531">
        <v>61554</v>
      </c>
      <c r="H611" s="531">
        <v>76</v>
      </c>
      <c r="I611" s="531">
        <v>60</v>
      </c>
    </row>
    <row r="612" spans="1:9" x14ac:dyDescent="0.35">
      <c r="A612" s="531">
        <v>12171</v>
      </c>
      <c r="B612" s="531" t="s">
        <v>2119</v>
      </c>
      <c r="C612" s="77">
        <v>12171</v>
      </c>
      <c r="D612" s="531" t="s">
        <v>4759</v>
      </c>
      <c r="E612" s="531" t="s">
        <v>4067</v>
      </c>
      <c r="F612" s="531" t="s">
        <v>977</v>
      </c>
      <c r="G612" s="531">
        <v>60051</v>
      </c>
      <c r="H612" s="531">
        <v>49</v>
      </c>
      <c r="I612" s="531">
        <v>8</v>
      </c>
    </row>
    <row r="613" spans="1:9" x14ac:dyDescent="0.35">
      <c r="A613" s="531" t="s">
        <v>2122</v>
      </c>
      <c r="B613" s="531" t="s">
        <v>2121</v>
      </c>
      <c r="C613" s="77" t="s">
        <v>2122</v>
      </c>
      <c r="D613" s="531" t="s">
        <v>4760</v>
      </c>
      <c r="E613" s="531" t="s">
        <v>1200</v>
      </c>
      <c r="F613" s="531" t="s">
        <v>808</v>
      </c>
      <c r="G613" s="531">
        <v>60637</v>
      </c>
      <c r="H613" s="531">
        <v>106</v>
      </c>
      <c r="I613" s="531">
        <v>106</v>
      </c>
    </row>
    <row r="614" spans="1:9" x14ac:dyDescent="0.35">
      <c r="A614" s="531">
        <v>10387</v>
      </c>
      <c r="B614" s="531" t="s">
        <v>2123</v>
      </c>
      <c r="C614" s="77">
        <v>10387</v>
      </c>
      <c r="D614" s="531" t="s">
        <v>4761</v>
      </c>
      <c r="E614" s="531" t="s">
        <v>4762</v>
      </c>
      <c r="F614" s="531" t="s">
        <v>1098</v>
      </c>
      <c r="G614" s="531">
        <v>61080</v>
      </c>
      <c r="H614" s="531">
        <v>50</v>
      </c>
      <c r="I614" s="531">
        <v>50</v>
      </c>
    </row>
    <row r="615" spans="1:9" x14ac:dyDescent="0.35">
      <c r="A615" s="531" t="s">
        <v>2126</v>
      </c>
      <c r="B615" s="531" t="s">
        <v>2125</v>
      </c>
      <c r="C615" s="77" t="s">
        <v>2126</v>
      </c>
      <c r="D615" s="531" t="s">
        <v>4763</v>
      </c>
      <c r="E615" s="531" t="s">
        <v>1200</v>
      </c>
      <c r="F615" s="531" t="s">
        <v>808</v>
      </c>
      <c r="G615" s="531">
        <v>60626</v>
      </c>
      <c r="H615" s="531">
        <v>7</v>
      </c>
      <c r="I615" s="531">
        <v>6</v>
      </c>
    </row>
    <row r="616" spans="1:9" x14ac:dyDescent="0.35">
      <c r="A616" s="531">
        <v>2788</v>
      </c>
      <c r="B616" s="531" t="s">
        <v>2127</v>
      </c>
      <c r="C616" s="77">
        <v>2788</v>
      </c>
      <c r="D616" s="531" t="s">
        <v>4764</v>
      </c>
      <c r="E616" s="531" t="s">
        <v>1200</v>
      </c>
      <c r="F616" s="531" t="s">
        <v>808</v>
      </c>
      <c r="G616" s="531">
        <v>60626</v>
      </c>
      <c r="H616" s="531">
        <v>25</v>
      </c>
      <c r="I616" s="531">
        <v>13</v>
      </c>
    </row>
    <row r="617" spans="1:9" x14ac:dyDescent="0.35">
      <c r="A617" s="531" t="s">
        <v>2130</v>
      </c>
      <c r="B617" s="531" t="s">
        <v>2129</v>
      </c>
      <c r="C617" s="77" t="s">
        <v>2130</v>
      </c>
      <c r="D617" s="531" t="s">
        <v>4174</v>
      </c>
      <c r="E617" s="531" t="s">
        <v>916</v>
      </c>
      <c r="F617" s="531" t="s">
        <v>916</v>
      </c>
      <c r="G617" s="531">
        <v>60901</v>
      </c>
      <c r="H617" s="531">
        <v>6</v>
      </c>
      <c r="I617" s="531">
        <v>6</v>
      </c>
    </row>
    <row r="618" spans="1:9" x14ac:dyDescent="0.35">
      <c r="A618" s="531">
        <v>301255</v>
      </c>
      <c r="B618" s="531" t="s">
        <v>2131</v>
      </c>
      <c r="C618" s="77">
        <v>301255</v>
      </c>
      <c r="D618" s="531" t="s">
        <v>4765</v>
      </c>
      <c r="E618" s="531" t="s">
        <v>916</v>
      </c>
      <c r="F618" s="531" t="s">
        <v>916</v>
      </c>
      <c r="G618" s="531">
        <v>60901</v>
      </c>
      <c r="H618" s="531">
        <v>15</v>
      </c>
      <c r="I618" s="531">
        <v>15</v>
      </c>
    </row>
    <row r="619" spans="1:9" x14ac:dyDescent="0.35">
      <c r="A619" s="531" t="s">
        <v>2134</v>
      </c>
      <c r="B619" s="531" t="s">
        <v>2133</v>
      </c>
      <c r="C619" s="77" t="s">
        <v>2134</v>
      </c>
      <c r="D619" s="531" t="s">
        <v>4174</v>
      </c>
      <c r="E619" s="531" t="s">
        <v>916</v>
      </c>
      <c r="F619" s="531" t="s">
        <v>916</v>
      </c>
      <c r="G619" s="531">
        <v>60901</v>
      </c>
      <c r="H619" s="531">
        <v>6</v>
      </c>
      <c r="I619" s="531">
        <v>6</v>
      </c>
    </row>
    <row r="620" spans="1:9" x14ac:dyDescent="0.35">
      <c r="A620" s="531">
        <v>12061</v>
      </c>
      <c r="B620" s="531" t="s">
        <v>2135</v>
      </c>
      <c r="C620" s="77">
        <v>12061</v>
      </c>
      <c r="D620" s="531" t="s">
        <v>4766</v>
      </c>
      <c r="E620" s="531" t="s">
        <v>916</v>
      </c>
      <c r="F620" s="531" t="s">
        <v>916</v>
      </c>
      <c r="G620" s="531">
        <v>60901</v>
      </c>
      <c r="H620" s="531">
        <v>14</v>
      </c>
      <c r="I620" s="531">
        <v>14</v>
      </c>
    </row>
    <row r="621" spans="1:9" x14ac:dyDescent="0.35">
      <c r="A621" s="531">
        <v>10213</v>
      </c>
      <c r="B621" s="531" t="s">
        <v>2137</v>
      </c>
      <c r="C621" s="77">
        <v>10213</v>
      </c>
      <c r="D621" s="531" t="s">
        <v>4767</v>
      </c>
      <c r="E621" s="531" t="s">
        <v>4016</v>
      </c>
      <c r="F621" s="531" t="s">
        <v>930</v>
      </c>
      <c r="G621" s="531">
        <v>60068</v>
      </c>
      <c r="H621" s="531">
        <v>36</v>
      </c>
      <c r="I621" s="531">
        <v>4</v>
      </c>
    </row>
    <row r="622" spans="1:9" x14ac:dyDescent="0.35">
      <c r="A622" s="531" t="s">
        <v>2140</v>
      </c>
      <c r="B622" s="531" t="s">
        <v>2139</v>
      </c>
      <c r="C622" s="77" t="s">
        <v>2140</v>
      </c>
      <c r="D622" s="531" t="s">
        <v>4768</v>
      </c>
      <c r="E622" s="531" t="s">
        <v>1200</v>
      </c>
      <c r="F622" s="531" t="s">
        <v>808</v>
      </c>
      <c r="G622" s="531">
        <v>60619</v>
      </c>
      <c r="H622" s="531">
        <v>72</v>
      </c>
      <c r="I622" s="531">
        <v>71</v>
      </c>
    </row>
    <row r="623" spans="1:9" x14ac:dyDescent="0.35">
      <c r="A623" s="531" t="s">
        <v>2142</v>
      </c>
      <c r="B623" s="531" t="s">
        <v>2141</v>
      </c>
      <c r="C623" s="77" t="s">
        <v>2142</v>
      </c>
      <c r="D623" s="531" t="s">
        <v>4769</v>
      </c>
      <c r="E623" s="531" t="s">
        <v>3994</v>
      </c>
      <c r="F623" s="531" t="s">
        <v>808</v>
      </c>
      <c r="G623" s="531">
        <v>60624</v>
      </c>
      <c r="H623" s="531">
        <v>32</v>
      </c>
      <c r="I623" s="531">
        <v>32</v>
      </c>
    </row>
    <row r="624" spans="1:9" x14ac:dyDescent="0.35">
      <c r="A624" s="531">
        <v>2694</v>
      </c>
      <c r="B624" s="531" t="s">
        <v>4770</v>
      </c>
      <c r="C624" s="77">
        <v>2694</v>
      </c>
      <c r="D624" s="531" t="s">
        <v>4771</v>
      </c>
      <c r="E624" s="531" t="s">
        <v>1200</v>
      </c>
      <c r="F624" s="531" t="s">
        <v>808</v>
      </c>
      <c r="G624" s="531">
        <v>60624</v>
      </c>
      <c r="H624" s="531">
        <v>26</v>
      </c>
      <c r="I624" s="531">
        <v>26</v>
      </c>
    </row>
    <row r="625" spans="1:9" x14ac:dyDescent="0.35">
      <c r="A625" s="531">
        <v>682</v>
      </c>
      <c r="B625" s="531" t="s">
        <v>2145</v>
      </c>
      <c r="C625" s="77">
        <v>682</v>
      </c>
      <c r="D625" s="531" t="s">
        <v>4772</v>
      </c>
      <c r="E625" s="531" t="s">
        <v>4773</v>
      </c>
      <c r="F625" s="531" t="s">
        <v>783</v>
      </c>
      <c r="G625" s="531">
        <v>62557</v>
      </c>
      <c r="H625" s="531">
        <v>20</v>
      </c>
      <c r="I625" s="531">
        <v>20</v>
      </c>
    </row>
    <row r="626" spans="1:9" x14ac:dyDescent="0.35">
      <c r="A626" s="531">
        <v>641</v>
      </c>
      <c r="B626" s="531" t="s">
        <v>2147</v>
      </c>
      <c r="C626" s="77">
        <v>641</v>
      </c>
      <c r="D626" s="531" t="s">
        <v>4774</v>
      </c>
      <c r="E626" s="531" t="s">
        <v>4229</v>
      </c>
      <c r="F626" s="531" t="s">
        <v>1098</v>
      </c>
      <c r="G626" s="531">
        <v>61104</v>
      </c>
      <c r="H626" s="531">
        <v>40</v>
      </c>
      <c r="I626" s="531">
        <v>40</v>
      </c>
    </row>
    <row r="627" spans="1:9" x14ac:dyDescent="0.35">
      <c r="A627" s="531">
        <v>11584</v>
      </c>
      <c r="B627" s="531" t="s">
        <v>2149</v>
      </c>
      <c r="C627" s="77">
        <v>11584</v>
      </c>
      <c r="D627" s="531" t="s">
        <v>4775</v>
      </c>
      <c r="E627" s="531" t="s">
        <v>4718</v>
      </c>
      <c r="F627" s="531" t="s">
        <v>808</v>
      </c>
      <c r="G627" s="531">
        <v>60056</v>
      </c>
      <c r="H627" s="531">
        <v>74</v>
      </c>
      <c r="I627" s="531">
        <v>12</v>
      </c>
    </row>
    <row r="628" spans="1:9" x14ac:dyDescent="0.35">
      <c r="A628" s="531" t="s">
        <v>2152</v>
      </c>
      <c r="B628" s="531" t="s">
        <v>2151</v>
      </c>
      <c r="C628" s="77" t="s">
        <v>2152</v>
      </c>
      <c r="D628" s="531" t="s">
        <v>4776</v>
      </c>
      <c r="E628" s="531" t="s">
        <v>1200</v>
      </c>
      <c r="F628" s="531" t="s">
        <v>808</v>
      </c>
      <c r="G628" s="531">
        <v>60615</v>
      </c>
      <c r="H628" s="531">
        <v>48</v>
      </c>
      <c r="I628" s="531">
        <v>48</v>
      </c>
    </row>
    <row r="629" spans="1:9" x14ac:dyDescent="0.35">
      <c r="A629" s="531" t="s">
        <v>2154</v>
      </c>
      <c r="B629" s="531" t="s">
        <v>2153</v>
      </c>
      <c r="C629" s="77" t="s">
        <v>2154</v>
      </c>
      <c r="D629" s="531" t="s">
        <v>4777</v>
      </c>
      <c r="E629" s="531" t="s">
        <v>1200</v>
      </c>
      <c r="F629" s="531" t="s">
        <v>808</v>
      </c>
      <c r="G629" s="531">
        <v>60653</v>
      </c>
      <c r="H629" s="531">
        <v>102</v>
      </c>
      <c r="I629" s="531">
        <v>102</v>
      </c>
    </row>
    <row r="630" spans="1:9" x14ac:dyDescent="0.35">
      <c r="A630" s="531">
        <v>2238</v>
      </c>
      <c r="B630" s="531" t="s">
        <v>2155</v>
      </c>
      <c r="C630" s="77">
        <v>2238</v>
      </c>
      <c r="D630" s="531" t="s">
        <v>4778</v>
      </c>
      <c r="E630" s="531" t="s">
        <v>1200</v>
      </c>
      <c r="F630" s="531" t="s">
        <v>808</v>
      </c>
      <c r="G630" s="531">
        <v>60637</v>
      </c>
      <c r="H630" s="531">
        <v>69</v>
      </c>
      <c r="I630" s="531">
        <v>62</v>
      </c>
    </row>
    <row r="631" spans="1:9" x14ac:dyDescent="0.35">
      <c r="A631" s="531">
        <v>10856</v>
      </c>
      <c r="B631" s="531" t="s">
        <v>2157</v>
      </c>
      <c r="C631" s="77">
        <v>10856</v>
      </c>
      <c r="D631" s="531" t="s">
        <v>4779</v>
      </c>
      <c r="E631" s="531" t="s">
        <v>4482</v>
      </c>
      <c r="F631" s="531" t="s">
        <v>808</v>
      </c>
      <c r="G631" s="531">
        <v>60430</v>
      </c>
      <c r="H631" s="531">
        <v>16</v>
      </c>
      <c r="I631" s="531">
        <v>10</v>
      </c>
    </row>
    <row r="632" spans="1:9" x14ac:dyDescent="0.35">
      <c r="A632" s="531" t="s">
        <v>2160</v>
      </c>
      <c r="B632" s="531" t="s">
        <v>2159</v>
      </c>
      <c r="C632" s="77" t="s">
        <v>2160</v>
      </c>
      <c r="D632" s="531" t="s">
        <v>4780</v>
      </c>
      <c r="E632" s="531" t="s">
        <v>1200</v>
      </c>
      <c r="F632" s="531" t="s">
        <v>808</v>
      </c>
      <c r="G632" s="531">
        <v>60650</v>
      </c>
      <c r="H632" s="531">
        <v>83</v>
      </c>
      <c r="I632" s="531">
        <v>83</v>
      </c>
    </row>
    <row r="633" spans="1:9" x14ac:dyDescent="0.35">
      <c r="A633" s="531">
        <v>307</v>
      </c>
      <c r="B633" s="531" t="s">
        <v>2161</v>
      </c>
      <c r="C633" s="77">
        <v>307</v>
      </c>
      <c r="D633" s="531" t="s">
        <v>4781</v>
      </c>
      <c r="E633" s="531" t="s">
        <v>4016</v>
      </c>
      <c r="F633" s="531" t="s">
        <v>930</v>
      </c>
      <c r="G633" s="531">
        <v>60085</v>
      </c>
      <c r="H633" s="531">
        <v>168</v>
      </c>
      <c r="I633" s="531">
        <v>167</v>
      </c>
    </row>
    <row r="634" spans="1:9" x14ac:dyDescent="0.35">
      <c r="A634" s="531" t="s">
        <v>2164</v>
      </c>
      <c r="B634" s="531" t="s">
        <v>2163</v>
      </c>
      <c r="C634" s="77" t="s">
        <v>2164</v>
      </c>
      <c r="D634" s="531" t="s">
        <v>4782</v>
      </c>
      <c r="E634" s="531" t="s">
        <v>3958</v>
      </c>
      <c r="F634" s="531" t="s">
        <v>1044</v>
      </c>
      <c r="G634" s="531">
        <v>62703</v>
      </c>
      <c r="H634" s="531">
        <v>18</v>
      </c>
      <c r="I634" s="531">
        <v>18</v>
      </c>
    </row>
    <row r="635" spans="1:9" x14ac:dyDescent="0.35">
      <c r="A635" s="531" t="s">
        <v>2166</v>
      </c>
      <c r="B635" s="531" t="s">
        <v>2165</v>
      </c>
      <c r="C635" s="77" t="s">
        <v>2166</v>
      </c>
      <c r="D635" s="531" t="s">
        <v>4783</v>
      </c>
      <c r="E635" s="531" t="s">
        <v>4092</v>
      </c>
      <c r="F635" s="531" t="s">
        <v>708</v>
      </c>
      <c r="G635" s="531">
        <v>62246</v>
      </c>
      <c r="H635" s="531">
        <v>42</v>
      </c>
      <c r="I635" s="531">
        <v>42</v>
      </c>
    </row>
    <row r="636" spans="1:9" x14ac:dyDescent="0.35">
      <c r="A636" s="531">
        <v>1352</v>
      </c>
      <c r="B636" s="531" t="s">
        <v>2167</v>
      </c>
      <c r="C636" s="77">
        <v>1352</v>
      </c>
      <c r="D636" s="531" t="s">
        <v>4784</v>
      </c>
      <c r="E636" s="531" t="s">
        <v>4785</v>
      </c>
      <c r="F636" s="531" t="s">
        <v>922</v>
      </c>
      <c r="G636" s="531">
        <v>60545</v>
      </c>
      <c r="H636" s="531">
        <v>24</v>
      </c>
      <c r="I636" s="531">
        <v>24</v>
      </c>
    </row>
    <row r="637" spans="1:9" x14ac:dyDescent="0.35">
      <c r="A637" s="531" t="s">
        <v>2170</v>
      </c>
      <c r="B637" s="531" t="s">
        <v>2169</v>
      </c>
      <c r="C637" s="77" t="s">
        <v>2170</v>
      </c>
      <c r="D637" s="531" t="s">
        <v>4786</v>
      </c>
      <c r="E637" s="531" t="s">
        <v>1200</v>
      </c>
      <c r="F637" s="531" t="s">
        <v>808</v>
      </c>
      <c r="G637" s="531">
        <v>60649</v>
      </c>
      <c r="H637" s="531">
        <v>19</v>
      </c>
      <c r="I637" s="531">
        <v>19</v>
      </c>
    </row>
    <row r="638" spans="1:9" x14ac:dyDescent="0.35">
      <c r="A638" s="531">
        <v>11623</v>
      </c>
      <c r="B638" s="531" t="s">
        <v>2171</v>
      </c>
      <c r="C638" s="77">
        <v>11623</v>
      </c>
      <c r="D638" s="531" t="s">
        <v>4787</v>
      </c>
      <c r="E638" s="531" t="s">
        <v>4016</v>
      </c>
      <c r="F638" s="531" t="s">
        <v>930</v>
      </c>
      <c r="G638" s="531">
        <v>60087</v>
      </c>
      <c r="H638" s="531">
        <v>24</v>
      </c>
      <c r="I638" s="531">
        <v>5</v>
      </c>
    </row>
    <row r="639" spans="1:9" x14ac:dyDescent="0.35">
      <c r="A639" s="531">
        <v>711</v>
      </c>
      <c r="B639" s="531" t="s">
        <v>2173</v>
      </c>
      <c r="C639" s="77">
        <v>711</v>
      </c>
      <c r="D639" s="531" t="s">
        <v>4788</v>
      </c>
      <c r="E639" s="531" t="s">
        <v>4116</v>
      </c>
      <c r="F639" s="531" t="s">
        <v>1062</v>
      </c>
      <c r="G639" s="531">
        <v>61032</v>
      </c>
      <c r="H639" s="531">
        <v>72</v>
      </c>
      <c r="I639" s="531">
        <v>72</v>
      </c>
    </row>
    <row r="640" spans="1:9" x14ac:dyDescent="0.35">
      <c r="A640" s="531">
        <v>2857</v>
      </c>
      <c r="B640" s="531" t="s">
        <v>2175</v>
      </c>
      <c r="C640" s="77">
        <v>2857</v>
      </c>
      <c r="D640" s="531" t="s">
        <v>4789</v>
      </c>
      <c r="E640" s="531" t="s">
        <v>4790</v>
      </c>
      <c r="F640" s="531" t="s">
        <v>1056</v>
      </c>
      <c r="G640" s="531">
        <v>62232</v>
      </c>
      <c r="H640" s="531">
        <v>98</v>
      </c>
      <c r="I640" s="531">
        <v>83</v>
      </c>
    </row>
    <row r="641" spans="1:9" x14ac:dyDescent="0.35">
      <c r="A641" s="531">
        <v>2115</v>
      </c>
      <c r="B641" s="531" t="s">
        <v>2177</v>
      </c>
      <c r="C641" s="77">
        <v>2115</v>
      </c>
      <c r="D641" s="531" t="s">
        <v>4791</v>
      </c>
      <c r="E641" s="531" t="s">
        <v>4532</v>
      </c>
      <c r="F641" s="531" t="s">
        <v>998</v>
      </c>
      <c r="G641" s="531">
        <v>62650</v>
      </c>
      <c r="H641" s="531">
        <v>86</v>
      </c>
      <c r="I641" s="531">
        <v>66</v>
      </c>
    </row>
    <row r="642" spans="1:9" x14ac:dyDescent="0.35">
      <c r="A642" s="531" t="s">
        <v>4792</v>
      </c>
      <c r="B642" s="531" t="s">
        <v>2179</v>
      </c>
      <c r="C642" s="77" t="s">
        <v>4792</v>
      </c>
      <c r="D642" s="531" t="s">
        <v>4793</v>
      </c>
      <c r="E642" s="531" t="s">
        <v>4794</v>
      </c>
      <c r="F642" s="531" t="s">
        <v>879</v>
      </c>
      <c r="G642" s="531">
        <v>61443</v>
      </c>
      <c r="H642" s="531">
        <v>11</v>
      </c>
      <c r="I642" s="531">
        <v>11</v>
      </c>
    </row>
    <row r="643" spans="1:9" x14ac:dyDescent="0.35">
      <c r="A643" s="531" t="s">
        <v>2182</v>
      </c>
      <c r="B643" s="531" t="s">
        <v>2181</v>
      </c>
      <c r="C643" s="77" t="s">
        <v>2182</v>
      </c>
      <c r="D643" s="531" t="s">
        <v>4795</v>
      </c>
      <c r="E643" s="531" t="s">
        <v>4349</v>
      </c>
      <c r="F643" s="531" t="s">
        <v>1089</v>
      </c>
      <c r="G643" s="531">
        <v>61071</v>
      </c>
      <c r="H643" s="531">
        <v>1</v>
      </c>
      <c r="I643" s="531">
        <v>1</v>
      </c>
    </row>
    <row r="644" spans="1:9" x14ac:dyDescent="0.35">
      <c r="A644" s="531">
        <v>1157</v>
      </c>
      <c r="B644" s="531" t="s">
        <v>2183</v>
      </c>
      <c r="C644" s="77">
        <v>1157</v>
      </c>
      <c r="D644" s="531" t="s">
        <v>4174</v>
      </c>
      <c r="E644" s="531" t="s">
        <v>1200</v>
      </c>
      <c r="F644" s="531" t="s">
        <v>808</v>
      </c>
      <c r="G644" s="531">
        <v>60651</v>
      </c>
      <c r="H644" s="531">
        <v>44</v>
      </c>
      <c r="I644" s="531">
        <v>44</v>
      </c>
    </row>
    <row r="645" spans="1:9" x14ac:dyDescent="0.35">
      <c r="A645" s="531">
        <v>2712</v>
      </c>
      <c r="B645" s="531" t="s">
        <v>2185</v>
      </c>
      <c r="C645" s="77">
        <v>2712</v>
      </c>
      <c r="D645" s="531" t="s">
        <v>4796</v>
      </c>
      <c r="E645" s="531" t="s">
        <v>4532</v>
      </c>
      <c r="F645" s="531" t="s">
        <v>998</v>
      </c>
      <c r="G645" s="531">
        <v>62650</v>
      </c>
      <c r="H645" s="531">
        <v>254</v>
      </c>
      <c r="I645" s="531">
        <v>228</v>
      </c>
    </row>
    <row r="646" spans="1:9" x14ac:dyDescent="0.35">
      <c r="A646" s="531">
        <v>11050</v>
      </c>
      <c r="B646" s="531" t="s">
        <v>2187</v>
      </c>
      <c r="C646" s="77">
        <v>11050</v>
      </c>
      <c r="D646" s="531" t="s">
        <v>4797</v>
      </c>
      <c r="E646" s="531" t="s">
        <v>4798</v>
      </c>
      <c r="F646" s="531" t="s">
        <v>1065</v>
      </c>
      <c r="G646" s="531">
        <v>61611</v>
      </c>
      <c r="H646" s="531">
        <v>60</v>
      </c>
      <c r="I646" s="531">
        <v>12</v>
      </c>
    </row>
    <row r="647" spans="1:9" x14ac:dyDescent="0.35">
      <c r="A647" s="531">
        <v>10875</v>
      </c>
      <c r="B647" s="531" t="s">
        <v>2189</v>
      </c>
      <c r="C647" s="77">
        <v>10875</v>
      </c>
      <c r="D647" s="531" t="s">
        <v>4799</v>
      </c>
      <c r="E647" s="531" t="s">
        <v>4532</v>
      </c>
      <c r="F647" s="531" t="s">
        <v>998</v>
      </c>
      <c r="G647" s="531">
        <v>62650</v>
      </c>
      <c r="H647" s="531">
        <v>100</v>
      </c>
      <c r="I647" s="531">
        <v>10</v>
      </c>
    </row>
    <row r="648" spans="1:9" x14ac:dyDescent="0.35">
      <c r="A648" s="531">
        <v>11549</v>
      </c>
      <c r="B648" s="531" t="s">
        <v>2191</v>
      </c>
      <c r="C648" s="77">
        <v>11549</v>
      </c>
      <c r="D648" s="531" t="s">
        <v>4800</v>
      </c>
      <c r="E648" s="531" t="s">
        <v>4801</v>
      </c>
      <c r="F648" s="531" t="s">
        <v>739</v>
      </c>
      <c r="G648" s="531">
        <v>61329</v>
      </c>
      <c r="H648" s="531">
        <v>40</v>
      </c>
      <c r="I648" s="531">
        <v>7</v>
      </c>
    </row>
    <row r="649" spans="1:9" x14ac:dyDescent="0.35">
      <c r="A649" s="531">
        <v>12127</v>
      </c>
      <c r="B649" s="531" t="s">
        <v>2193</v>
      </c>
      <c r="C649" s="77">
        <v>12127</v>
      </c>
      <c r="D649" s="531" t="s">
        <v>4802</v>
      </c>
      <c r="E649" s="531" t="s">
        <v>3950</v>
      </c>
      <c r="F649" s="531" t="s">
        <v>1098</v>
      </c>
      <c r="G649" s="531" t="s">
        <v>4803</v>
      </c>
      <c r="H649" s="531">
        <v>54</v>
      </c>
      <c r="I649" s="531">
        <v>22</v>
      </c>
    </row>
    <row r="650" spans="1:9" x14ac:dyDescent="0.35">
      <c r="A650" s="531">
        <v>11126</v>
      </c>
      <c r="B650" s="531" t="s">
        <v>2195</v>
      </c>
      <c r="C650" s="77">
        <v>11126</v>
      </c>
      <c r="D650" s="531" t="s">
        <v>4804</v>
      </c>
      <c r="E650" s="531" t="s">
        <v>1200</v>
      </c>
      <c r="F650" s="531" t="s">
        <v>808</v>
      </c>
      <c r="G650" s="531">
        <v>60621</v>
      </c>
      <c r="H650" s="531">
        <v>94</v>
      </c>
      <c r="I650" s="531">
        <v>94</v>
      </c>
    </row>
    <row r="651" spans="1:9" x14ac:dyDescent="0.35">
      <c r="A651" s="531">
        <v>11230</v>
      </c>
      <c r="B651" s="531" t="s">
        <v>2197</v>
      </c>
      <c r="C651" s="77">
        <v>11230</v>
      </c>
      <c r="D651" s="531" t="s">
        <v>4805</v>
      </c>
      <c r="E651" s="531" t="s">
        <v>4806</v>
      </c>
      <c r="F651" s="531" t="s">
        <v>808</v>
      </c>
      <c r="G651" s="531" t="s">
        <v>4807</v>
      </c>
      <c r="H651" s="531">
        <v>20</v>
      </c>
      <c r="I651" s="531">
        <v>2</v>
      </c>
    </row>
    <row r="652" spans="1:9" x14ac:dyDescent="0.35">
      <c r="A652" s="531">
        <v>248</v>
      </c>
      <c r="B652" s="531" t="s">
        <v>2199</v>
      </c>
      <c r="C652" s="77">
        <v>248</v>
      </c>
      <c r="D652" s="531" t="s">
        <v>4808</v>
      </c>
      <c r="E652" s="531" t="s">
        <v>1200</v>
      </c>
      <c r="F652" s="531" t="s">
        <v>808</v>
      </c>
      <c r="G652" s="531">
        <v>60653</v>
      </c>
      <c r="H652" s="531">
        <v>458</v>
      </c>
      <c r="I652" s="531">
        <v>92</v>
      </c>
    </row>
    <row r="653" spans="1:9" x14ac:dyDescent="0.35">
      <c r="A653" s="531">
        <v>10033</v>
      </c>
      <c r="B653" s="531" t="s">
        <v>2201</v>
      </c>
      <c r="C653" s="77">
        <v>10033</v>
      </c>
      <c r="D653" s="531" t="s">
        <v>4809</v>
      </c>
      <c r="E653" s="531" t="s">
        <v>4136</v>
      </c>
      <c r="F653" s="531" t="s">
        <v>987</v>
      </c>
      <c r="G653" s="531">
        <v>61263</v>
      </c>
      <c r="H653" s="531">
        <v>24</v>
      </c>
      <c r="I653" s="531">
        <v>24</v>
      </c>
    </row>
    <row r="654" spans="1:9" x14ac:dyDescent="0.35">
      <c r="A654" s="531" t="s">
        <v>2204</v>
      </c>
      <c r="B654" s="531" t="s">
        <v>2203</v>
      </c>
      <c r="C654" s="77" t="s">
        <v>2204</v>
      </c>
      <c r="D654" s="531" t="s">
        <v>4810</v>
      </c>
      <c r="E654" s="531" t="s">
        <v>1200</v>
      </c>
      <c r="F654" s="531" t="s">
        <v>808</v>
      </c>
      <c r="G654" s="531">
        <v>60653</v>
      </c>
      <c r="H654" s="531">
        <v>148</v>
      </c>
      <c r="I654" s="531">
        <v>109</v>
      </c>
    </row>
    <row r="655" spans="1:9" x14ac:dyDescent="0.35">
      <c r="A655" s="531">
        <v>2409</v>
      </c>
      <c r="B655" s="531" t="s">
        <v>2205</v>
      </c>
      <c r="C655" s="77">
        <v>2409</v>
      </c>
      <c r="D655" s="531" t="s">
        <v>4811</v>
      </c>
      <c r="E655" s="531" t="s">
        <v>850</v>
      </c>
      <c r="F655" s="531" t="s">
        <v>850</v>
      </c>
      <c r="G655" s="531">
        <v>62401</v>
      </c>
      <c r="H655" s="531">
        <v>120</v>
      </c>
      <c r="I655" s="531">
        <v>120</v>
      </c>
    </row>
    <row r="656" spans="1:9" x14ac:dyDescent="0.35">
      <c r="A656" s="531" t="s">
        <v>2208</v>
      </c>
      <c r="B656" s="531" t="s">
        <v>2207</v>
      </c>
      <c r="C656" s="77" t="s">
        <v>2208</v>
      </c>
      <c r="D656" s="531" t="s">
        <v>4812</v>
      </c>
      <c r="E656" s="531" t="s">
        <v>1200</v>
      </c>
      <c r="F656" s="531" t="s">
        <v>808</v>
      </c>
      <c r="G656" s="531">
        <v>60611</v>
      </c>
      <c r="H656" s="531">
        <v>567</v>
      </c>
      <c r="I656" s="531">
        <v>114</v>
      </c>
    </row>
    <row r="657" spans="1:9" x14ac:dyDescent="0.35">
      <c r="A657" s="531">
        <v>10690</v>
      </c>
      <c r="B657" s="531" t="s">
        <v>2209</v>
      </c>
      <c r="C657" s="77">
        <v>10690</v>
      </c>
      <c r="D657" s="531" t="s">
        <v>4813</v>
      </c>
      <c r="E657" s="531" t="s">
        <v>1200</v>
      </c>
      <c r="F657" s="531" t="s">
        <v>808</v>
      </c>
      <c r="G657" s="531">
        <v>60661</v>
      </c>
      <c r="H657" s="531">
        <v>61</v>
      </c>
      <c r="I657" s="531">
        <v>7</v>
      </c>
    </row>
    <row r="658" spans="1:9" x14ac:dyDescent="0.35">
      <c r="A658" s="531">
        <v>1259</v>
      </c>
      <c r="B658" s="531" t="s">
        <v>2211</v>
      </c>
      <c r="C658" s="77">
        <v>1259</v>
      </c>
      <c r="D658" s="531" t="s">
        <v>4814</v>
      </c>
      <c r="E658" s="531" t="s">
        <v>4815</v>
      </c>
      <c r="F658" s="531" t="s">
        <v>879</v>
      </c>
      <c r="G658" s="531">
        <v>61443</v>
      </c>
      <c r="H658" s="531">
        <v>50</v>
      </c>
      <c r="I658" s="531">
        <v>39</v>
      </c>
    </row>
    <row r="659" spans="1:9" x14ac:dyDescent="0.35">
      <c r="A659" s="531">
        <v>11173</v>
      </c>
      <c r="B659" s="531" t="s">
        <v>2213</v>
      </c>
      <c r="C659" s="77">
        <v>11173</v>
      </c>
      <c r="D659" s="531" t="s">
        <v>4816</v>
      </c>
      <c r="E659" s="531" t="s">
        <v>1200</v>
      </c>
      <c r="F659" s="531" t="s">
        <v>808</v>
      </c>
      <c r="G659" s="531">
        <v>60615</v>
      </c>
      <c r="H659" s="531">
        <v>218</v>
      </c>
      <c r="I659" s="531">
        <v>141</v>
      </c>
    </row>
    <row r="660" spans="1:9" x14ac:dyDescent="0.35">
      <c r="A660" s="531">
        <v>324</v>
      </c>
      <c r="B660" s="531" t="s">
        <v>2215</v>
      </c>
      <c r="C660" s="77">
        <v>324</v>
      </c>
      <c r="D660" s="531" t="s">
        <v>4817</v>
      </c>
      <c r="E660" s="531" t="s">
        <v>4818</v>
      </c>
      <c r="F660" s="531" t="s">
        <v>930</v>
      </c>
      <c r="G660" s="531">
        <v>60020</v>
      </c>
      <c r="H660" s="531">
        <v>104</v>
      </c>
      <c r="I660" s="531">
        <v>104</v>
      </c>
    </row>
    <row r="661" spans="1:9" x14ac:dyDescent="0.35">
      <c r="A661" s="531">
        <v>12451</v>
      </c>
      <c r="B661" s="531" t="s">
        <v>2217</v>
      </c>
      <c r="C661" s="77">
        <v>12451</v>
      </c>
      <c r="D661" s="531" t="s">
        <v>4819</v>
      </c>
      <c r="E661" s="531" t="s">
        <v>4016</v>
      </c>
      <c r="F661" s="531" t="s">
        <v>930</v>
      </c>
      <c r="G661" s="531">
        <v>60085</v>
      </c>
      <c r="H661" s="531">
        <v>150</v>
      </c>
      <c r="I661" s="531">
        <v>38</v>
      </c>
    </row>
    <row r="662" spans="1:9" x14ac:dyDescent="0.35">
      <c r="A662" s="531">
        <v>11708</v>
      </c>
      <c r="B662" s="531" t="s">
        <v>2219</v>
      </c>
      <c r="C662" s="77">
        <v>11708</v>
      </c>
      <c r="D662" s="531" t="s">
        <v>4820</v>
      </c>
      <c r="E662" s="531" t="s">
        <v>4821</v>
      </c>
      <c r="F662" s="531" t="s">
        <v>800</v>
      </c>
      <c r="G662" s="531">
        <v>62231</v>
      </c>
      <c r="H662" s="531">
        <v>48</v>
      </c>
      <c r="I662" s="531">
        <v>48</v>
      </c>
    </row>
    <row r="663" spans="1:9" x14ac:dyDescent="0.35">
      <c r="A663" s="531">
        <v>11903</v>
      </c>
      <c r="B663" s="531" t="s">
        <v>2221</v>
      </c>
      <c r="C663" s="77">
        <v>11903</v>
      </c>
      <c r="D663" s="531" t="s">
        <v>4822</v>
      </c>
      <c r="E663" s="531" t="s">
        <v>1200</v>
      </c>
      <c r="F663" s="531" t="s">
        <v>808</v>
      </c>
      <c r="G663" s="531">
        <v>60613</v>
      </c>
      <c r="H663" s="531">
        <v>37</v>
      </c>
      <c r="I663" s="531">
        <v>37</v>
      </c>
    </row>
    <row r="664" spans="1:9" x14ac:dyDescent="0.35">
      <c r="A664" s="531" t="s">
        <v>2224</v>
      </c>
      <c r="B664" s="531" t="s">
        <v>2223</v>
      </c>
      <c r="C664" s="77" t="s">
        <v>2224</v>
      </c>
      <c r="D664" s="531" t="s">
        <v>4823</v>
      </c>
      <c r="E664" s="531" t="s">
        <v>4824</v>
      </c>
      <c r="F664" s="531" t="s">
        <v>883</v>
      </c>
      <c r="G664" s="531">
        <v>60970</v>
      </c>
      <c r="H664" s="531">
        <v>36</v>
      </c>
      <c r="I664" s="531">
        <v>36</v>
      </c>
    </row>
    <row r="665" spans="1:9" x14ac:dyDescent="0.35">
      <c r="A665" s="531">
        <v>1537</v>
      </c>
      <c r="B665" s="531" t="s">
        <v>2225</v>
      </c>
      <c r="C665" s="77">
        <v>1537</v>
      </c>
      <c r="D665" s="531" t="s">
        <v>4825</v>
      </c>
      <c r="E665" s="531" t="s">
        <v>1200</v>
      </c>
      <c r="F665" s="531" t="s">
        <v>808</v>
      </c>
      <c r="G665" s="531">
        <v>60640</v>
      </c>
      <c r="H665" s="531">
        <v>500</v>
      </c>
      <c r="I665" s="531">
        <v>395</v>
      </c>
    </row>
    <row r="666" spans="1:9" x14ac:dyDescent="0.35">
      <c r="A666" s="531">
        <v>301232</v>
      </c>
      <c r="B666" s="531" t="s">
        <v>2227</v>
      </c>
      <c r="C666" s="77">
        <v>301232</v>
      </c>
      <c r="D666" s="531" t="s">
        <v>4826</v>
      </c>
      <c r="E666" s="531" t="s">
        <v>4827</v>
      </c>
      <c r="F666" s="531" t="s">
        <v>930</v>
      </c>
      <c r="G666" s="531">
        <v>60046</v>
      </c>
      <c r="H666" s="531">
        <v>80</v>
      </c>
      <c r="I666" s="531">
        <v>72</v>
      </c>
    </row>
    <row r="667" spans="1:9" x14ac:dyDescent="0.35">
      <c r="A667" s="531">
        <v>10887</v>
      </c>
      <c r="B667" s="531" t="s">
        <v>2229</v>
      </c>
      <c r="C667" s="77">
        <v>10887</v>
      </c>
      <c r="D667" s="531" t="s">
        <v>4828</v>
      </c>
      <c r="E667" s="531" t="s">
        <v>4553</v>
      </c>
      <c r="F667" s="531" t="s">
        <v>930</v>
      </c>
      <c r="G667" s="531">
        <v>60030</v>
      </c>
      <c r="H667" s="531">
        <v>84</v>
      </c>
      <c r="I667" s="531">
        <v>84</v>
      </c>
    </row>
    <row r="668" spans="1:9" x14ac:dyDescent="0.35">
      <c r="A668" s="531">
        <v>10429</v>
      </c>
      <c r="B668" s="531" t="s">
        <v>2231</v>
      </c>
      <c r="C668" s="77">
        <v>10429</v>
      </c>
      <c r="D668" s="531" t="s">
        <v>4829</v>
      </c>
      <c r="E668" s="531" t="s">
        <v>4438</v>
      </c>
      <c r="F668" s="531" t="s">
        <v>878</v>
      </c>
      <c r="G668" s="531">
        <v>62859</v>
      </c>
      <c r="H668" s="531">
        <v>24</v>
      </c>
      <c r="I668" s="531">
        <v>4</v>
      </c>
    </row>
    <row r="669" spans="1:9" x14ac:dyDescent="0.35">
      <c r="A669" s="531">
        <v>350</v>
      </c>
      <c r="B669" s="531" t="s">
        <v>2233</v>
      </c>
      <c r="C669" s="77">
        <v>350</v>
      </c>
      <c r="D669" s="531" t="s">
        <v>4830</v>
      </c>
      <c r="E669" s="531" t="s">
        <v>3996</v>
      </c>
      <c r="F669" s="531" t="s">
        <v>980</v>
      </c>
      <c r="G669" s="531">
        <v>61761</v>
      </c>
      <c r="H669" s="531">
        <v>198</v>
      </c>
      <c r="I669" s="531">
        <v>179</v>
      </c>
    </row>
    <row r="670" spans="1:9" x14ac:dyDescent="0.35">
      <c r="A670" s="531" t="s">
        <v>2236</v>
      </c>
      <c r="B670" s="531" t="s">
        <v>2235</v>
      </c>
      <c r="C670" s="77" t="s">
        <v>2236</v>
      </c>
      <c r="D670" s="531" t="s">
        <v>4831</v>
      </c>
      <c r="E670" s="531" t="s">
        <v>4832</v>
      </c>
      <c r="F670" s="531" t="s">
        <v>808</v>
      </c>
      <c r="G670" s="531">
        <v>60007</v>
      </c>
      <c r="H670" s="531">
        <v>80</v>
      </c>
      <c r="I670" s="531">
        <v>80</v>
      </c>
    </row>
    <row r="671" spans="1:9" x14ac:dyDescent="0.35">
      <c r="A671" s="531" t="s">
        <v>2238</v>
      </c>
      <c r="B671" s="531" t="s">
        <v>2237</v>
      </c>
      <c r="C671" s="77" t="s">
        <v>2238</v>
      </c>
      <c r="D671" s="531" t="s">
        <v>4833</v>
      </c>
      <c r="E671" s="531" t="s">
        <v>4119</v>
      </c>
      <c r="F671" s="531" t="s">
        <v>1092</v>
      </c>
      <c r="G671" s="531">
        <v>60435</v>
      </c>
      <c r="H671" s="531">
        <v>476</v>
      </c>
      <c r="I671" s="531">
        <v>190</v>
      </c>
    </row>
    <row r="672" spans="1:9" x14ac:dyDescent="0.35">
      <c r="A672" s="531">
        <v>11752</v>
      </c>
      <c r="B672" s="531" t="s">
        <v>2239</v>
      </c>
      <c r="C672" s="77">
        <v>11752</v>
      </c>
      <c r="D672" s="531" t="s">
        <v>4834</v>
      </c>
      <c r="E672" s="531" t="s">
        <v>1200</v>
      </c>
      <c r="F672" s="531" t="s">
        <v>808</v>
      </c>
      <c r="G672" s="531">
        <v>60622</v>
      </c>
      <c r="H672" s="531">
        <v>80</v>
      </c>
      <c r="I672" s="531">
        <v>79</v>
      </c>
    </row>
    <row r="673" spans="1:9" x14ac:dyDescent="0.35">
      <c r="A673" s="531">
        <v>12455</v>
      </c>
      <c r="B673" s="531" t="s">
        <v>2241</v>
      </c>
      <c r="C673" s="77">
        <v>12455</v>
      </c>
      <c r="D673" s="531" t="s">
        <v>4835</v>
      </c>
      <c r="E673" s="531" t="s">
        <v>3985</v>
      </c>
      <c r="F673" s="531" t="s">
        <v>912</v>
      </c>
      <c r="G673" s="531">
        <v>60505</v>
      </c>
      <c r="H673" s="531">
        <v>20</v>
      </c>
      <c r="I673" s="531">
        <v>4</v>
      </c>
    </row>
    <row r="674" spans="1:9" x14ac:dyDescent="0.35">
      <c r="A674" s="531" t="s">
        <v>2244</v>
      </c>
      <c r="B674" s="531" t="s">
        <v>2243</v>
      </c>
      <c r="C674" s="77" t="s">
        <v>2244</v>
      </c>
      <c r="D674" s="531" t="s">
        <v>4836</v>
      </c>
      <c r="E674" s="531" t="s">
        <v>4837</v>
      </c>
      <c r="F674" s="531" t="s">
        <v>808</v>
      </c>
      <c r="G674" s="531"/>
      <c r="H674" s="531">
        <v>4</v>
      </c>
      <c r="I674" s="531">
        <v>4</v>
      </c>
    </row>
    <row r="675" spans="1:9" x14ac:dyDescent="0.35">
      <c r="A675" s="531">
        <v>11693</v>
      </c>
      <c r="B675" s="531" t="s">
        <v>2245</v>
      </c>
      <c r="C675" s="77">
        <v>11693</v>
      </c>
      <c r="D675" s="531" t="s">
        <v>4838</v>
      </c>
      <c r="E675" s="531" t="s">
        <v>1200</v>
      </c>
      <c r="F675" s="531" t="s">
        <v>808</v>
      </c>
      <c r="G675" s="531">
        <v>60618</v>
      </c>
      <c r="H675" s="531">
        <v>74</v>
      </c>
      <c r="I675" s="531">
        <v>30</v>
      </c>
    </row>
    <row r="676" spans="1:9" x14ac:dyDescent="0.35">
      <c r="A676" s="531">
        <v>11231</v>
      </c>
      <c r="B676" s="531" t="s">
        <v>2247</v>
      </c>
      <c r="C676" s="77">
        <v>11231</v>
      </c>
      <c r="D676" s="531" t="s">
        <v>4839</v>
      </c>
      <c r="E676" s="531" t="s">
        <v>1200</v>
      </c>
      <c r="F676" s="531" t="s">
        <v>808</v>
      </c>
      <c r="G676" s="531">
        <v>60647</v>
      </c>
      <c r="H676" s="531">
        <v>413</v>
      </c>
      <c r="I676" s="531">
        <v>203</v>
      </c>
    </row>
    <row r="677" spans="1:9" x14ac:dyDescent="0.35">
      <c r="A677" s="531">
        <v>10006</v>
      </c>
      <c r="B677" s="531" t="s">
        <v>2249</v>
      </c>
      <c r="C677" s="77">
        <v>10006</v>
      </c>
      <c r="D677" s="531" t="s">
        <v>4174</v>
      </c>
      <c r="E677" s="531" t="s">
        <v>1200</v>
      </c>
      <c r="F677" s="531" t="s">
        <v>808</v>
      </c>
      <c r="G677" s="531">
        <v>60623</v>
      </c>
      <c r="H677" s="531">
        <v>198</v>
      </c>
      <c r="I677" s="531">
        <v>198</v>
      </c>
    </row>
    <row r="678" spans="1:9" x14ac:dyDescent="0.35">
      <c r="A678" s="531">
        <v>11134</v>
      </c>
      <c r="B678" s="531" t="s">
        <v>2251</v>
      </c>
      <c r="C678" s="77">
        <v>11134</v>
      </c>
      <c r="D678" s="531" t="s">
        <v>4840</v>
      </c>
      <c r="E678" s="531" t="s">
        <v>4306</v>
      </c>
      <c r="F678" s="531" t="s">
        <v>1089</v>
      </c>
      <c r="G678" s="531">
        <v>61081</v>
      </c>
      <c r="H678" s="531">
        <v>20</v>
      </c>
      <c r="I678" s="531">
        <v>2</v>
      </c>
    </row>
    <row r="679" spans="1:9" x14ac:dyDescent="0.35">
      <c r="A679" s="531" t="s">
        <v>2254</v>
      </c>
      <c r="B679" s="531" t="s">
        <v>2253</v>
      </c>
      <c r="C679" s="77" t="s">
        <v>2254</v>
      </c>
      <c r="D679" s="531" t="s">
        <v>4841</v>
      </c>
      <c r="E679" s="531" t="s">
        <v>4733</v>
      </c>
      <c r="F679" s="531" t="s">
        <v>937</v>
      </c>
      <c r="G679" s="531">
        <v>62439</v>
      </c>
      <c r="H679" s="531">
        <v>24</v>
      </c>
      <c r="I679" s="531">
        <v>24</v>
      </c>
    </row>
    <row r="680" spans="1:9" x14ac:dyDescent="0.35">
      <c r="A680" s="531">
        <v>11261</v>
      </c>
      <c r="B680" s="531" t="s">
        <v>2255</v>
      </c>
      <c r="C680" s="77">
        <v>11261</v>
      </c>
      <c r="D680" s="531" t="s">
        <v>4842</v>
      </c>
      <c r="E680" s="531" t="s">
        <v>1200</v>
      </c>
      <c r="F680" s="531" t="s">
        <v>808</v>
      </c>
      <c r="G680" s="531">
        <v>60610</v>
      </c>
      <c r="H680" s="531">
        <v>409</v>
      </c>
      <c r="I680" s="531">
        <v>60</v>
      </c>
    </row>
    <row r="681" spans="1:9" x14ac:dyDescent="0.35">
      <c r="A681" s="531">
        <v>11789</v>
      </c>
      <c r="B681" s="531" t="s">
        <v>2257</v>
      </c>
      <c r="C681" s="77">
        <v>11789</v>
      </c>
      <c r="D681" s="531" t="s">
        <v>4843</v>
      </c>
      <c r="E681" s="531" t="s">
        <v>1200</v>
      </c>
      <c r="F681" s="531" t="s">
        <v>808</v>
      </c>
      <c r="G681" s="531">
        <v>60623</v>
      </c>
      <c r="H681" s="531">
        <v>15</v>
      </c>
      <c r="I681" s="531">
        <v>3</v>
      </c>
    </row>
    <row r="682" spans="1:9" x14ac:dyDescent="0.35">
      <c r="A682" s="531">
        <v>52242</v>
      </c>
      <c r="B682" s="531" t="s">
        <v>2259</v>
      </c>
      <c r="C682" s="77">
        <v>52242</v>
      </c>
      <c r="D682" s="531" t="s">
        <v>4844</v>
      </c>
      <c r="E682" s="531" t="s">
        <v>1200</v>
      </c>
      <c r="F682" s="531" t="s">
        <v>808</v>
      </c>
      <c r="G682" s="531">
        <v>60623</v>
      </c>
      <c r="H682" s="531">
        <v>20</v>
      </c>
      <c r="I682" s="531">
        <v>20</v>
      </c>
    </row>
    <row r="683" spans="1:9" x14ac:dyDescent="0.35">
      <c r="A683" s="531">
        <v>10747</v>
      </c>
      <c r="B683" s="531" t="s">
        <v>2261</v>
      </c>
      <c r="C683" s="77">
        <v>10747</v>
      </c>
      <c r="D683" s="531" t="s">
        <v>4272</v>
      </c>
      <c r="E683" s="531" t="s">
        <v>1200</v>
      </c>
      <c r="F683" s="531" t="s">
        <v>808</v>
      </c>
      <c r="G683" s="531">
        <v>60653</v>
      </c>
      <c r="H683" s="531">
        <v>71</v>
      </c>
      <c r="I683" s="531">
        <v>3</v>
      </c>
    </row>
    <row r="684" spans="1:9" x14ac:dyDescent="0.35">
      <c r="A684" s="531">
        <v>10072</v>
      </c>
      <c r="B684" s="531" t="s">
        <v>2263</v>
      </c>
      <c r="C684" s="77">
        <v>10072</v>
      </c>
      <c r="D684" s="531" t="s">
        <v>4845</v>
      </c>
      <c r="E684" s="531" t="s">
        <v>1200</v>
      </c>
      <c r="F684" s="531" t="s">
        <v>808</v>
      </c>
      <c r="G684" s="531">
        <v>60608</v>
      </c>
      <c r="H684" s="531">
        <v>138</v>
      </c>
      <c r="I684" s="531">
        <v>110</v>
      </c>
    </row>
    <row r="685" spans="1:9" x14ac:dyDescent="0.35">
      <c r="A685" s="531">
        <v>10791</v>
      </c>
      <c r="B685" s="531" t="s">
        <v>2265</v>
      </c>
      <c r="C685" s="77">
        <v>10791</v>
      </c>
      <c r="D685" s="531" t="s">
        <v>4846</v>
      </c>
      <c r="E685" s="531" t="s">
        <v>1081</v>
      </c>
      <c r="F685" s="531" t="s">
        <v>1065</v>
      </c>
      <c r="G685" s="531">
        <v>61571</v>
      </c>
      <c r="H685" s="531">
        <v>100</v>
      </c>
      <c r="I685" s="531">
        <v>100</v>
      </c>
    </row>
    <row r="686" spans="1:9" x14ac:dyDescent="0.35">
      <c r="A686" s="531" t="s">
        <v>2268</v>
      </c>
      <c r="B686" s="531" t="s">
        <v>2267</v>
      </c>
      <c r="C686" s="77" t="s">
        <v>2268</v>
      </c>
      <c r="D686" s="531" t="s">
        <v>4847</v>
      </c>
      <c r="E686" s="531" t="s">
        <v>1200</v>
      </c>
      <c r="F686" s="531" t="s">
        <v>808</v>
      </c>
      <c r="G686" s="531">
        <v>60640</v>
      </c>
      <c r="H686" s="531">
        <v>137</v>
      </c>
      <c r="I686" s="531">
        <v>35</v>
      </c>
    </row>
    <row r="687" spans="1:9" x14ac:dyDescent="0.35">
      <c r="A687" s="531" t="s">
        <v>2270</v>
      </c>
      <c r="B687" s="531" t="s">
        <v>2269</v>
      </c>
      <c r="C687" s="77" t="s">
        <v>2270</v>
      </c>
      <c r="D687" s="531" t="s">
        <v>4848</v>
      </c>
      <c r="E687" s="531" t="s">
        <v>4849</v>
      </c>
      <c r="F687" s="531" t="s">
        <v>808</v>
      </c>
      <c r="G687" s="531">
        <v>60439</v>
      </c>
      <c r="H687" s="531">
        <v>43</v>
      </c>
      <c r="I687" s="531">
        <v>43</v>
      </c>
    </row>
    <row r="688" spans="1:9" x14ac:dyDescent="0.35">
      <c r="A688" s="531">
        <v>953</v>
      </c>
      <c r="B688" s="531" t="s">
        <v>2271</v>
      </c>
      <c r="C688" s="77">
        <v>953</v>
      </c>
      <c r="D688" s="531" t="s">
        <v>4850</v>
      </c>
      <c r="E688" s="531" t="s">
        <v>4851</v>
      </c>
      <c r="F688" s="531" t="s">
        <v>1062</v>
      </c>
      <c r="G688" s="531">
        <v>61048</v>
      </c>
      <c r="H688" s="531">
        <v>24</v>
      </c>
      <c r="I688" s="531">
        <v>24</v>
      </c>
    </row>
    <row r="689" spans="1:9" x14ac:dyDescent="0.35">
      <c r="A689" s="531">
        <v>10027</v>
      </c>
      <c r="B689" s="531" t="s">
        <v>2273</v>
      </c>
      <c r="C689" s="77">
        <v>10027</v>
      </c>
      <c r="D689" s="531" t="s">
        <v>4852</v>
      </c>
      <c r="E689" s="531" t="s">
        <v>4132</v>
      </c>
      <c r="F689" s="531" t="s">
        <v>900</v>
      </c>
      <c r="G689" s="531">
        <v>62052</v>
      </c>
      <c r="H689" s="531">
        <v>32</v>
      </c>
      <c r="I689" s="531">
        <v>32</v>
      </c>
    </row>
    <row r="690" spans="1:9" x14ac:dyDescent="0.35">
      <c r="A690" s="531">
        <v>12339</v>
      </c>
      <c r="B690" s="531" t="s">
        <v>2275</v>
      </c>
      <c r="C690" s="77">
        <v>12339</v>
      </c>
      <c r="D690" s="531" t="s">
        <v>4853</v>
      </c>
      <c r="E690" s="531" t="s">
        <v>4477</v>
      </c>
      <c r="F690" s="531" t="s">
        <v>808</v>
      </c>
      <c r="G690" s="531">
        <v>60131</v>
      </c>
      <c r="H690" s="531">
        <v>80</v>
      </c>
      <c r="I690" s="531">
        <v>80</v>
      </c>
    </row>
    <row r="691" spans="1:9" x14ac:dyDescent="0.35">
      <c r="A691" s="531">
        <v>2063</v>
      </c>
      <c r="B691" s="531" t="s">
        <v>2277</v>
      </c>
      <c r="C691" s="77">
        <v>2063</v>
      </c>
      <c r="D691" s="531" t="s">
        <v>4854</v>
      </c>
      <c r="E691" s="531" t="s">
        <v>4855</v>
      </c>
      <c r="F691" s="531" t="s">
        <v>930</v>
      </c>
      <c r="G691" s="531">
        <v>60084</v>
      </c>
      <c r="H691" s="531">
        <v>119</v>
      </c>
      <c r="I691" s="531">
        <v>119</v>
      </c>
    </row>
    <row r="692" spans="1:9" x14ac:dyDescent="0.35">
      <c r="A692" s="531">
        <v>10362</v>
      </c>
      <c r="B692" s="531" t="s">
        <v>2279</v>
      </c>
      <c r="C692" s="77">
        <v>10362</v>
      </c>
      <c r="D692" s="531" t="s">
        <v>4856</v>
      </c>
      <c r="E692" s="531" t="s">
        <v>4675</v>
      </c>
      <c r="F692" s="531" t="s">
        <v>930</v>
      </c>
      <c r="G692" s="531">
        <v>60047</v>
      </c>
      <c r="H692" s="531">
        <v>70</v>
      </c>
      <c r="I692" s="531">
        <v>70</v>
      </c>
    </row>
    <row r="693" spans="1:9" x14ac:dyDescent="0.35">
      <c r="A693" s="531">
        <v>10118</v>
      </c>
      <c r="B693" s="531" t="s">
        <v>2281</v>
      </c>
      <c r="C693" s="77">
        <v>10118</v>
      </c>
      <c r="D693" s="531" t="s">
        <v>4118</v>
      </c>
      <c r="E693" s="531" t="s">
        <v>4119</v>
      </c>
      <c r="F693" s="531" t="s">
        <v>1092</v>
      </c>
      <c r="G693" s="531">
        <v>60432</v>
      </c>
      <c r="H693" s="531">
        <v>42</v>
      </c>
      <c r="I693" s="531">
        <v>5</v>
      </c>
    </row>
    <row r="694" spans="1:9" x14ac:dyDescent="0.35">
      <c r="A694" s="531">
        <v>11540</v>
      </c>
      <c r="B694" s="531" t="s">
        <v>2283</v>
      </c>
      <c r="C694" s="77">
        <v>11540</v>
      </c>
      <c r="D694" s="531" t="s">
        <v>4857</v>
      </c>
      <c r="E694" s="531" t="s">
        <v>4119</v>
      </c>
      <c r="F694" s="531" t="s">
        <v>1092</v>
      </c>
      <c r="G694" s="531">
        <v>60432</v>
      </c>
      <c r="H694" s="531">
        <v>42</v>
      </c>
      <c r="I694" s="531">
        <v>7</v>
      </c>
    </row>
    <row r="695" spans="1:9" x14ac:dyDescent="0.35">
      <c r="A695" s="531">
        <v>1500</v>
      </c>
      <c r="B695" s="531" t="s">
        <v>2285</v>
      </c>
      <c r="C695" s="77">
        <v>1500</v>
      </c>
      <c r="D695" s="531" t="s">
        <v>4174</v>
      </c>
      <c r="E695" s="531" t="s">
        <v>1200</v>
      </c>
      <c r="F695" s="531" t="s">
        <v>808</v>
      </c>
      <c r="G695" s="531">
        <v>60644</v>
      </c>
      <c r="H695" s="531">
        <v>66</v>
      </c>
      <c r="I695" s="531">
        <v>51</v>
      </c>
    </row>
    <row r="696" spans="1:9" x14ac:dyDescent="0.35">
      <c r="A696" s="531">
        <v>301114</v>
      </c>
      <c r="B696" s="531" t="s">
        <v>2287</v>
      </c>
      <c r="C696" s="77">
        <v>301114</v>
      </c>
      <c r="D696" s="531" t="s">
        <v>4858</v>
      </c>
      <c r="E696" s="531" t="s">
        <v>4859</v>
      </c>
      <c r="F696" s="531" t="s">
        <v>957</v>
      </c>
      <c r="G696" s="531">
        <v>62294</v>
      </c>
      <c r="H696" s="531">
        <v>32</v>
      </c>
      <c r="I696" s="531">
        <v>19</v>
      </c>
    </row>
    <row r="697" spans="1:9" x14ac:dyDescent="0.35">
      <c r="A697" s="531">
        <v>11315</v>
      </c>
      <c r="B697" s="531" t="s">
        <v>2289</v>
      </c>
      <c r="C697" s="77">
        <v>11315</v>
      </c>
      <c r="D697" s="531" t="s">
        <v>4860</v>
      </c>
      <c r="E697" s="531" t="s">
        <v>4110</v>
      </c>
      <c r="F697" s="531" t="s">
        <v>930</v>
      </c>
      <c r="G697" s="531">
        <v>60048</v>
      </c>
      <c r="H697" s="531">
        <v>121</v>
      </c>
      <c r="I697" s="531">
        <v>120</v>
      </c>
    </row>
    <row r="698" spans="1:9" x14ac:dyDescent="0.35">
      <c r="A698" s="531" t="s">
        <v>2292</v>
      </c>
      <c r="B698" s="531" t="s">
        <v>4861</v>
      </c>
      <c r="C698" s="77" t="s">
        <v>2292</v>
      </c>
      <c r="D698" s="531" t="s">
        <v>4862</v>
      </c>
      <c r="E698" s="531" t="s">
        <v>4863</v>
      </c>
      <c r="F698" s="531" t="s">
        <v>838</v>
      </c>
      <c r="G698" s="531">
        <v>60126</v>
      </c>
      <c r="H698" s="531">
        <v>104</v>
      </c>
      <c r="I698" s="531">
        <v>82</v>
      </c>
    </row>
    <row r="699" spans="1:9" x14ac:dyDescent="0.35">
      <c r="A699" s="531" t="s">
        <v>2294</v>
      </c>
      <c r="B699" s="531" t="s">
        <v>2293</v>
      </c>
      <c r="C699" s="77" t="s">
        <v>2294</v>
      </c>
      <c r="D699" s="531" t="s">
        <v>4864</v>
      </c>
      <c r="E699" s="531" t="s">
        <v>4553</v>
      </c>
      <c r="F699" s="531" t="s">
        <v>930</v>
      </c>
      <c r="G699" s="531">
        <v>60030</v>
      </c>
      <c r="H699" s="531">
        <v>148</v>
      </c>
      <c r="I699" s="531">
        <v>118</v>
      </c>
    </row>
    <row r="700" spans="1:9" x14ac:dyDescent="0.35">
      <c r="A700" s="531">
        <v>10341</v>
      </c>
      <c r="B700" s="531" t="s">
        <v>2295</v>
      </c>
      <c r="C700" s="77">
        <v>10341</v>
      </c>
      <c r="D700" s="531" t="s">
        <v>4865</v>
      </c>
      <c r="E700" s="531" t="s">
        <v>4866</v>
      </c>
      <c r="F700" s="531" t="s">
        <v>930</v>
      </c>
      <c r="G700" s="531">
        <v>60020</v>
      </c>
      <c r="H700" s="531">
        <v>105</v>
      </c>
      <c r="I700" s="531">
        <v>105</v>
      </c>
    </row>
    <row r="701" spans="1:9" x14ac:dyDescent="0.35">
      <c r="A701" s="531">
        <v>11327</v>
      </c>
      <c r="B701" s="531" t="s">
        <v>2297</v>
      </c>
      <c r="C701" s="77">
        <v>11327</v>
      </c>
      <c r="D701" s="531" t="s">
        <v>4867</v>
      </c>
      <c r="E701" s="531" t="s">
        <v>4003</v>
      </c>
      <c r="F701" s="531" t="s">
        <v>980</v>
      </c>
      <c r="G701" s="531">
        <v>61701</v>
      </c>
      <c r="H701" s="531">
        <v>56</v>
      </c>
      <c r="I701" s="531">
        <v>9</v>
      </c>
    </row>
    <row r="702" spans="1:9" x14ac:dyDescent="0.35">
      <c r="A702" s="531">
        <v>11832</v>
      </c>
      <c r="B702" s="531" t="s">
        <v>2299</v>
      </c>
      <c r="C702" s="77">
        <v>11832</v>
      </c>
      <c r="D702" s="531" t="s">
        <v>4868</v>
      </c>
      <c r="E702" s="531" t="s">
        <v>4003</v>
      </c>
      <c r="F702" s="531" t="s">
        <v>980</v>
      </c>
      <c r="G702" s="531">
        <v>61701</v>
      </c>
      <c r="H702" s="531">
        <v>54</v>
      </c>
      <c r="I702" s="531">
        <v>17</v>
      </c>
    </row>
    <row r="703" spans="1:9" x14ac:dyDescent="0.35">
      <c r="A703" s="531">
        <v>925</v>
      </c>
      <c r="B703" s="531" t="s">
        <v>2301</v>
      </c>
      <c r="C703" s="77">
        <v>925</v>
      </c>
      <c r="D703" s="531" t="s">
        <v>4869</v>
      </c>
      <c r="E703" s="531" t="s">
        <v>4870</v>
      </c>
      <c r="F703" s="531" t="s">
        <v>947</v>
      </c>
      <c r="G703" s="531">
        <v>62656</v>
      </c>
      <c r="H703" s="531">
        <v>16</v>
      </c>
      <c r="I703" s="531">
        <v>4</v>
      </c>
    </row>
    <row r="704" spans="1:9" x14ac:dyDescent="0.35">
      <c r="A704" s="531">
        <v>11435</v>
      </c>
      <c r="B704" s="531" t="s">
        <v>2303</v>
      </c>
      <c r="C704" s="77">
        <v>11435</v>
      </c>
      <c r="D704" s="531" t="s">
        <v>4871</v>
      </c>
      <c r="E704" s="531" t="s">
        <v>1200</v>
      </c>
      <c r="F704" s="531" t="s">
        <v>808</v>
      </c>
      <c r="G704" s="531">
        <v>60610</v>
      </c>
      <c r="H704" s="531">
        <v>20</v>
      </c>
      <c r="I704" s="531">
        <v>5</v>
      </c>
    </row>
    <row r="705" spans="1:9" x14ac:dyDescent="0.35">
      <c r="A705" s="531">
        <v>11292</v>
      </c>
      <c r="B705" s="531" t="s">
        <v>2305</v>
      </c>
      <c r="C705" s="77">
        <v>11292</v>
      </c>
      <c r="D705" s="531" t="s">
        <v>4872</v>
      </c>
      <c r="E705" s="531" t="s">
        <v>4160</v>
      </c>
      <c r="F705" s="531" t="s">
        <v>1056</v>
      </c>
      <c r="G705" s="531">
        <v>62269</v>
      </c>
      <c r="H705" s="531">
        <v>72</v>
      </c>
      <c r="I705" s="531">
        <v>11</v>
      </c>
    </row>
    <row r="706" spans="1:9" x14ac:dyDescent="0.35">
      <c r="A706" s="531">
        <v>11563</v>
      </c>
      <c r="B706" s="531" t="s">
        <v>2307</v>
      </c>
      <c r="C706" s="77">
        <v>11563</v>
      </c>
      <c r="D706" s="531" t="s">
        <v>4873</v>
      </c>
      <c r="E706" s="531" t="s">
        <v>1037</v>
      </c>
      <c r="F706" s="531" t="s">
        <v>1037</v>
      </c>
      <c r="G706" s="531">
        <v>61201</v>
      </c>
      <c r="H706" s="531">
        <v>46</v>
      </c>
      <c r="I706" s="531">
        <v>7</v>
      </c>
    </row>
    <row r="707" spans="1:9" x14ac:dyDescent="0.35">
      <c r="A707" s="531">
        <v>12266</v>
      </c>
      <c r="B707" s="531" t="s">
        <v>2309</v>
      </c>
      <c r="C707" s="77">
        <v>12266</v>
      </c>
      <c r="D707" s="531" t="s">
        <v>4874</v>
      </c>
      <c r="E707" s="531" t="s">
        <v>4107</v>
      </c>
      <c r="F707" s="531" t="s">
        <v>947</v>
      </c>
      <c r="G707" s="531">
        <v>62656</v>
      </c>
      <c r="H707" s="531">
        <v>57</v>
      </c>
      <c r="I707" s="531">
        <v>3</v>
      </c>
    </row>
    <row r="708" spans="1:9" x14ac:dyDescent="0.35">
      <c r="A708" s="531">
        <v>2168</v>
      </c>
      <c r="B708" s="531" t="s">
        <v>2311</v>
      </c>
      <c r="C708" s="77">
        <v>2168</v>
      </c>
      <c r="D708" s="531" t="s">
        <v>4875</v>
      </c>
      <c r="E708" s="531" t="s">
        <v>1009</v>
      </c>
      <c r="F708" s="531" t="s">
        <v>1009</v>
      </c>
      <c r="G708" s="531">
        <v>61605</v>
      </c>
      <c r="H708" s="531">
        <v>92</v>
      </c>
      <c r="I708" s="531">
        <v>5</v>
      </c>
    </row>
    <row r="709" spans="1:9" x14ac:dyDescent="0.35">
      <c r="A709" s="531">
        <v>2253</v>
      </c>
      <c r="B709" s="531" t="s">
        <v>2313</v>
      </c>
      <c r="C709" s="77">
        <v>2253</v>
      </c>
      <c r="D709" s="531" t="s">
        <v>4876</v>
      </c>
      <c r="E709" s="531" t="s">
        <v>4003</v>
      </c>
      <c r="F709" s="531" t="s">
        <v>980</v>
      </c>
      <c r="G709" s="531">
        <v>61701</v>
      </c>
      <c r="H709" s="531">
        <v>137</v>
      </c>
      <c r="I709" s="531">
        <v>7</v>
      </c>
    </row>
    <row r="710" spans="1:9" x14ac:dyDescent="0.35">
      <c r="A710" s="531">
        <v>2252</v>
      </c>
      <c r="B710" s="531" t="s">
        <v>2315</v>
      </c>
      <c r="C710" s="77">
        <v>2252</v>
      </c>
      <c r="D710" s="531" t="s">
        <v>4877</v>
      </c>
      <c r="E710" s="531" t="s">
        <v>4116</v>
      </c>
      <c r="F710" s="531" t="s">
        <v>1062</v>
      </c>
      <c r="G710" s="531">
        <v>61032</v>
      </c>
      <c r="H710" s="531">
        <v>101</v>
      </c>
      <c r="I710" s="531">
        <v>5</v>
      </c>
    </row>
    <row r="711" spans="1:9" x14ac:dyDescent="0.35">
      <c r="A711" s="531">
        <v>11150</v>
      </c>
      <c r="B711" s="531" t="s">
        <v>2317</v>
      </c>
      <c r="C711" s="77">
        <v>11150</v>
      </c>
      <c r="D711" s="531" t="s">
        <v>4878</v>
      </c>
      <c r="E711" s="531" t="s">
        <v>960</v>
      </c>
      <c r="F711" s="531" t="s">
        <v>1095</v>
      </c>
      <c r="G711" s="531">
        <v>62959</v>
      </c>
      <c r="H711" s="531">
        <v>56</v>
      </c>
      <c r="I711" s="531">
        <v>56</v>
      </c>
    </row>
    <row r="712" spans="1:9" x14ac:dyDescent="0.35">
      <c r="A712" s="531">
        <v>10574</v>
      </c>
      <c r="B712" s="531" t="s">
        <v>2319</v>
      </c>
      <c r="C712" s="77">
        <v>10574</v>
      </c>
      <c r="D712" s="531" t="s">
        <v>4879</v>
      </c>
      <c r="E712" s="531" t="s">
        <v>4880</v>
      </c>
      <c r="F712" s="531" t="s">
        <v>842</v>
      </c>
      <c r="G712" s="531">
        <v>61924</v>
      </c>
      <c r="H712" s="531">
        <v>16</v>
      </c>
      <c r="I712" s="531">
        <v>16</v>
      </c>
    </row>
    <row r="713" spans="1:9" x14ac:dyDescent="0.35">
      <c r="A713" s="531">
        <v>11484</v>
      </c>
      <c r="B713" s="531" t="s">
        <v>2321</v>
      </c>
      <c r="C713" s="77">
        <v>11484</v>
      </c>
      <c r="D713" s="531" t="s">
        <v>4881</v>
      </c>
      <c r="E713" s="531" t="s">
        <v>3958</v>
      </c>
      <c r="F713" s="531" t="s">
        <v>1044</v>
      </c>
      <c r="G713" s="531">
        <v>62702</v>
      </c>
      <c r="H713" s="531">
        <v>28</v>
      </c>
      <c r="I713" s="531">
        <v>7</v>
      </c>
    </row>
    <row r="714" spans="1:9" x14ac:dyDescent="0.35">
      <c r="A714" s="531">
        <v>301480</v>
      </c>
      <c r="B714" s="531" t="s">
        <v>2323</v>
      </c>
      <c r="C714" s="77">
        <v>301480</v>
      </c>
      <c r="D714" s="531" t="s">
        <v>4174</v>
      </c>
      <c r="E714" s="531" t="s">
        <v>3950</v>
      </c>
      <c r="F714" s="531" t="s">
        <v>1098</v>
      </c>
      <c r="G714" s="531">
        <v>61102</v>
      </c>
      <c r="H714" s="531">
        <v>26</v>
      </c>
      <c r="I714" s="531">
        <v>26</v>
      </c>
    </row>
    <row r="715" spans="1:9" x14ac:dyDescent="0.35">
      <c r="A715" s="531" t="s">
        <v>2326</v>
      </c>
      <c r="B715" s="531" t="s">
        <v>2325</v>
      </c>
      <c r="C715" s="77" t="s">
        <v>2326</v>
      </c>
      <c r="D715" s="531" t="s">
        <v>4480</v>
      </c>
      <c r="E715" s="531" t="s">
        <v>4140</v>
      </c>
      <c r="F715" s="531" t="s">
        <v>994</v>
      </c>
      <c r="G715" s="531">
        <v>62056</v>
      </c>
      <c r="H715" s="531">
        <v>20</v>
      </c>
      <c r="I715" s="531">
        <v>18</v>
      </c>
    </row>
    <row r="716" spans="1:9" x14ac:dyDescent="0.35">
      <c r="A716" s="531" t="s">
        <v>2328</v>
      </c>
      <c r="B716" s="531" t="s">
        <v>2327</v>
      </c>
      <c r="C716" s="77" t="s">
        <v>2328</v>
      </c>
      <c r="D716" s="531" t="s">
        <v>4882</v>
      </c>
      <c r="E716" s="531" t="s">
        <v>960</v>
      </c>
      <c r="F716" s="531" t="s">
        <v>1095</v>
      </c>
      <c r="G716" s="531">
        <v>62959</v>
      </c>
      <c r="H716" s="531">
        <v>42</v>
      </c>
      <c r="I716" s="531">
        <v>42</v>
      </c>
    </row>
    <row r="717" spans="1:9" x14ac:dyDescent="0.35">
      <c r="A717" s="531">
        <v>2758</v>
      </c>
      <c r="B717" s="531" t="s">
        <v>2329</v>
      </c>
      <c r="C717" s="77">
        <v>2758</v>
      </c>
      <c r="D717" s="531" t="s">
        <v>4883</v>
      </c>
      <c r="E717" s="531" t="s">
        <v>977</v>
      </c>
      <c r="F717" s="531" t="s">
        <v>977</v>
      </c>
      <c r="G717" s="531">
        <v>60050</v>
      </c>
      <c r="H717" s="531">
        <v>99</v>
      </c>
      <c r="I717" s="531">
        <v>79</v>
      </c>
    </row>
    <row r="718" spans="1:9" x14ac:dyDescent="0.35">
      <c r="A718" s="531">
        <v>11471</v>
      </c>
      <c r="B718" s="531" t="s">
        <v>2331</v>
      </c>
      <c r="C718" s="77">
        <v>11471</v>
      </c>
      <c r="D718" s="531" t="s">
        <v>4884</v>
      </c>
      <c r="E718" s="531" t="s">
        <v>4885</v>
      </c>
      <c r="F718" s="531" t="s">
        <v>1056</v>
      </c>
      <c r="G718" s="531">
        <v>62220</v>
      </c>
      <c r="H718" s="531">
        <v>47</v>
      </c>
      <c r="I718" s="531">
        <v>10</v>
      </c>
    </row>
    <row r="719" spans="1:9" x14ac:dyDescent="0.35">
      <c r="A719" s="531" t="s">
        <v>2334</v>
      </c>
      <c r="B719" s="531" t="s">
        <v>2333</v>
      </c>
      <c r="C719" s="77" t="s">
        <v>2334</v>
      </c>
      <c r="D719" s="531" t="s">
        <v>4886</v>
      </c>
      <c r="E719" s="531" t="s">
        <v>3950</v>
      </c>
      <c r="F719" s="531" t="s">
        <v>1098</v>
      </c>
      <c r="G719" s="531">
        <v>61104</v>
      </c>
      <c r="H719" s="531">
        <v>78</v>
      </c>
      <c r="I719" s="531">
        <v>64</v>
      </c>
    </row>
    <row r="720" spans="1:9" x14ac:dyDescent="0.35">
      <c r="A720" s="531">
        <v>2438</v>
      </c>
      <c r="B720" s="531" t="s">
        <v>2335</v>
      </c>
      <c r="C720" s="77">
        <v>2438</v>
      </c>
      <c r="D720" s="531" t="s">
        <v>4887</v>
      </c>
      <c r="E720" s="531" t="s">
        <v>3994</v>
      </c>
      <c r="F720" s="531" t="s">
        <v>808</v>
      </c>
      <c r="G720" s="531">
        <v>60647</v>
      </c>
      <c r="H720" s="531">
        <v>54</v>
      </c>
      <c r="I720" s="531">
        <v>54</v>
      </c>
    </row>
    <row r="721" spans="1:9" x14ac:dyDescent="0.35">
      <c r="A721" s="531">
        <v>301402</v>
      </c>
      <c r="B721" s="531" t="s">
        <v>2337</v>
      </c>
      <c r="C721" s="77">
        <v>301402</v>
      </c>
      <c r="D721" s="531" t="s">
        <v>4888</v>
      </c>
      <c r="E721" s="531" t="s">
        <v>4119</v>
      </c>
      <c r="F721" s="531" t="s">
        <v>1092</v>
      </c>
      <c r="G721" s="531">
        <v>60432</v>
      </c>
      <c r="H721" s="531">
        <v>61</v>
      </c>
      <c r="I721" s="531">
        <v>48</v>
      </c>
    </row>
    <row r="722" spans="1:9" x14ac:dyDescent="0.35">
      <c r="A722" s="531" t="s">
        <v>2340</v>
      </c>
      <c r="B722" s="531" t="s">
        <v>2339</v>
      </c>
      <c r="C722" s="77" t="s">
        <v>2340</v>
      </c>
      <c r="D722" s="531" t="s">
        <v>4889</v>
      </c>
      <c r="E722" s="531" t="s">
        <v>1200</v>
      </c>
      <c r="F722" s="531" t="s">
        <v>808</v>
      </c>
      <c r="G722" s="531">
        <v>60647</v>
      </c>
      <c r="H722" s="531">
        <v>36</v>
      </c>
      <c r="I722" s="531">
        <v>36</v>
      </c>
    </row>
    <row r="723" spans="1:9" x14ac:dyDescent="0.35">
      <c r="A723" s="531">
        <v>11801</v>
      </c>
      <c r="B723" s="531" t="s">
        <v>2341</v>
      </c>
      <c r="C723" s="77">
        <v>11801</v>
      </c>
      <c r="D723" s="531" t="s">
        <v>4890</v>
      </c>
      <c r="E723" s="531" t="s">
        <v>4328</v>
      </c>
      <c r="F723" s="531" t="s">
        <v>984</v>
      </c>
      <c r="G723" s="531">
        <v>62675</v>
      </c>
      <c r="H723" s="531">
        <v>74</v>
      </c>
      <c r="I723" s="531">
        <v>12</v>
      </c>
    </row>
    <row r="724" spans="1:9" x14ac:dyDescent="0.35">
      <c r="A724" s="531" t="s">
        <v>2344</v>
      </c>
      <c r="B724" s="531" t="s">
        <v>2343</v>
      </c>
      <c r="C724" s="77" t="s">
        <v>2344</v>
      </c>
      <c r="D724" s="531" t="s">
        <v>4891</v>
      </c>
      <c r="E724" s="531" t="s">
        <v>3994</v>
      </c>
      <c r="F724" s="531" t="s">
        <v>808</v>
      </c>
      <c r="G724" s="531">
        <v>60647</v>
      </c>
      <c r="H724" s="531">
        <v>67</v>
      </c>
      <c r="I724" s="531">
        <v>67</v>
      </c>
    </row>
    <row r="725" spans="1:9" x14ac:dyDescent="0.35">
      <c r="A725" s="531">
        <v>10680</v>
      </c>
      <c r="B725" s="531" t="s">
        <v>2345</v>
      </c>
      <c r="C725" s="77">
        <v>10680</v>
      </c>
      <c r="D725" s="531" t="s">
        <v>4892</v>
      </c>
      <c r="E725" s="531" t="s">
        <v>1037</v>
      </c>
      <c r="F725" s="531" t="s">
        <v>1037</v>
      </c>
      <c r="G725" s="531">
        <v>61201</v>
      </c>
      <c r="H725" s="531">
        <v>55</v>
      </c>
      <c r="I725" s="531">
        <v>6</v>
      </c>
    </row>
    <row r="726" spans="1:9" x14ac:dyDescent="0.35">
      <c r="A726" s="531" t="s">
        <v>2348</v>
      </c>
      <c r="B726" s="531" t="s">
        <v>2347</v>
      </c>
      <c r="C726" s="77" t="s">
        <v>2348</v>
      </c>
      <c r="D726" s="531" t="s">
        <v>4893</v>
      </c>
      <c r="E726" s="531" t="s">
        <v>4894</v>
      </c>
      <c r="F726" s="531" t="s">
        <v>808</v>
      </c>
      <c r="G726" s="531">
        <v>60411</v>
      </c>
      <c r="H726" s="531">
        <v>80</v>
      </c>
      <c r="I726" s="531">
        <v>80</v>
      </c>
    </row>
    <row r="727" spans="1:9" x14ac:dyDescent="0.35">
      <c r="A727" s="531">
        <v>10057</v>
      </c>
      <c r="B727" s="531" t="s">
        <v>2349</v>
      </c>
      <c r="C727" s="77">
        <v>10057</v>
      </c>
      <c r="D727" s="531" t="s">
        <v>4895</v>
      </c>
      <c r="E727" s="531" t="s">
        <v>4894</v>
      </c>
      <c r="F727" s="531" t="s">
        <v>808</v>
      </c>
      <c r="G727" s="531">
        <v>60411</v>
      </c>
      <c r="H727" s="531">
        <v>65</v>
      </c>
      <c r="I727" s="531">
        <v>7</v>
      </c>
    </row>
    <row r="728" spans="1:9" x14ac:dyDescent="0.35">
      <c r="A728" s="531" t="s">
        <v>2352</v>
      </c>
      <c r="B728" s="531" t="s">
        <v>2351</v>
      </c>
      <c r="C728" s="77" t="s">
        <v>2352</v>
      </c>
      <c r="D728" s="531" t="s">
        <v>4896</v>
      </c>
      <c r="E728" s="531" t="s">
        <v>4837</v>
      </c>
      <c r="F728" s="531" t="s">
        <v>808</v>
      </c>
      <c r="G728" s="531">
        <v>60534</v>
      </c>
      <c r="H728" s="531">
        <v>50</v>
      </c>
      <c r="I728" s="531">
        <v>50</v>
      </c>
    </row>
    <row r="729" spans="1:9" x14ac:dyDescent="0.35">
      <c r="A729" s="531">
        <v>11219</v>
      </c>
      <c r="B729" s="531" t="s">
        <v>2353</v>
      </c>
      <c r="C729" s="77">
        <v>11219</v>
      </c>
      <c r="D729" s="531" t="s">
        <v>4897</v>
      </c>
      <c r="E729" s="531" t="s">
        <v>3958</v>
      </c>
      <c r="F729" s="531" t="s">
        <v>1044</v>
      </c>
      <c r="G729" s="531">
        <v>62704</v>
      </c>
      <c r="H729" s="531">
        <v>184</v>
      </c>
      <c r="I729" s="531">
        <v>184</v>
      </c>
    </row>
    <row r="730" spans="1:9" x14ac:dyDescent="0.35">
      <c r="A730" s="531">
        <v>11106</v>
      </c>
      <c r="B730" s="531" t="s">
        <v>2355</v>
      </c>
      <c r="C730" s="77">
        <v>11106</v>
      </c>
      <c r="D730" s="531" t="s">
        <v>4898</v>
      </c>
      <c r="E730" s="531" t="s">
        <v>4899</v>
      </c>
      <c r="F730" s="531" t="s">
        <v>953</v>
      </c>
      <c r="G730" s="531" t="s">
        <v>4900</v>
      </c>
      <c r="H730" s="531">
        <v>38</v>
      </c>
      <c r="I730" s="531">
        <v>9</v>
      </c>
    </row>
    <row r="731" spans="1:9" x14ac:dyDescent="0.35">
      <c r="A731" s="531">
        <v>2062</v>
      </c>
      <c r="B731" s="531" t="s">
        <v>2357</v>
      </c>
      <c r="C731" s="77">
        <v>2062</v>
      </c>
      <c r="D731" s="531" t="s">
        <v>4901</v>
      </c>
      <c r="E731" s="531" t="s">
        <v>1200</v>
      </c>
      <c r="F731" s="531" t="s">
        <v>808</v>
      </c>
      <c r="G731" s="531">
        <v>60653</v>
      </c>
      <c r="H731" s="531">
        <v>162</v>
      </c>
      <c r="I731" s="531">
        <v>115</v>
      </c>
    </row>
    <row r="732" spans="1:9" x14ac:dyDescent="0.35">
      <c r="A732" s="531">
        <v>11639</v>
      </c>
      <c r="B732" s="531" t="s">
        <v>2359</v>
      </c>
      <c r="C732" s="77">
        <v>11639</v>
      </c>
      <c r="D732" s="531" t="s">
        <v>4902</v>
      </c>
      <c r="E732" s="531" t="s">
        <v>1009</v>
      </c>
      <c r="F732" s="531" t="s">
        <v>1009</v>
      </c>
      <c r="G732" s="531">
        <v>61602</v>
      </c>
      <c r="H732" s="531">
        <v>24</v>
      </c>
      <c r="I732" s="531">
        <v>6</v>
      </c>
    </row>
    <row r="733" spans="1:9" x14ac:dyDescent="0.35">
      <c r="A733" s="531">
        <v>11909</v>
      </c>
      <c r="B733" s="531" t="s">
        <v>2361</v>
      </c>
      <c r="C733" s="77">
        <v>11909</v>
      </c>
      <c r="D733" s="531" t="s">
        <v>4903</v>
      </c>
      <c r="E733" s="531" t="s">
        <v>1009</v>
      </c>
      <c r="F733" s="531" t="s">
        <v>1009</v>
      </c>
      <c r="G733" s="531">
        <v>61602</v>
      </c>
      <c r="H733" s="531">
        <v>16</v>
      </c>
      <c r="I733" s="531">
        <v>16</v>
      </c>
    </row>
    <row r="734" spans="1:9" x14ac:dyDescent="0.35">
      <c r="A734" s="531">
        <v>11437</v>
      </c>
      <c r="B734" s="531" t="s">
        <v>2363</v>
      </c>
      <c r="C734" s="77">
        <v>11437</v>
      </c>
      <c r="D734" s="531" t="s">
        <v>4904</v>
      </c>
      <c r="E734" s="531" t="s">
        <v>1009</v>
      </c>
      <c r="F734" s="531" t="s">
        <v>1009</v>
      </c>
      <c r="G734" s="531">
        <v>61602</v>
      </c>
      <c r="H734" s="531">
        <v>10</v>
      </c>
      <c r="I734" s="531">
        <v>3</v>
      </c>
    </row>
    <row r="735" spans="1:9" x14ac:dyDescent="0.35">
      <c r="A735" s="531">
        <v>2718</v>
      </c>
      <c r="B735" s="531" t="s">
        <v>2363</v>
      </c>
      <c r="C735" s="77">
        <v>2718</v>
      </c>
      <c r="D735" s="531" t="s">
        <v>4905</v>
      </c>
      <c r="E735" s="531" t="s">
        <v>4906</v>
      </c>
      <c r="F735" s="531" t="s">
        <v>1012</v>
      </c>
      <c r="G735" s="531">
        <v>62832</v>
      </c>
      <c r="H735" s="531">
        <v>50</v>
      </c>
      <c r="I735" s="531">
        <v>50</v>
      </c>
    </row>
    <row r="736" spans="1:9" x14ac:dyDescent="0.35">
      <c r="A736" s="531" t="s">
        <v>2367</v>
      </c>
      <c r="B736" s="531" t="s">
        <v>2366</v>
      </c>
      <c r="C736" s="77" t="s">
        <v>2367</v>
      </c>
      <c r="D736" s="531" t="s">
        <v>4907</v>
      </c>
      <c r="E736" s="531" t="s">
        <v>3958</v>
      </c>
      <c r="F736" s="531" t="s">
        <v>1044</v>
      </c>
      <c r="G736" s="531">
        <v>62702</v>
      </c>
      <c r="H736" s="531">
        <v>150</v>
      </c>
      <c r="I736" s="531">
        <v>150</v>
      </c>
    </row>
    <row r="737" spans="1:9" x14ac:dyDescent="0.35">
      <c r="A737" s="531" t="s">
        <v>2369</v>
      </c>
      <c r="B737" s="531" t="s">
        <v>2368</v>
      </c>
      <c r="C737" s="77" t="s">
        <v>2369</v>
      </c>
      <c r="D737" s="531" t="s">
        <v>4908</v>
      </c>
      <c r="E737" s="531" t="s">
        <v>1200</v>
      </c>
      <c r="F737" s="531" t="s">
        <v>808</v>
      </c>
      <c r="G737" s="531">
        <v>60644</v>
      </c>
      <c r="H737" s="531">
        <v>30</v>
      </c>
      <c r="I737" s="531">
        <v>30</v>
      </c>
    </row>
    <row r="738" spans="1:9" x14ac:dyDescent="0.35">
      <c r="A738" s="531" t="s">
        <v>2371</v>
      </c>
      <c r="B738" s="531" t="s">
        <v>2370</v>
      </c>
      <c r="C738" s="77" t="s">
        <v>2371</v>
      </c>
      <c r="D738" s="531" t="s">
        <v>4909</v>
      </c>
      <c r="E738" s="531" t="s">
        <v>957</v>
      </c>
      <c r="F738" s="531" t="s">
        <v>957</v>
      </c>
      <c r="G738" s="531">
        <v>62060</v>
      </c>
      <c r="H738" s="531">
        <v>14</v>
      </c>
      <c r="I738" s="531">
        <v>14</v>
      </c>
    </row>
    <row r="739" spans="1:9" x14ac:dyDescent="0.35">
      <c r="A739" s="531" t="s">
        <v>2373</v>
      </c>
      <c r="B739" s="531" t="s">
        <v>2372</v>
      </c>
      <c r="C739" s="77" t="s">
        <v>2373</v>
      </c>
      <c r="D739" s="531" t="s">
        <v>4910</v>
      </c>
      <c r="E739" s="531" t="s">
        <v>1200</v>
      </c>
      <c r="F739" s="531" t="s">
        <v>808</v>
      </c>
      <c r="G739" s="531">
        <v>60644</v>
      </c>
      <c r="H739" s="531">
        <v>39</v>
      </c>
      <c r="I739" s="531">
        <v>39</v>
      </c>
    </row>
    <row r="740" spans="1:9" x14ac:dyDescent="0.35">
      <c r="A740" s="531" t="s">
        <v>2375</v>
      </c>
      <c r="B740" s="531" t="s">
        <v>2374</v>
      </c>
      <c r="C740" s="77" t="s">
        <v>2375</v>
      </c>
      <c r="D740" s="531" t="s">
        <v>4911</v>
      </c>
      <c r="E740" s="531" t="s">
        <v>1200</v>
      </c>
      <c r="F740" s="531" t="s">
        <v>808</v>
      </c>
      <c r="G740" s="531">
        <v>60640</v>
      </c>
      <c r="H740" s="531">
        <v>56</v>
      </c>
      <c r="I740" s="531">
        <v>56</v>
      </c>
    </row>
    <row r="741" spans="1:9" x14ac:dyDescent="0.35">
      <c r="A741" s="531">
        <v>10024</v>
      </c>
      <c r="B741" s="531" t="s">
        <v>2376</v>
      </c>
      <c r="C741" s="77">
        <v>10024</v>
      </c>
      <c r="D741" s="531" t="s">
        <v>4912</v>
      </c>
      <c r="E741" s="531" t="s">
        <v>4913</v>
      </c>
      <c r="F741" s="531" t="s">
        <v>903</v>
      </c>
      <c r="G741" s="531">
        <v>62448</v>
      </c>
      <c r="H741" s="531">
        <v>40</v>
      </c>
      <c r="I741" s="531">
        <v>40</v>
      </c>
    </row>
    <row r="742" spans="1:9" x14ac:dyDescent="0.35">
      <c r="A742" s="531">
        <v>1532</v>
      </c>
      <c r="B742" s="531" t="s">
        <v>2378</v>
      </c>
      <c r="C742" s="77">
        <v>1532</v>
      </c>
      <c r="D742" s="531" t="s">
        <v>4174</v>
      </c>
      <c r="E742" s="531" t="s">
        <v>1200</v>
      </c>
      <c r="F742" s="531" t="s">
        <v>808</v>
      </c>
      <c r="G742" s="531"/>
      <c r="H742" s="531">
        <v>110</v>
      </c>
      <c r="I742" s="531">
        <v>52</v>
      </c>
    </row>
    <row r="743" spans="1:9" x14ac:dyDescent="0.35">
      <c r="A743" s="531">
        <v>11780</v>
      </c>
      <c r="B743" s="531" t="s">
        <v>2380</v>
      </c>
      <c r="C743" s="77">
        <v>11780</v>
      </c>
      <c r="D743" s="531" t="s">
        <v>4914</v>
      </c>
      <c r="E743" s="531" t="s">
        <v>4915</v>
      </c>
      <c r="F743" s="531" t="s">
        <v>838</v>
      </c>
      <c r="G743" s="531">
        <v>60185</v>
      </c>
      <c r="H743" s="531">
        <v>24</v>
      </c>
      <c r="I743" s="531">
        <v>6</v>
      </c>
    </row>
    <row r="744" spans="1:9" x14ac:dyDescent="0.35">
      <c r="A744" s="531">
        <v>1366</v>
      </c>
      <c r="B744" s="531" t="s">
        <v>2382</v>
      </c>
      <c r="C744" s="77">
        <v>1366</v>
      </c>
      <c r="D744" s="531" t="s">
        <v>4916</v>
      </c>
      <c r="E744" s="531" t="s">
        <v>4405</v>
      </c>
      <c r="F744" s="531" t="s">
        <v>957</v>
      </c>
      <c r="G744" s="531">
        <v>62040</v>
      </c>
      <c r="H744" s="531">
        <v>12</v>
      </c>
      <c r="I744" s="531">
        <v>12</v>
      </c>
    </row>
    <row r="745" spans="1:9" x14ac:dyDescent="0.35">
      <c r="A745" s="531">
        <v>52287</v>
      </c>
      <c r="B745" s="531" t="s">
        <v>2384</v>
      </c>
      <c r="C745" s="77">
        <v>52287</v>
      </c>
      <c r="D745" s="531" t="s">
        <v>4917</v>
      </c>
      <c r="E745" s="531" t="s">
        <v>4373</v>
      </c>
      <c r="F745" s="531" t="s">
        <v>931</v>
      </c>
      <c r="G745" s="531">
        <v>61354</v>
      </c>
      <c r="H745" s="531">
        <v>1</v>
      </c>
      <c r="I745" s="531">
        <v>1</v>
      </c>
    </row>
    <row r="746" spans="1:9" x14ac:dyDescent="0.35">
      <c r="A746" s="531">
        <v>52312</v>
      </c>
      <c r="B746" s="531" t="s">
        <v>2386</v>
      </c>
      <c r="C746" s="77">
        <v>52312</v>
      </c>
      <c r="D746" s="531" t="s">
        <v>4918</v>
      </c>
      <c r="E746" s="531" t="s">
        <v>4373</v>
      </c>
      <c r="F746" s="531" t="s">
        <v>931</v>
      </c>
      <c r="G746" s="531">
        <v>61354</v>
      </c>
      <c r="H746" s="531">
        <v>1</v>
      </c>
      <c r="I746" s="531">
        <v>1</v>
      </c>
    </row>
    <row r="747" spans="1:9" x14ac:dyDescent="0.35">
      <c r="A747" s="531" t="s">
        <v>2389</v>
      </c>
      <c r="B747" s="531" t="s">
        <v>2388</v>
      </c>
      <c r="C747" s="77" t="s">
        <v>2389</v>
      </c>
      <c r="D747" s="531" t="s">
        <v>4919</v>
      </c>
      <c r="E747" s="531" t="s">
        <v>1200</v>
      </c>
      <c r="F747" s="531" t="s">
        <v>808</v>
      </c>
      <c r="G747" s="531">
        <v>60640</v>
      </c>
      <c r="H747" s="531">
        <v>156</v>
      </c>
      <c r="I747" s="531">
        <v>16</v>
      </c>
    </row>
    <row r="748" spans="1:9" x14ac:dyDescent="0.35">
      <c r="A748" s="531">
        <v>2721</v>
      </c>
      <c r="B748" s="531" t="s">
        <v>2390</v>
      </c>
      <c r="C748" s="77">
        <v>2721</v>
      </c>
      <c r="D748" s="531" t="s">
        <v>4920</v>
      </c>
      <c r="E748" s="531" t="s">
        <v>1200</v>
      </c>
      <c r="F748" s="531" t="s">
        <v>808</v>
      </c>
      <c r="G748" s="531">
        <v>60640</v>
      </c>
      <c r="H748" s="531">
        <v>83</v>
      </c>
      <c r="I748" s="531">
        <v>83</v>
      </c>
    </row>
    <row r="749" spans="1:9" x14ac:dyDescent="0.35">
      <c r="A749" s="531">
        <v>2365</v>
      </c>
      <c r="B749" s="531" t="s">
        <v>2392</v>
      </c>
      <c r="C749" s="77">
        <v>2365</v>
      </c>
      <c r="D749" s="531" t="s">
        <v>4921</v>
      </c>
      <c r="E749" s="531" t="s">
        <v>4922</v>
      </c>
      <c r="F749" s="531" t="s">
        <v>1085</v>
      </c>
      <c r="G749" s="531">
        <v>62837</v>
      </c>
      <c r="H749" s="531">
        <v>32</v>
      </c>
      <c r="I749" s="531">
        <v>32</v>
      </c>
    </row>
    <row r="750" spans="1:9" x14ac:dyDescent="0.35">
      <c r="A750" s="531">
        <v>2627</v>
      </c>
      <c r="B750" s="531" t="s">
        <v>2394</v>
      </c>
      <c r="C750" s="77">
        <v>2627</v>
      </c>
      <c r="D750" s="531" t="s">
        <v>4923</v>
      </c>
      <c r="E750" s="531" t="s">
        <v>4164</v>
      </c>
      <c r="F750" s="531" t="s">
        <v>842</v>
      </c>
      <c r="G750" s="531">
        <v>61944</v>
      </c>
      <c r="H750" s="531">
        <v>50</v>
      </c>
      <c r="I750" s="531">
        <v>50</v>
      </c>
    </row>
    <row r="751" spans="1:9" x14ac:dyDescent="0.35">
      <c r="A751" s="531">
        <v>1462</v>
      </c>
      <c r="B751" s="531" t="s">
        <v>2396</v>
      </c>
      <c r="C751" s="77">
        <v>1462</v>
      </c>
      <c r="D751" s="531" t="s">
        <v>4924</v>
      </c>
      <c r="E751" s="531" t="s">
        <v>4201</v>
      </c>
      <c r="F751" s="531" t="s">
        <v>1037</v>
      </c>
      <c r="G751" s="531">
        <v>61201</v>
      </c>
      <c r="H751" s="531">
        <v>162</v>
      </c>
      <c r="I751" s="531">
        <v>162</v>
      </c>
    </row>
    <row r="752" spans="1:9" x14ac:dyDescent="0.35">
      <c r="A752" s="531">
        <v>10874</v>
      </c>
      <c r="B752" s="531" t="s">
        <v>2398</v>
      </c>
      <c r="C752" s="77">
        <v>10874</v>
      </c>
      <c r="D752" s="531" t="s">
        <v>4925</v>
      </c>
      <c r="E752" s="531" t="s">
        <v>4164</v>
      </c>
      <c r="F752" s="531" t="s">
        <v>842</v>
      </c>
      <c r="G752" s="531">
        <v>61944</v>
      </c>
      <c r="H752" s="531">
        <v>42</v>
      </c>
      <c r="I752" s="531">
        <v>9</v>
      </c>
    </row>
    <row r="753" spans="1:9" x14ac:dyDescent="0.35">
      <c r="A753" s="531">
        <v>10428</v>
      </c>
      <c r="B753" s="531" t="s">
        <v>2400</v>
      </c>
      <c r="C753" s="77">
        <v>10428</v>
      </c>
      <c r="D753" s="531" t="s">
        <v>4926</v>
      </c>
      <c r="E753" s="531" t="s">
        <v>4219</v>
      </c>
      <c r="F753" s="531" t="s">
        <v>960</v>
      </c>
      <c r="G753" s="531">
        <v>62801</v>
      </c>
      <c r="H753" s="531">
        <v>48</v>
      </c>
      <c r="I753" s="531">
        <v>6</v>
      </c>
    </row>
    <row r="754" spans="1:9" x14ac:dyDescent="0.35">
      <c r="A754" s="531">
        <v>340</v>
      </c>
      <c r="B754" s="531" t="s">
        <v>2402</v>
      </c>
      <c r="C754" s="77">
        <v>340</v>
      </c>
      <c r="D754" s="531" t="s">
        <v>4927</v>
      </c>
      <c r="E754" s="531" t="s">
        <v>3991</v>
      </c>
      <c r="F754" s="531" t="s">
        <v>957</v>
      </c>
      <c r="G754" s="531">
        <v>62002</v>
      </c>
      <c r="H754" s="531">
        <v>129</v>
      </c>
      <c r="I754" s="531">
        <v>127</v>
      </c>
    </row>
    <row r="755" spans="1:9" x14ac:dyDescent="0.35">
      <c r="A755" s="531">
        <v>11291</v>
      </c>
      <c r="B755" s="531" t="s">
        <v>2404</v>
      </c>
      <c r="C755" s="77">
        <v>11291</v>
      </c>
      <c r="D755" s="531" t="s">
        <v>4928</v>
      </c>
      <c r="E755" s="531" t="s">
        <v>4929</v>
      </c>
      <c r="F755" s="531" t="s">
        <v>912</v>
      </c>
      <c r="G755" s="531">
        <v>60177</v>
      </c>
      <c r="H755" s="531">
        <v>70</v>
      </c>
      <c r="I755" s="531">
        <v>11</v>
      </c>
    </row>
    <row r="756" spans="1:9" x14ac:dyDescent="0.35">
      <c r="A756" s="531">
        <v>11493</v>
      </c>
      <c r="B756" s="531" t="s">
        <v>2406</v>
      </c>
      <c r="C756" s="77">
        <v>11493</v>
      </c>
      <c r="D756" s="531" t="s">
        <v>4930</v>
      </c>
      <c r="E756" s="531" t="s">
        <v>1200</v>
      </c>
      <c r="F756" s="531" t="s">
        <v>808</v>
      </c>
      <c r="G756" s="531">
        <v>60610</v>
      </c>
      <c r="H756" s="531">
        <v>148</v>
      </c>
      <c r="I756" s="531">
        <v>10</v>
      </c>
    </row>
    <row r="757" spans="1:9" x14ac:dyDescent="0.35">
      <c r="A757" s="531" t="s">
        <v>2409</v>
      </c>
      <c r="B757" s="531" t="s">
        <v>2408</v>
      </c>
      <c r="C757" s="77" t="s">
        <v>2409</v>
      </c>
      <c r="D757" s="531" t="s">
        <v>4931</v>
      </c>
      <c r="E757" s="531" t="s">
        <v>1200</v>
      </c>
      <c r="F757" s="531" t="s">
        <v>808</v>
      </c>
      <c r="G757" s="531">
        <v>60660</v>
      </c>
      <c r="H757" s="531">
        <v>66</v>
      </c>
      <c r="I757" s="531">
        <v>66</v>
      </c>
    </row>
    <row r="758" spans="1:9" x14ac:dyDescent="0.35">
      <c r="A758" s="531">
        <v>11177</v>
      </c>
      <c r="B758" s="531" t="s">
        <v>2410</v>
      </c>
      <c r="C758" s="77">
        <v>11177</v>
      </c>
      <c r="D758" s="531" t="s">
        <v>4932</v>
      </c>
      <c r="E758" s="531" t="s">
        <v>1200</v>
      </c>
      <c r="F758" s="531" t="s">
        <v>808</v>
      </c>
      <c r="G758" s="531">
        <v>60610</v>
      </c>
      <c r="H758" s="531">
        <v>628</v>
      </c>
      <c r="I758" s="531">
        <v>595</v>
      </c>
    </row>
    <row r="759" spans="1:9" x14ac:dyDescent="0.35">
      <c r="A759" s="531">
        <v>10031</v>
      </c>
      <c r="B759" s="531" t="s">
        <v>2412</v>
      </c>
      <c r="C759" s="77">
        <v>10031</v>
      </c>
      <c r="D759" s="531" t="s">
        <v>4933</v>
      </c>
      <c r="E759" s="531" t="s">
        <v>963</v>
      </c>
      <c r="F759" s="531" t="s">
        <v>791</v>
      </c>
      <c r="G759" s="531">
        <v>62441</v>
      </c>
      <c r="H759" s="531">
        <v>28</v>
      </c>
      <c r="I759" s="531">
        <v>28</v>
      </c>
    </row>
    <row r="760" spans="1:9" x14ac:dyDescent="0.35">
      <c r="A760" s="531">
        <v>11870</v>
      </c>
      <c r="B760" s="531" t="s">
        <v>2414</v>
      </c>
      <c r="C760" s="77">
        <v>11870</v>
      </c>
      <c r="D760" s="531" t="s">
        <v>4934</v>
      </c>
      <c r="E760" s="531" t="s">
        <v>1200</v>
      </c>
      <c r="F760" s="531" t="s">
        <v>808</v>
      </c>
      <c r="G760" s="531">
        <v>60637</v>
      </c>
      <c r="H760" s="531">
        <v>59</v>
      </c>
      <c r="I760" s="531">
        <v>24</v>
      </c>
    </row>
    <row r="761" spans="1:9" x14ac:dyDescent="0.35">
      <c r="A761" s="531">
        <v>10843</v>
      </c>
      <c r="B761" s="531" t="s">
        <v>2416</v>
      </c>
      <c r="C761" s="77">
        <v>10843</v>
      </c>
      <c r="D761" s="531" t="s">
        <v>4935</v>
      </c>
      <c r="E761" s="531" t="s">
        <v>1200</v>
      </c>
      <c r="F761" s="531" t="s">
        <v>808</v>
      </c>
      <c r="G761" s="531">
        <v>60624</v>
      </c>
      <c r="H761" s="531">
        <v>137</v>
      </c>
      <c r="I761" s="531">
        <v>137</v>
      </c>
    </row>
    <row r="762" spans="1:9" x14ac:dyDescent="0.35">
      <c r="A762" s="531">
        <v>10207</v>
      </c>
      <c r="B762" s="531" t="s">
        <v>2418</v>
      </c>
      <c r="C762" s="77">
        <v>10207</v>
      </c>
      <c r="D762" s="531" t="s">
        <v>4936</v>
      </c>
      <c r="E762" s="531" t="s">
        <v>4497</v>
      </c>
      <c r="F762" s="531" t="s">
        <v>925</v>
      </c>
      <c r="G762" s="531">
        <v>61401</v>
      </c>
      <c r="H762" s="531">
        <v>153</v>
      </c>
      <c r="I762" s="531">
        <v>16</v>
      </c>
    </row>
    <row r="763" spans="1:9" x14ac:dyDescent="0.35">
      <c r="A763" s="531">
        <v>11393</v>
      </c>
      <c r="B763" s="531" t="s">
        <v>2420</v>
      </c>
      <c r="C763" s="77">
        <v>11393</v>
      </c>
      <c r="D763" s="531" t="s">
        <v>4937</v>
      </c>
      <c r="E763" s="531" t="s">
        <v>4119</v>
      </c>
      <c r="F763" s="531" t="s">
        <v>1092</v>
      </c>
      <c r="G763" s="531">
        <v>60436</v>
      </c>
      <c r="H763" s="531">
        <v>56</v>
      </c>
      <c r="I763" s="531">
        <v>9</v>
      </c>
    </row>
    <row r="764" spans="1:9" x14ac:dyDescent="0.35">
      <c r="A764" s="531">
        <v>12384</v>
      </c>
      <c r="B764" s="531" t="s">
        <v>2422</v>
      </c>
      <c r="C764" s="77">
        <v>12384</v>
      </c>
      <c r="D764" s="531" t="s">
        <v>4938</v>
      </c>
      <c r="E764" s="531" t="s">
        <v>3958</v>
      </c>
      <c r="F764" s="531" t="s">
        <v>1044</v>
      </c>
      <c r="G764" s="531">
        <v>62702</v>
      </c>
      <c r="H764" s="531">
        <v>23</v>
      </c>
      <c r="I764" s="531">
        <v>10</v>
      </c>
    </row>
    <row r="765" spans="1:9" x14ac:dyDescent="0.35">
      <c r="A765" s="531">
        <v>2331</v>
      </c>
      <c r="B765" s="531" t="s">
        <v>2424</v>
      </c>
      <c r="C765" s="77">
        <v>2331</v>
      </c>
      <c r="D765" s="531" t="s">
        <v>4939</v>
      </c>
      <c r="E765" s="531" t="s">
        <v>4255</v>
      </c>
      <c r="F765" s="531" t="s">
        <v>808</v>
      </c>
      <c r="G765" s="531">
        <v>60443</v>
      </c>
      <c r="H765" s="531">
        <v>25</v>
      </c>
      <c r="I765" s="531">
        <v>24</v>
      </c>
    </row>
    <row r="766" spans="1:9" x14ac:dyDescent="0.35">
      <c r="A766" s="531">
        <v>343</v>
      </c>
      <c r="B766" s="531" t="s">
        <v>2426</v>
      </c>
      <c r="C766" s="77">
        <v>343</v>
      </c>
      <c r="D766" s="531" t="s">
        <v>4940</v>
      </c>
      <c r="E766" s="531" t="s">
        <v>4261</v>
      </c>
      <c r="F766" s="531" t="s">
        <v>804</v>
      </c>
      <c r="G766" s="531">
        <v>61938</v>
      </c>
      <c r="H766" s="531">
        <v>81</v>
      </c>
      <c r="I766" s="531">
        <v>81</v>
      </c>
    </row>
    <row r="767" spans="1:9" x14ac:dyDescent="0.35">
      <c r="A767" s="531">
        <v>11051</v>
      </c>
      <c r="B767" s="531" t="s">
        <v>2428</v>
      </c>
      <c r="C767" s="77">
        <v>11051</v>
      </c>
      <c r="D767" s="531" t="s">
        <v>4941</v>
      </c>
      <c r="E767" s="531" t="s">
        <v>4407</v>
      </c>
      <c r="F767" s="531" t="s">
        <v>957</v>
      </c>
      <c r="G767" s="531">
        <v>62025</v>
      </c>
      <c r="H767" s="531">
        <v>70</v>
      </c>
      <c r="I767" s="531">
        <v>10</v>
      </c>
    </row>
    <row r="768" spans="1:9" x14ac:dyDescent="0.35">
      <c r="A768" s="531" t="s">
        <v>2431</v>
      </c>
      <c r="B768" s="531" t="s">
        <v>2430</v>
      </c>
      <c r="C768" s="77" t="s">
        <v>2431</v>
      </c>
      <c r="D768" s="531" t="s">
        <v>4942</v>
      </c>
      <c r="E768" s="531" t="s">
        <v>4003</v>
      </c>
      <c r="F768" s="531" t="s">
        <v>980</v>
      </c>
      <c r="G768" s="531">
        <v>61701</v>
      </c>
      <c r="H768" s="531">
        <v>26</v>
      </c>
      <c r="I768" s="531">
        <v>25</v>
      </c>
    </row>
    <row r="769" spans="1:9" x14ac:dyDescent="0.35">
      <c r="A769" s="531" t="s">
        <v>2433</v>
      </c>
      <c r="B769" s="531" t="s">
        <v>2432</v>
      </c>
      <c r="C769" s="77" t="s">
        <v>2433</v>
      </c>
      <c r="D769" s="531" t="s">
        <v>4943</v>
      </c>
      <c r="E769" s="531" t="s">
        <v>3970</v>
      </c>
      <c r="F769" s="531" t="s">
        <v>808</v>
      </c>
      <c r="G769" s="531">
        <v>60153</v>
      </c>
      <c r="H769" s="531">
        <v>24</v>
      </c>
      <c r="I769" s="531">
        <v>22</v>
      </c>
    </row>
    <row r="770" spans="1:9" x14ac:dyDescent="0.35">
      <c r="A770" s="531">
        <v>10545</v>
      </c>
      <c r="B770" s="531" t="s">
        <v>2434</v>
      </c>
      <c r="C770" s="77">
        <v>10545</v>
      </c>
      <c r="D770" s="531" t="s">
        <v>4944</v>
      </c>
      <c r="E770" s="531" t="s">
        <v>3970</v>
      </c>
      <c r="F770" s="531" t="s">
        <v>808</v>
      </c>
      <c r="G770" s="531">
        <v>60153</v>
      </c>
      <c r="H770" s="531">
        <v>100</v>
      </c>
      <c r="I770" s="531">
        <v>40</v>
      </c>
    </row>
    <row r="771" spans="1:9" x14ac:dyDescent="0.35">
      <c r="A771" s="531">
        <v>2241</v>
      </c>
      <c r="B771" s="531" t="s">
        <v>2436</v>
      </c>
      <c r="C771" s="77">
        <v>2241</v>
      </c>
      <c r="D771" s="531" t="s">
        <v>4945</v>
      </c>
      <c r="E771" s="531" t="s">
        <v>4946</v>
      </c>
      <c r="F771" s="531" t="s">
        <v>869</v>
      </c>
      <c r="G771" s="531">
        <v>60444</v>
      </c>
      <c r="H771" s="531">
        <v>20</v>
      </c>
      <c r="I771" s="531">
        <v>20</v>
      </c>
    </row>
    <row r="772" spans="1:9" x14ac:dyDescent="0.35">
      <c r="A772" s="531">
        <v>11197</v>
      </c>
      <c r="B772" s="531" t="s">
        <v>2438</v>
      </c>
      <c r="C772" s="77">
        <v>11197</v>
      </c>
      <c r="D772" s="531" t="s">
        <v>4947</v>
      </c>
      <c r="E772" s="531" t="s">
        <v>1200</v>
      </c>
      <c r="F772" s="531" t="s">
        <v>808</v>
      </c>
      <c r="G772" s="531">
        <v>60612</v>
      </c>
      <c r="H772" s="531">
        <v>62</v>
      </c>
      <c r="I772" s="531">
        <v>7</v>
      </c>
    </row>
    <row r="773" spans="1:9" x14ac:dyDescent="0.35">
      <c r="A773" s="531">
        <v>12131</v>
      </c>
      <c r="B773" s="531" t="s">
        <v>2440</v>
      </c>
      <c r="C773" s="77">
        <v>12131</v>
      </c>
      <c r="D773" s="531" t="s">
        <v>4948</v>
      </c>
      <c r="E773" s="531" t="s">
        <v>977</v>
      </c>
      <c r="F773" s="531" t="s">
        <v>977</v>
      </c>
      <c r="G773" s="531">
        <v>60050</v>
      </c>
      <c r="H773" s="531">
        <v>40</v>
      </c>
      <c r="I773" s="531">
        <v>6</v>
      </c>
    </row>
    <row r="774" spans="1:9" x14ac:dyDescent="0.35">
      <c r="A774" s="531">
        <v>11849</v>
      </c>
      <c r="B774" s="531" t="s">
        <v>2442</v>
      </c>
      <c r="C774" s="77">
        <v>11849</v>
      </c>
      <c r="D774" s="531" t="s">
        <v>4949</v>
      </c>
      <c r="E774" s="531" t="s">
        <v>4370</v>
      </c>
      <c r="F774" s="531" t="s">
        <v>800</v>
      </c>
      <c r="G774" s="531">
        <v>62230</v>
      </c>
      <c r="H774" s="531">
        <v>58</v>
      </c>
      <c r="I774" s="531">
        <v>9</v>
      </c>
    </row>
    <row r="775" spans="1:9" x14ac:dyDescent="0.35">
      <c r="A775" s="531" t="s">
        <v>2445</v>
      </c>
      <c r="B775" s="531" t="s">
        <v>2444</v>
      </c>
      <c r="C775" s="77" t="s">
        <v>2445</v>
      </c>
      <c r="D775" s="531" t="s">
        <v>4950</v>
      </c>
      <c r="E775" s="531" t="s">
        <v>4951</v>
      </c>
      <c r="F775" s="531" t="s">
        <v>957</v>
      </c>
      <c r="G775" s="531">
        <v>62035</v>
      </c>
      <c r="H775" s="531">
        <v>59</v>
      </c>
      <c r="I775" s="531">
        <v>35</v>
      </c>
    </row>
    <row r="776" spans="1:9" x14ac:dyDescent="0.35">
      <c r="A776" s="531">
        <v>10170</v>
      </c>
      <c r="B776" s="531" t="s">
        <v>2446</v>
      </c>
      <c r="C776" s="77">
        <v>10170</v>
      </c>
      <c r="D776" s="531" t="s">
        <v>4952</v>
      </c>
      <c r="E776" s="531" t="s">
        <v>4562</v>
      </c>
      <c r="F776" s="531" t="s">
        <v>838</v>
      </c>
      <c r="G776" s="531">
        <v>60440</v>
      </c>
      <c r="H776" s="531">
        <v>106</v>
      </c>
      <c r="I776" s="531">
        <v>105</v>
      </c>
    </row>
    <row r="777" spans="1:9" x14ac:dyDescent="0.35">
      <c r="A777" s="531">
        <v>2700</v>
      </c>
      <c r="B777" s="531" t="s">
        <v>2448</v>
      </c>
      <c r="C777" s="77">
        <v>2700</v>
      </c>
      <c r="D777" s="531" t="s">
        <v>4953</v>
      </c>
      <c r="E777" s="531" t="s">
        <v>4080</v>
      </c>
      <c r="F777" s="531" t="s">
        <v>957</v>
      </c>
      <c r="G777" s="531">
        <v>62090</v>
      </c>
      <c r="H777" s="531">
        <v>78</v>
      </c>
      <c r="I777" s="531">
        <v>70</v>
      </c>
    </row>
    <row r="778" spans="1:9" x14ac:dyDescent="0.35">
      <c r="A778" s="531" t="s">
        <v>2451</v>
      </c>
      <c r="B778" s="531" t="s">
        <v>2450</v>
      </c>
      <c r="C778" s="77" t="s">
        <v>2451</v>
      </c>
      <c r="D778" s="531" t="s">
        <v>4954</v>
      </c>
      <c r="E778" s="531" t="s">
        <v>4382</v>
      </c>
      <c r="F778" s="531" t="s">
        <v>832</v>
      </c>
      <c r="G778" s="531">
        <v>61953</v>
      </c>
      <c r="H778" s="531">
        <v>41</v>
      </c>
      <c r="I778" s="531">
        <v>40</v>
      </c>
    </row>
    <row r="779" spans="1:9" x14ac:dyDescent="0.35">
      <c r="A779" s="531">
        <v>10573</v>
      </c>
      <c r="B779" s="531" t="s">
        <v>2452</v>
      </c>
      <c r="C779" s="77">
        <v>10573</v>
      </c>
      <c r="D779" s="531" t="s">
        <v>4955</v>
      </c>
      <c r="E779" s="531" t="s">
        <v>4040</v>
      </c>
      <c r="F779" s="531" t="s">
        <v>812</v>
      </c>
      <c r="G779" s="531">
        <v>62454</v>
      </c>
      <c r="H779" s="531">
        <v>12</v>
      </c>
      <c r="I779" s="531">
        <v>12</v>
      </c>
    </row>
    <row r="780" spans="1:9" x14ac:dyDescent="0.35">
      <c r="A780" s="531">
        <v>935</v>
      </c>
      <c r="B780" s="531" t="s">
        <v>2452</v>
      </c>
      <c r="C780" s="77">
        <v>935</v>
      </c>
      <c r="D780" s="531" t="s">
        <v>4956</v>
      </c>
      <c r="E780" s="531" t="s">
        <v>4957</v>
      </c>
      <c r="F780" s="531" t="s">
        <v>912</v>
      </c>
      <c r="G780" s="531">
        <v>60119</v>
      </c>
      <c r="H780" s="531">
        <v>52</v>
      </c>
      <c r="I780" s="531">
        <v>52</v>
      </c>
    </row>
    <row r="781" spans="1:9" x14ac:dyDescent="0.35">
      <c r="A781" s="531" t="s">
        <v>2456</v>
      </c>
      <c r="B781" s="531" t="s">
        <v>2455</v>
      </c>
      <c r="C781" s="77" t="s">
        <v>2456</v>
      </c>
      <c r="D781" s="531" t="s">
        <v>4958</v>
      </c>
      <c r="E781" s="531" t="s">
        <v>4349</v>
      </c>
      <c r="F781" s="531" t="s">
        <v>1089</v>
      </c>
      <c r="G781" s="531">
        <v>61071</v>
      </c>
      <c r="H781" s="531">
        <v>24</v>
      </c>
      <c r="I781" s="531">
        <v>21</v>
      </c>
    </row>
    <row r="782" spans="1:9" x14ac:dyDescent="0.35">
      <c r="A782" s="531" t="s">
        <v>2458</v>
      </c>
      <c r="B782" s="531" t="s">
        <v>2457</v>
      </c>
      <c r="C782" s="77" t="s">
        <v>2458</v>
      </c>
      <c r="D782" s="531" t="s">
        <v>4959</v>
      </c>
      <c r="E782" s="531" t="s">
        <v>4960</v>
      </c>
      <c r="F782" s="531" t="s">
        <v>775</v>
      </c>
      <c r="G782" s="531">
        <v>61853</v>
      </c>
      <c r="H782" s="531">
        <v>40</v>
      </c>
      <c r="I782" s="531">
        <v>36</v>
      </c>
    </row>
    <row r="783" spans="1:9" x14ac:dyDescent="0.35">
      <c r="A783" s="531">
        <v>11026</v>
      </c>
      <c r="B783" s="531" t="s">
        <v>2459</v>
      </c>
      <c r="C783" s="77">
        <v>11026</v>
      </c>
      <c r="D783" s="531" t="s">
        <v>4961</v>
      </c>
      <c r="E783" s="531" t="s">
        <v>4088</v>
      </c>
      <c r="F783" s="531" t="s">
        <v>808</v>
      </c>
      <c r="G783" s="531">
        <v>60606</v>
      </c>
      <c r="H783" s="531">
        <v>96</v>
      </c>
      <c r="I783" s="531">
        <v>96</v>
      </c>
    </row>
    <row r="784" spans="1:9" x14ac:dyDescent="0.35">
      <c r="A784" s="531" t="s">
        <v>2462</v>
      </c>
      <c r="B784" s="531" t="s">
        <v>2461</v>
      </c>
      <c r="C784" s="77" t="s">
        <v>2462</v>
      </c>
      <c r="D784" s="531" t="s">
        <v>4962</v>
      </c>
      <c r="E784" s="531" t="s">
        <v>3950</v>
      </c>
      <c r="F784" s="531" t="s">
        <v>1098</v>
      </c>
      <c r="G784" s="531" t="s">
        <v>4963</v>
      </c>
      <c r="H784" s="531">
        <v>12</v>
      </c>
      <c r="I784" s="531">
        <v>12</v>
      </c>
    </row>
    <row r="785" spans="1:9" x14ac:dyDescent="0.35">
      <c r="A785" s="531">
        <v>10222</v>
      </c>
      <c r="B785" s="531" t="s">
        <v>2463</v>
      </c>
      <c r="C785" s="77">
        <v>10222</v>
      </c>
      <c r="D785" s="531" t="s">
        <v>4964</v>
      </c>
      <c r="E785" s="531" t="s">
        <v>4965</v>
      </c>
      <c r="F785" s="531" t="s">
        <v>1031</v>
      </c>
      <c r="G785" s="531">
        <v>62286</v>
      </c>
      <c r="H785" s="531">
        <v>40</v>
      </c>
      <c r="I785" s="531">
        <v>4</v>
      </c>
    </row>
    <row r="786" spans="1:9" x14ac:dyDescent="0.35">
      <c r="A786" s="531">
        <v>11501</v>
      </c>
      <c r="B786" s="531" t="s">
        <v>2465</v>
      </c>
      <c r="C786" s="77">
        <v>11501</v>
      </c>
      <c r="D786" s="531" t="s">
        <v>4966</v>
      </c>
      <c r="E786" s="531" t="s">
        <v>4194</v>
      </c>
      <c r="F786" s="531" t="s">
        <v>808</v>
      </c>
      <c r="G786" s="531">
        <v>60160</v>
      </c>
      <c r="H786" s="531">
        <v>95</v>
      </c>
      <c r="I786" s="531">
        <v>84</v>
      </c>
    </row>
    <row r="787" spans="1:9" x14ac:dyDescent="0.35">
      <c r="A787" s="531">
        <v>11132</v>
      </c>
      <c r="B787" s="531" t="s">
        <v>2467</v>
      </c>
      <c r="C787" s="77">
        <v>11132</v>
      </c>
      <c r="D787" s="531" t="s">
        <v>4967</v>
      </c>
      <c r="E787" s="531" t="s">
        <v>4194</v>
      </c>
      <c r="F787" s="531" t="s">
        <v>808</v>
      </c>
      <c r="G787" s="531" t="s">
        <v>4968</v>
      </c>
      <c r="H787" s="531">
        <v>35</v>
      </c>
      <c r="I787" s="531">
        <v>7</v>
      </c>
    </row>
    <row r="788" spans="1:9" x14ac:dyDescent="0.35">
      <c r="A788" s="531">
        <v>10258</v>
      </c>
      <c r="B788" s="531" t="s">
        <v>2469</v>
      </c>
      <c r="C788" s="77">
        <v>10258</v>
      </c>
      <c r="D788" s="531" t="s">
        <v>4969</v>
      </c>
      <c r="E788" s="531" t="s">
        <v>4970</v>
      </c>
      <c r="F788" s="531" t="s">
        <v>931</v>
      </c>
      <c r="G788" s="531">
        <v>61342</v>
      </c>
      <c r="H788" s="531">
        <v>50</v>
      </c>
      <c r="I788" s="531">
        <v>5</v>
      </c>
    </row>
    <row r="789" spans="1:9" x14ac:dyDescent="0.35">
      <c r="A789" s="531" t="s">
        <v>2472</v>
      </c>
      <c r="B789" s="531" t="s">
        <v>2471</v>
      </c>
      <c r="C789" s="77" t="s">
        <v>2472</v>
      </c>
      <c r="D789" s="531" t="s">
        <v>4971</v>
      </c>
      <c r="E789" s="531" t="s">
        <v>1075</v>
      </c>
      <c r="F789" s="531" t="s">
        <v>906</v>
      </c>
      <c r="G789" s="531">
        <v>61087</v>
      </c>
      <c r="H789" s="531">
        <v>8</v>
      </c>
      <c r="I789" s="531">
        <v>8</v>
      </c>
    </row>
    <row r="790" spans="1:9" x14ac:dyDescent="0.35">
      <c r="A790" s="531">
        <v>10373</v>
      </c>
      <c r="B790" s="531" t="s">
        <v>2473</v>
      </c>
      <c r="C790" s="77">
        <v>10373</v>
      </c>
      <c r="D790" s="531" t="s">
        <v>4972</v>
      </c>
      <c r="E790" s="531" t="s">
        <v>1200</v>
      </c>
      <c r="F790" s="531" t="s">
        <v>808</v>
      </c>
      <c r="G790" s="531">
        <v>60649</v>
      </c>
      <c r="H790" s="531">
        <v>40</v>
      </c>
      <c r="I790" s="531">
        <v>40</v>
      </c>
    </row>
    <row r="791" spans="1:9" x14ac:dyDescent="0.35">
      <c r="A791" s="531">
        <v>11268</v>
      </c>
      <c r="B791" s="531" t="s">
        <v>2475</v>
      </c>
      <c r="C791" s="77">
        <v>11268</v>
      </c>
      <c r="D791" s="531" t="s">
        <v>4973</v>
      </c>
      <c r="E791" s="531" t="s">
        <v>4974</v>
      </c>
      <c r="F791" s="531" t="s">
        <v>1056</v>
      </c>
      <c r="G791" s="531" t="s">
        <v>4975</v>
      </c>
      <c r="H791" s="531">
        <v>62</v>
      </c>
      <c r="I791" s="531">
        <v>13</v>
      </c>
    </row>
    <row r="792" spans="1:9" x14ac:dyDescent="0.35">
      <c r="A792" s="531">
        <v>11205</v>
      </c>
      <c r="B792" s="531" t="s">
        <v>2477</v>
      </c>
      <c r="C792" s="77">
        <v>11205</v>
      </c>
      <c r="D792" s="531" t="s">
        <v>4976</v>
      </c>
      <c r="E792" s="531" t="s">
        <v>4977</v>
      </c>
      <c r="F792" s="531" t="s">
        <v>808</v>
      </c>
      <c r="G792" s="531">
        <v>60016</v>
      </c>
      <c r="H792" s="531">
        <v>33</v>
      </c>
      <c r="I792" s="531">
        <v>5</v>
      </c>
    </row>
    <row r="793" spans="1:9" x14ac:dyDescent="0.35">
      <c r="A793" s="531" t="s">
        <v>2480</v>
      </c>
      <c r="B793" s="531" t="s">
        <v>2479</v>
      </c>
      <c r="C793" s="77" t="s">
        <v>2480</v>
      </c>
      <c r="D793" s="531" t="s">
        <v>4978</v>
      </c>
      <c r="E793" s="531" t="s">
        <v>1200</v>
      </c>
      <c r="F793" s="531" t="s">
        <v>808</v>
      </c>
      <c r="G793" s="531">
        <v>60624</v>
      </c>
      <c r="H793" s="531">
        <v>276</v>
      </c>
      <c r="I793" s="531">
        <v>276</v>
      </c>
    </row>
    <row r="794" spans="1:9" x14ac:dyDescent="0.35">
      <c r="A794" s="531" t="s">
        <v>2482</v>
      </c>
      <c r="B794" s="531" t="s">
        <v>2481</v>
      </c>
      <c r="C794" s="77" t="s">
        <v>2482</v>
      </c>
      <c r="D794" s="531" t="s">
        <v>4979</v>
      </c>
      <c r="E794" s="531" t="s">
        <v>4980</v>
      </c>
      <c r="F794" s="531" t="s">
        <v>760</v>
      </c>
      <c r="G794" s="531">
        <v>61053</v>
      </c>
      <c r="H794" s="531">
        <v>12</v>
      </c>
      <c r="I794" s="531">
        <v>12</v>
      </c>
    </row>
    <row r="795" spans="1:9" x14ac:dyDescent="0.35">
      <c r="A795" s="531">
        <v>10785</v>
      </c>
      <c r="B795" s="531" t="s">
        <v>2483</v>
      </c>
      <c r="C795" s="77">
        <v>10785</v>
      </c>
      <c r="D795" s="531" t="s">
        <v>4981</v>
      </c>
      <c r="E795" s="531" t="s">
        <v>4366</v>
      </c>
      <c r="F795" s="531" t="s">
        <v>922</v>
      </c>
      <c r="G795" s="531">
        <v>60543</v>
      </c>
      <c r="H795" s="531">
        <v>62</v>
      </c>
      <c r="I795" s="531">
        <v>7</v>
      </c>
    </row>
    <row r="796" spans="1:9" x14ac:dyDescent="0.35">
      <c r="A796" s="531">
        <v>11971</v>
      </c>
      <c r="B796" s="531" t="s">
        <v>2485</v>
      </c>
      <c r="C796" s="77">
        <v>11971</v>
      </c>
      <c r="D796" s="531" t="s">
        <v>4982</v>
      </c>
      <c r="E796" s="531" t="s">
        <v>4983</v>
      </c>
      <c r="F796" s="531" t="s">
        <v>1098</v>
      </c>
      <c r="G796" s="531">
        <v>61016</v>
      </c>
      <c r="H796" s="531">
        <v>60</v>
      </c>
      <c r="I796" s="531">
        <v>24</v>
      </c>
    </row>
    <row r="797" spans="1:9" x14ac:dyDescent="0.35">
      <c r="A797" s="531" t="s">
        <v>2488</v>
      </c>
      <c r="B797" s="531" t="s">
        <v>2487</v>
      </c>
      <c r="C797" s="77" t="s">
        <v>2488</v>
      </c>
      <c r="D797" s="531" t="s">
        <v>4984</v>
      </c>
      <c r="E797" s="531" t="s">
        <v>4985</v>
      </c>
      <c r="F797" s="531" t="s">
        <v>960</v>
      </c>
      <c r="G797" s="531">
        <v>62881</v>
      </c>
      <c r="H797" s="531">
        <v>42</v>
      </c>
      <c r="I797" s="531">
        <v>42</v>
      </c>
    </row>
    <row r="798" spans="1:9" x14ac:dyDescent="0.35">
      <c r="A798" s="531">
        <v>11063</v>
      </c>
      <c r="B798" s="531" t="s">
        <v>2489</v>
      </c>
      <c r="C798" s="77">
        <v>11063</v>
      </c>
      <c r="D798" s="531" t="s">
        <v>4986</v>
      </c>
      <c r="E798" s="531" t="s">
        <v>1200</v>
      </c>
      <c r="F798" s="531" t="s">
        <v>808</v>
      </c>
      <c r="G798" s="531">
        <v>60618</v>
      </c>
      <c r="H798" s="531">
        <v>32</v>
      </c>
      <c r="I798" s="531">
        <v>11</v>
      </c>
    </row>
    <row r="799" spans="1:9" x14ac:dyDescent="0.35">
      <c r="A799" s="531" t="s">
        <v>2492</v>
      </c>
      <c r="B799" s="531" t="s">
        <v>2491</v>
      </c>
      <c r="C799" s="77" t="s">
        <v>2492</v>
      </c>
      <c r="D799" s="531" t="s">
        <v>4987</v>
      </c>
      <c r="E799" s="531" t="s">
        <v>1200</v>
      </c>
      <c r="F799" s="531" t="s">
        <v>808</v>
      </c>
      <c r="G799" s="531">
        <v>60640</v>
      </c>
      <c r="H799" s="531">
        <v>66</v>
      </c>
      <c r="I799" s="531">
        <v>10</v>
      </c>
    </row>
    <row r="800" spans="1:9" x14ac:dyDescent="0.35">
      <c r="A800" s="531" t="s">
        <v>2494</v>
      </c>
      <c r="B800" s="531" t="s">
        <v>2493</v>
      </c>
      <c r="C800" s="77" t="s">
        <v>2494</v>
      </c>
      <c r="D800" s="531" t="s">
        <v>4988</v>
      </c>
      <c r="E800" s="531" t="s">
        <v>3994</v>
      </c>
      <c r="F800" s="531" t="s">
        <v>808</v>
      </c>
      <c r="G800" s="531">
        <v>60623</v>
      </c>
      <c r="H800" s="531">
        <v>45</v>
      </c>
      <c r="I800" s="531">
        <v>42</v>
      </c>
    </row>
    <row r="801" spans="1:9" x14ac:dyDescent="0.35">
      <c r="A801" s="531">
        <v>10338</v>
      </c>
      <c r="B801" s="531" t="s">
        <v>2495</v>
      </c>
      <c r="C801" s="77">
        <v>10338</v>
      </c>
      <c r="D801" s="531" t="s">
        <v>4989</v>
      </c>
      <c r="E801" s="531" t="s">
        <v>4516</v>
      </c>
      <c r="F801" s="531" t="s">
        <v>1037</v>
      </c>
      <c r="G801" s="531">
        <v>61265</v>
      </c>
      <c r="H801" s="531">
        <v>69</v>
      </c>
      <c r="I801" s="531">
        <v>7</v>
      </c>
    </row>
    <row r="802" spans="1:9" x14ac:dyDescent="0.35">
      <c r="A802" s="531">
        <v>2051</v>
      </c>
      <c r="B802" s="531" t="s">
        <v>2497</v>
      </c>
      <c r="C802" s="77">
        <v>2051</v>
      </c>
      <c r="D802" s="531" t="s">
        <v>4990</v>
      </c>
      <c r="E802" s="531" t="s">
        <v>4516</v>
      </c>
      <c r="F802" s="531" t="s">
        <v>1037</v>
      </c>
      <c r="G802" s="531">
        <v>61265</v>
      </c>
      <c r="H802" s="531">
        <v>60</v>
      </c>
      <c r="I802" s="531">
        <v>54</v>
      </c>
    </row>
    <row r="803" spans="1:9" x14ac:dyDescent="0.35">
      <c r="A803" s="531">
        <v>10063</v>
      </c>
      <c r="B803" s="531" t="s">
        <v>2499</v>
      </c>
      <c r="C803" s="77">
        <v>10063</v>
      </c>
      <c r="D803" s="531" t="s">
        <v>4991</v>
      </c>
      <c r="E803" s="531" t="s">
        <v>4992</v>
      </c>
      <c r="F803" s="531" t="s">
        <v>1075</v>
      </c>
      <c r="G803" s="531">
        <v>61462</v>
      </c>
      <c r="H803" s="531">
        <v>40</v>
      </c>
      <c r="I803" s="531">
        <v>40</v>
      </c>
    </row>
    <row r="804" spans="1:9" x14ac:dyDescent="0.35">
      <c r="A804" s="531" t="s">
        <v>2502</v>
      </c>
      <c r="B804" s="531" t="s">
        <v>2501</v>
      </c>
      <c r="C804" s="77" t="s">
        <v>2502</v>
      </c>
      <c r="D804" s="531" t="s">
        <v>4993</v>
      </c>
      <c r="E804" s="531" t="s">
        <v>4994</v>
      </c>
      <c r="F804" s="531" t="s">
        <v>1075</v>
      </c>
      <c r="G804" s="531">
        <v>61462</v>
      </c>
      <c r="H804" s="531">
        <v>32</v>
      </c>
      <c r="I804" s="531">
        <v>9</v>
      </c>
    </row>
    <row r="805" spans="1:9" x14ac:dyDescent="0.35">
      <c r="A805" s="531">
        <v>11821</v>
      </c>
      <c r="B805" s="531" t="s">
        <v>2503</v>
      </c>
      <c r="C805" s="77">
        <v>11821</v>
      </c>
      <c r="D805" s="531" t="s">
        <v>4995</v>
      </c>
      <c r="E805" s="531" t="s">
        <v>4992</v>
      </c>
      <c r="F805" s="531" t="s">
        <v>1075</v>
      </c>
      <c r="G805" s="531">
        <v>61462</v>
      </c>
      <c r="H805" s="531">
        <v>44</v>
      </c>
      <c r="I805" s="531">
        <v>7</v>
      </c>
    </row>
    <row r="806" spans="1:9" x14ac:dyDescent="0.35">
      <c r="A806" s="531" t="s">
        <v>2506</v>
      </c>
      <c r="B806" s="531" t="s">
        <v>2505</v>
      </c>
      <c r="C806" s="77" t="s">
        <v>2506</v>
      </c>
      <c r="D806" s="531" t="s">
        <v>4996</v>
      </c>
      <c r="E806" s="531" t="s">
        <v>4054</v>
      </c>
      <c r="F806" s="531" t="s">
        <v>991</v>
      </c>
      <c r="G806" s="531">
        <v>62298</v>
      </c>
      <c r="H806" s="531">
        <v>14</v>
      </c>
      <c r="I806" s="531">
        <v>14</v>
      </c>
    </row>
    <row r="807" spans="1:9" x14ac:dyDescent="0.35">
      <c r="A807" s="531">
        <v>2909</v>
      </c>
      <c r="B807" s="531" t="s">
        <v>2507</v>
      </c>
      <c r="C807" s="77">
        <v>2909</v>
      </c>
      <c r="D807" s="531" t="s">
        <v>4997</v>
      </c>
      <c r="E807" s="531" t="s">
        <v>1200</v>
      </c>
      <c r="F807" s="531" t="s">
        <v>808</v>
      </c>
      <c r="G807" s="531">
        <v>60619</v>
      </c>
      <c r="H807" s="531">
        <v>102</v>
      </c>
      <c r="I807" s="531">
        <v>102</v>
      </c>
    </row>
    <row r="808" spans="1:9" x14ac:dyDescent="0.35">
      <c r="A808" s="531" t="s">
        <v>2510</v>
      </c>
      <c r="B808" s="531" t="s">
        <v>2509</v>
      </c>
      <c r="C808" s="77" t="s">
        <v>2510</v>
      </c>
      <c r="D808" s="531" t="s">
        <v>4998</v>
      </c>
      <c r="E808" s="531" t="s">
        <v>1200</v>
      </c>
      <c r="F808" s="531" t="s">
        <v>808</v>
      </c>
      <c r="G808" s="531">
        <v>60707</v>
      </c>
      <c r="H808" s="531">
        <v>153</v>
      </c>
      <c r="I808" s="531">
        <v>153</v>
      </c>
    </row>
    <row r="809" spans="1:9" x14ac:dyDescent="0.35">
      <c r="A809" s="531">
        <v>10842</v>
      </c>
      <c r="B809" s="531" t="s">
        <v>2511</v>
      </c>
      <c r="C809" s="77">
        <v>10842</v>
      </c>
      <c r="D809" s="531" t="s">
        <v>4999</v>
      </c>
      <c r="E809" s="531" t="s">
        <v>1200</v>
      </c>
      <c r="F809" s="531" t="s">
        <v>808</v>
      </c>
      <c r="G809" s="531" t="s">
        <v>5000</v>
      </c>
      <c r="H809" s="531">
        <v>122</v>
      </c>
      <c r="I809" s="531">
        <v>19</v>
      </c>
    </row>
    <row r="810" spans="1:9" x14ac:dyDescent="0.35">
      <c r="A810" s="531">
        <v>11279</v>
      </c>
      <c r="B810" s="531" t="s">
        <v>2513</v>
      </c>
      <c r="C810" s="77">
        <v>11279</v>
      </c>
      <c r="D810" s="531" t="s">
        <v>5001</v>
      </c>
      <c r="E810" s="531" t="s">
        <v>1200</v>
      </c>
      <c r="F810" s="531" t="s">
        <v>808</v>
      </c>
      <c r="G810" s="531">
        <v>60617</v>
      </c>
      <c r="H810" s="531">
        <v>134</v>
      </c>
      <c r="I810" s="531">
        <v>21</v>
      </c>
    </row>
    <row r="811" spans="1:9" x14ac:dyDescent="0.35">
      <c r="A811" s="531">
        <v>10478</v>
      </c>
      <c r="B811" s="531" t="s">
        <v>2515</v>
      </c>
      <c r="C811" s="77">
        <v>10478</v>
      </c>
      <c r="D811" s="531" t="s">
        <v>5002</v>
      </c>
      <c r="E811" s="531" t="s">
        <v>1200</v>
      </c>
      <c r="F811" s="531" t="s">
        <v>808</v>
      </c>
      <c r="G811" s="531">
        <v>60621</v>
      </c>
      <c r="H811" s="531">
        <v>102</v>
      </c>
      <c r="I811" s="531">
        <v>10</v>
      </c>
    </row>
    <row r="812" spans="1:9" x14ac:dyDescent="0.35">
      <c r="A812" s="531">
        <v>1420</v>
      </c>
      <c r="B812" s="531" t="s">
        <v>2517</v>
      </c>
      <c r="C812" s="77">
        <v>1420</v>
      </c>
      <c r="D812" s="531" t="s">
        <v>5003</v>
      </c>
      <c r="E812" s="531" t="s">
        <v>1200</v>
      </c>
      <c r="F812" s="531" t="s">
        <v>808</v>
      </c>
      <c r="G812" s="531">
        <v>60707</v>
      </c>
      <c r="H812" s="531">
        <v>180</v>
      </c>
      <c r="I812" s="531">
        <v>180</v>
      </c>
    </row>
    <row r="813" spans="1:9" x14ac:dyDescent="0.35">
      <c r="A813" s="531">
        <v>11206</v>
      </c>
      <c r="B813" s="531" t="s">
        <v>2519</v>
      </c>
      <c r="C813" s="77">
        <v>11206</v>
      </c>
      <c r="D813" s="531" t="s">
        <v>5004</v>
      </c>
      <c r="E813" s="531" t="s">
        <v>4669</v>
      </c>
      <c r="F813" s="531" t="s">
        <v>994</v>
      </c>
      <c r="G813" s="531">
        <v>62049</v>
      </c>
      <c r="H813" s="531">
        <v>37</v>
      </c>
      <c r="I813" s="531">
        <v>4</v>
      </c>
    </row>
    <row r="814" spans="1:9" x14ac:dyDescent="0.35">
      <c r="A814" s="531" t="s">
        <v>2522</v>
      </c>
      <c r="B814" s="531" t="s">
        <v>2521</v>
      </c>
      <c r="C814" s="77" t="s">
        <v>2522</v>
      </c>
      <c r="D814" s="531" t="s">
        <v>5005</v>
      </c>
      <c r="E814" s="531" t="s">
        <v>994</v>
      </c>
      <c r="F814" s="531" t="s">
        <v>912</v>
      </c>
      <c r="G814" s="531">
        <v>60538</v>
      </c>
      <c r="H814" s="531">
        <v>122</v>
      </c>
      <c r="I814" s="531">
        <v>108</v>
      </c>
    </row>
    <row r="815" spans="1:9" x14ac:dyDescent="0.35">
      <c r="A815" s="531">
        <v>11499</v>
      </c>
      <c r="B815" s="531" t="s">
        <v>2523</v>
      </c>
      <c r="C815" s="77">
        <v>11499</v>
      </c>
      <c r="D815" s="531" t="s">
        <v>5006</v>
      </c>
      <c r="E815" s="531" t="s">
        <v>4532</v>
      </c>
      <c r="F815" s="531" t="s">
        <v>998</v>
      </c>
      <c r="G815" s="531">
        <v>62650</v>
      </c>
      <c r="H815" s="531">
        <v>23</v>
      </c>
      <c r="I815" s="531">
        <v>4</v>
      </c>
    </row>
    <row r="816" spans="1:9" x14ac:dyDescent="0.35">
      <c r="A816" s="531">
        <v>11988</v>
      </c>
      <c r="B816" s="531" t="s">
        <v>2525</v>
      </c>
      <c r="C816" s="77">
        <v>11988</v>
      </c>
      <c r="D816" s="531" t="s">
        <v>5007</v>
      </c>
      <c r="E816" s="531" t="s">
        <v>1200</v>
      </c>
      <c r="F816" s="531" t="s">
        <v>808</v>
      </c>
      <c r="G816" s="531">
        <v>60626</v>
      </c>
      <c r="H816" s="531">
        <v>170</v>
      </c>
      <c r="I816" s="531">
        <v>170</v>
      </c>
    </row>
    <row r="817" spans="1:9" x14ac:dyDescent="0.35">
      <c r="A817" s="531">
        <v>11631</v>
      </c>
      <c r="B817" s="531" t="s">
        <v>2527</v>
      </c>
      <c r="C817" s="77">
        <v>11631</v>
      </c>
      <c r="D817" s="531" t="s">
        <v>5008</v>
      </c>
      <c r="E817" s="531" t="s">
        <v>1200</v>
      </c>
      <c r="F817" s="531" t="s">
        <v>808</v>
      </c>
      <c r="G817" s="531">
        <v>60610</v>
      </c>
      <c r="H817" s="531">
        <v>255</v>
      </c>
      <c r="I817" s="531">
        <v>255</v>
      </c>
    </row>
    <row r="818" spans="1:9" x14ac:dyDescent="0.35">
      <c r="A818" s="531">
        <v>1311</v>
      </c>
      <c r="B818" s="531" t="s">
        <v>2529</v>
      </c>
      <c r="C818" s="77">
        <v>1311</v>
      </c>
      <c r="D818" s="531" t="s">
        <v>5009</v>
      </c>
      <c r="E818" s="531" t="s">
        <v>4034</v>
      </c>
      <c r="F818" s="531" t="s">
        <v>869</v>
      </c>
      <c r="G818" s="531">
        <v>60450</v>
      </c>
      <c r="H818" s="531">
        <v>47</v>
      </c>
      <c r="I818" s="531">
        <v>47</v>
      </c>
    </row>
    <row r="819" spans="1:9" x14ac:dyDescent="0.35">
      <c r="A819" s="531">
        <v>11769</v>
      </c>
      <c r="B819" s="531" t="s">
        <v>2531</v>
      </c>
      <c r="C819" s="77">
        <v>11769</v>
      </c>
      <c r="D819" s="531" t="s">
        <v>5010</v>
      </c>
      <c r="E819" s="531" t="s">
        <v>5011</v>
      </c>
      <c r="F819" s="531" t="s">
        <v>957</v>
      </c>
      <c r="G819" s="531">
        <v>62234</v>
      </c>
      <c r="H819" s="531">
        <v>24</v>
      </c>
      <c r="I819" s="531">
        <v>5</v>
      </c>
    </row>
    <row r="820" spans="1:9" x14ac:dyDescent="0.35">
      <c r="A820" s="531" t="s">
        <v>2534</v>
      </c>
      <c r="B820" s="531" t="s">
        <v>2533</v>
      </c>
      <c r="C820" s="77" t="s">
        <v>2534</v>
      </c>
      <c r="D820" s="531" t="s">
        <v>5012</v>
      </c>
      <c r="E820" s="531" t="s">
        <v>1200</v>
      </c>
      <c r="F820" s="531" t="s">
        <v>808</v>
      </c>
      <c r="G820" s="531">
        <v>60626</v>
      </c>
      <c r="H820" s="531">
        <v>57</v>
      </c>
      <c r="I820" s="531">
        <v>55</v>
      </c>
    </row>
    <row r="821" spans="1:9" x14ac:dyDescent="0.35">
      <c r="A821" s="531">
        <v>344</v>
      </c>
      <c r="B821" s="531" t="s">
        <v>2535</v>
      </c>
      <c r="C821" s="77">
        <v>344</v>
      </c>
      <c r="D821" s="531" t="s">
        <v>5013</v>
      </c>
      <c r="E821" s="531" t="s">
        <v>4688</v>
      </c>
      <c r="F821" s="531" t="s">
        <v>808</v>
      </c>
      <c r="G821" s="531">
        <v>60053</v>
      </c>
      <c r="H821" s="531">
        <v>56</v>
      </c>
      <c r="I821" s="531">
        <v>56</v>
      </c>
    </row>
    <row r="822" spans="1:9" x14ac:dyDescent="0.35">
      <c r="A822" s="531">
        <v>11097</v>
      </c>
      <c r="B822" s="531" t="s">
        <v>2537</v>
      </c>
      <c r="C822" s="77">
        <v>11097</v>
      </c>
      <c r="D822" s="531" t="s">
        <v>5014</v>
      </c>
      <c r="E822" s="531" t="s">
        <v>4341</v>
      </c>
      <c r="F822" s="531" t="s">
        <v>1065</v>
      </c>
      <c r="G822" s="531">
        <v>61550</v>
      </c>
      <c r="H822" s="531">
        <v>61</v>
      </c>
      <c r="I822" s="531">
        <v>13</v>
      </c>
    </row>
    <row r="823" spans="1:9" x14ac:dyDescent="0.35">
      <c r="A823" s="531">
        <v>2159</v>
      </c>
      <c r="B823" s="531" t="s">
        <v>2539</v>
      </c>
      <c r="C823" s="77">
        <v>2159</v>
      </c>
      <c r="D823" s="531" t="s">
        <v>5015</v>
      </c>
      <c r="E823" s="531" t="s">
        <v>5016</v>
      </c>
      <c r="F823" s="531" t="s">
        <v>973</v>
      </c>
      <c r="G823" s="531">
        <v>61455</v>
      </c>
      <c r="H823" s="531">
        <v>8</v>
      </c>
      <c r="I823" s="531">
        <v>8</v>
      </c>
    </row>
    <row r="824" spans="1:9" x14ac:dyDescent="0.35">
      <c r="A824" s="531">
        <v>2740</v>
      </c>
      <c r="B824" s="531" t="s">
        <v>2541</v>
      </c>
      <c r="C824" s="77">
        <v>2740</v>
      </c>
      <c r="D824" s="531" t="s">
        <v>5017</v>
      </c>
      <c r="E824" s="531" t="s">
        <v>4272</v>
      </c>
      <c r="F824" s="531" t="s">
        <v>1098</v>
      </c>
      <c r="G824" s="531"/>
      <c r="H824" s="531">
        <v>9</v>
      </c>
      <c r="I824" s="531">
        <v>9</v>
      </c>
    </row>
    <row r="825" spans="1:9" x14ac:dyDescent="0.35">
      <c r="A825" s="531">
        <v>10370</v>
      </c>
      <c r="B825" s="531" t="s">
        <v>2543</v>
      </c>
      <c r="C825" s="77">
        <v>10370</v>
      </c>
      <c r="D825" s="531" t="s">
        <v>5018</v>
      </c>
      <c r="E825" s="531" t="s">
        <v>5019</v>
      </c>
      <c r="F825" s="531" t="s">
        <v>1098</v>
      </c>
      <c r="G825" s="531">
        <v>61105</v>
      </c>
      <c r="H825" s="531">
        <v>25</v>
      </c>
      <c r="I825" s="531">
        <v>25</v>
      </c>
    </row>
    <row r="826" spans="1:9" x14ac:dyDescent="0.35">
      <c r="A826" s="531">
        <v>2509</v>
      </c>
      <c r="B826" s="531" t="s">
        <v>2545</v>
      </c>
      <c r="C826" s="77">
        <v>2509</v>
      </c>
      <c r="D826" s="531" t="s">
        <v>5020</v>
      </c>
      <c r="E826" s="531" t="s">
        <v>5021</v>
      </c>
      <c r="F826" s="531" t="s">
        <v>944</v>
      </c>
      <c r="G826" s="531">
        <v>61764</v>
      </c>
      <c r="H826" s="531">
        <v>4</v>
      </c>
      <c r="I826" s="531">
        <v>4</v>
      </c>
    </row>
    <row r="827" spans="1:9" x14ac:dyDescent="0.35">
      <c r="A827" s="531">
        <v>10404</v>
      </c>
      <c r="B827" s="531" t="s">
        <v>2547</v>
      </c>
      <c r="C827" s="77">
        <v>10404</v>
      </c>
      <c r="D827" s="531" t="s">
        <v>5022</v>
      </c>
      <c r="E827" s="531" t="s">
        <v>4119</v>
      </c>
      <c r="F827" s="531" t="s">
        <v>1092</v>
      </c>
      <c r="G827" s="531">
        <v>60436</v>
      </c>
      <c r="H827" s="531">
        <v>8</v>
      </c>
      <c r="I827" s="531">
        <v>8</v>
      </c>
    </row>
    <row r="828" spans="1:9" x14ac:dyDescent="0.35">
      <c r="A828" s="531" t="s">
        <v>2550</v>
      </c>
      <c r="B828" s="531" t="s">
        <v>2549</v>
      </c>
      <c r="C828" s="77" t="s">
        <v>2550</v>
      </c>
      <c r="D828" s="531" t="s">
        <v>5023</v>
      </c>
      <c r="E828" s="531" t="s">
        <v>4980</v>
      </c>
      <c r="F828" s="531" t="s">
        <v>760</v>
      </c>
      <c r="G828" s="531">
        <v>61053</v>
      </c>
      <c r="H828" s="531">
        <v>24</v>
      </c>
      <c r="I828" s="531">
        <v>24</v>
      </c>
    </row>
    <row r="829" spans="1:9" x14ac:dyDescent="0.35">
      <c r="A829" s="531">
        <v>10742</v>
      </c>
      <c r="B829" s="531" t="s">
        <v>2551</v>
      </c>
      <c r="C829" s="77">
        <v>10742</v>
      </c>
      <c r="D829" s="531" t="s">
        <v>5024</v>
      </c>
      <c r="E829" s="531" t="s">
        <v>4718</v>
      </c>
      <c r="F829" s="531" t="s">
        <v>808</v>
      </c>
      <c r="G829" s="531">
        <v>60056</v>
      </c>
      <c r="H829" s="531">
        <v>91</v>
      </c>
      <c r="I829" s="531">
        <v>91</v>
      </c>
    </row>
    <row r="830" spans="1:9" x14ac:dyDescent="0.35">
      <c r="A830" s="531">
        <v>2449</v>
      </c>
      <c r="B830" s="531" t="s">
        <v>2553</v>
      </c>
      <c r="C830" s="77">
        <v>2449</v>
      </c>
      <c r="D830" s="531" t="s">
        <v>5025</v>
      </c>
      <c r="E830" s="531" t="s">
        <v>4207</v>
      </c>
      <c r="F830" s="531" t="s">
        <v>892</v>
      </c>
      <c r="G830" s="531" t="s">
        <v>5026</v>
      </c>
      <c r="H830" s="531">
        <v>50</v>
      </c>
      <c r="I830" s="531">
        <v>50</v>
      </c>
    </row>
    <row r="831" spans="1:9" x14ac:dyDescent="0.35">
      <c r="A831" s="531">
        <v>11805</v>
      </c>
      <c r="B831" s="531" t="s">
        <v>2555</v>
      </c>
      <c r="C831" s="77">
        <v>11805</v>
      </c>
      <c r="D831" s="531" t="s">
        <v>5027</v>
      </c>
      <c r="E831" s="531" t="s">
        <v>4436</v>
      </c>
      <c r="F831" s="531" t="s">
        <v>930</v>
      </c>
      <c r="G831" s="531">
        <v>60060</v>
      </c>
      <c r="H831" s="531">
        <v>46</v>
      </c>
      <c r="I831" s="531">
        <v>45</v>
      </c>
    </row>
    <row r="832" spans="1:9" x14ac:dyDescent="0.35">
      <c r="A832" s="531">
        <v>11782</v>
      </c>
      <c r="B832" s="531" t="s">
        <v>2557</v>
      </c>
      <c r="C832" s="77">
        <v>11782</v>
      </c>
      <c r="D832" s="531" t="s">
        <v>5028</v>
      </c>
      <c r="E832" s="531" t="s">
        <v>4255</v>
      </c>
      <c r="F832" s="531" t="s">
        <v>808</v>
      </c>
      <c r="G832" s="531">
        <v>60443</v>
      </c>
      <c r="H832" s="531">
        <v>16</v>
      </c>
      <c r="I832" s="531">
        <v>4</v>
      </c>
    </row>
    <row r="833" spans="1:9" x14ac:dyDescent="0.35">
      <c r="A833" s="531">
        <v>2059</v>
      </c>
      <c r="B833" s="531" t="s">
        <v>2559</v>
      </c>
      <c r="C833" s="77">
        <v>2059</v>
      </c>
      <c r="D833" s="531" t="s">
        <v>5029</v>
      </c>
      <c r="E833" s="531" t="s">
        <v>5030</v>
      </c>
      <c r="F833" s="531" t="s">
        <v>838</v>
      </c>
      <c r="G833" s="531">
        <v>60516</v>
      </c>
      <c r="H833" s="531">
        <v>91</v>
      </c>
      <c r="I833" s="531">
        <v>72</v>
      </c>
    </row>
    <row r="834" spans="1:9" x14ac:dyDescent="0.35">
      <c r="A834" s="531">
        <v>10418</v>
      </c>
      <c r="B834" s="531" t="s">
        <v>2561</v>
      </c>
      <c r="C834" s="77">
        <v>10418</v>
      </c>
      <c r="D834" s="531" t="s">
        <v>5031</v>
      </c>
      <c r="E834" s="531" t="s">
        <v>5032</v>
      </c>
      <c r="F834" s="531" t="s">
        <v>808</v>
      </c>
      <c r="G834" s="531">
        <v>60056</v>
      </c>
      <c r="H834" s="531">
        <v>39</v>
      </c>
      <c r="I834" s="531">
        <v>4</v>
      </c>
    </row>
    <row r="835" spans="1:9" x14ac:dyDescent="0.35">
      <c r="A835" s="531">
        <v>2404</v>
      </c>
      <c r="B835" s="531" t="s">
        <v>2564</v>
      </c>
      <c r="C835" s="77">
        <v>2404</v>
      </c>
      <c r="D835" s="531" t="s">
        <v>5033</v>
      </c>
      <c r="E835" s="531" t="s">
        <v>4166</v>
      </c>
      <c r="F835" s="531" t="s">
        <v>940</v>
      </c>
      <c r="G835" s="531">
        <v>61021</v>
      </c>
      <c r="H835" s="531">
        <v>36</v>
      </c>
      <c r="I835" s="531">
        <v>30</v>
      </c>
    </row>
    <row r="836" spans="1:9" x14ac:dyDescent="0.35">
      <c r="A836" s="531">
        <v>11339</v>
      </c>
      <c r="B836" s="531" t="s">
        <v>2566</v>
      </c>
      <c r="C836" s="77">
        <v>11339</v>
      </c>
      <c r="D836" s="531" t="s">
        <v>5034</v>
      </c>
      <c r="E836" s="531" t="s">
        <v>1200</v>
      </c>
      <c r="F836" s="531" t="s">
        <v>808</v>
      </c>
      <c r="G836" s="531">
        <v>60622</v>
      </c>
      <c r="H836" s="531">
        <v>24</v>
      </c>
      <c r="I836" s="531">
        <v>5</v>
      </c>
    </row>
    <row r="837" spans="1:9" x14ac:dyDescent="0.35">
      <c r="A837" s="531">
        <v>11553</v>
      </c>
      <c r="B837" s="531" t="s">
        <v>2568</v>
      </c>
      <c r="C837" s="77">
        <v>11553</v>
      </c>
      <c r="D837" s="531" t="s">
        <v>5035</v>
      </c>
      <c r="E837" s="531" t="s">
        <v>4315</v>
      </c>
      <c r="F837" s="531" t="s">
        <v>838</v>
      </c>
      <c r="G837" s="531">
        <v>60540</v>
      </c>
      <c r="H837" s="531">
        <v>71</v>
      </c>
      <c r="I837" s="531">
        <v>71</v>
      </c>
    </row>
    <row r="838" spans="1:9" x14ac:dyDescent="0.35">
      <c r="A838" s="531">
        <v>11451</v>
      </c>
      <c r="B838" s="531" t="s">
        <v>2570</v>
      </c>
      <c r="C838" s="77">
        <v>11451</v>
      </c>
      <c r="D838" s="531" t="s">
        <v>5035</v>
      </c>
      <c r="E838" s="531" t="s">
        <v>4315</v>
      </c>
      <c r="F838" s="531" t="s">
        <v>838</v>
      </c>
      <c r="G838" s="531">
        <v>60540</v>
      </c>
      <c r="H838" s="531">
        <v>119</v>
      </c>
      <c r="I838" s="531">
        <v>18</v>
      </c>
    </row>
    <row r="839" spans="1:9" x14ac:dyDescent="0.35">
      <c r="A839" s="531">
        <v>2209</v>
      </c>
      <c r="B839" s="531" t="s">
        <v>2572</v>
      </c>
      <c r="C839" s="77">
        <v>2209</v>
      </c>
      <c r="D839" s="531" t="s">
        <v>5036</v>
      </c>
      <c r="E839" s="531" t="s">
        <v>1200</v>
      </c>
      <c r="F839" s="531" t="s">
        <v>808</v>
      </c>
      <c r="G839" s="531" t="s">
        <v>5037</v>
      </c>
      <c r="H839" s="531">
        <v>96</v>
      </c>
      <c r="I839" s="531">
        <v>96</v>
      </c>
    </row>
    <row r="840" spans="1:9" x14ac:dyDescent="0.35">
      <c r="A840" s="531">
        <v>2638</v>
      </c>
      <c r="B840" s="531" t="s">
        <v>2574</v>
      </c>
      <c r="C840" s="77">
        <v>2638</v>
      </c>
      <c r="D840" s="531" t="s">
        <v>5038</v>
      </c>
      <c r="E840" s="531" t="s">
        <v>5039</v>
      </c>
      <c r="F840" s="531" t="s">
        <v>1044</v>
      </c>
      <c r="G840" s="531">
        <v>62703</v>
      </c>
      <c r="H840" s="531">
        <v>20</v>
      </c>
      <c r="I840" s="531">
        <v>16</v>
      </c>
    </row>
    <row r="841" spans="1:9" x14ac:dyDescent="0.35">
      <c r="A841" s="531">
        <v>10052</v>
      </c>
      <c r="B841" s="531" t="s">
        <v>2576</v>
      </c>
      <c r="C841" s="77">
        <v>10052</v>
      </c>
      <c r="D841" s="531" t="s">
        <v>5040</v>
      </c>
      <c r="E841" s="531" t="s">
        <v>5039</v>
      </c>
      <c r="F841" s="531" t="s">
        <v>1044</v>
      </c>
      <c r="G841" s="531">
        <v>62703</v>
      </c>
      <c r="H841" s="531">
        <v>30</v>
      </c>
      <c r="I841" s="531">
        <v>3</v>
      </c>
    </row>
    <row r="842" spans="1:9" x14ac:dyDescent="0.35">
      <c r="A842" s="531">
        <v>11068</v>
      </c>
      <c r="B842" s="531" t="s">
        <v>2578</v>
      </c>
      <c r="C842" s="77">
        <v>11068</v>
      </c>
      <c r="D842" s="531" t="s">
        <v>5041</v>
      </c>
      <c r="E842" s="531" t="s">
        <v>3958</v>
      </c>
      <c r="F842" s="531" t="s">
        <v>1044</v>
      </c>
      <c r="G842" s="531" t="s">
        <v>5042</v>
      </c>
      <c r="H842" s="531">
        <v>30</v>
      </c>
      <c r="I842" s="531">
        <v>6</v>
      </c>
    </row>
    <row r="843" spans="1:9" x14ac:dyDescent="0.35">
      <c r="A843" s="531">
        <v>11943</v>
      </c>
      <c r="B843" s="531" t="s">
        <v>2580</v>
      </c>
      <c r="C843" s="77">
        <v>11943</v>
      </c>
      <c r="D843" s="531" t="s">
        <v>5043</v>
      </c>
      <c r="E843" s="531" t="s">
        <v>3958</v>
      </c>
      <c r="F843" s="531" t="s">
        <v>1044</v>
      </c>
      <c r="G843" s="531">
        <v>62703</v>
      </c>
      <c r="H843" s="531">
        <v>40</v>
      </c>
      <c r="I843" s="531">
        <v>8</v>
      </c>
    </row>
    <row r="844" spans="1:9" x14ac:dyDescent="0.35">
      <c r="A844" s="531" t="s">
        <v>2583</v>
      </c>
      <c r="B844" s="531" t="s">
        <v>2582</v>
      </c>
      <c r="C844" s="77" t="s">
        <v>2583</v>
      </c>
      <c r="D844" s="531" t="s">
        <v>5044</v>
      </c>
      <c r="E844" s="531" t="s">
        <v>5045</v>
      </c>
      <c r="F844" s="531" t="s">
        <v>987</v>
      </c>
      <c r="G844" s="531">
        <v>61272</v>
      </c>
      <c r="H844" s="531">
        <v>8</v>
      </c>
      <c r="I844" s="531">
        <v>8</v>
      </c>
    </row>
    <row r="845" spans="1:9" x14ac:dyDescent="0.35">
      <c r="A845" s="531">
        <v>11242</v>
      </c>
      <c r="B845" s="531" t="s">
        <v>2584</v>
      </c>
      <c r="C845" s="77">
        <v>11242</v>
      </c>
      <c r="D845" s="531" t="s">
        <v>5046</v>
      </c>
      <c r="E845" s="531" t="s">
        <v>1200</v>
      </c>
      <c r="F845" s="531" t="s">
        <v>808</v>
      </c>
      <c r="G845" s="531">
        <v>60610</v>
      </c>
      <c r="H845" s="531">
        <v>84</v>
      </c>
      <c r="I845" s="531">
        <v>34</v>
      </c>
    </row>
    <row r="846" spans="1:9" x14ac:dyDescent="0.35">
      <c r="A846" s="531" t="s">
        <v>2587</v>
      </c>
      <c r="B846" s="531" t="s">
        <v>2586</v>
      </c>
      <c r="C846" s="77" t="s">
        <v>2587</v>
      </c>
      <c r="D846" s="531" t="s">
        <v>5047</v>
      </c>
      <c r="E846" s="531" t="s">
        <v>4098</v>
      </c>
      <c r="F846" s="531" t="s">
        <v>1071</v>
      </c>
      <c r="G846" s="531" t="s">
        <v>5048</v>
      </c>
      <c r="H846" s="531">
        <v>44</v>
      </c>
      <c r="I846" s="531">
        <v>44</v>
      </c>
    </row>
    <row r="847" spans="1:9" x14ac:dyDescent="0.35">
      <c r="A847" s="531">
        <v>11318</v>
      </c>
      <c r="B847" s="531" t="s">
        <v>2588</v>
      </c>
      <c r="C847" s="77">
        <v>11318</v>
      </c>
      <c r="D847" s="531" t="s">
        <v>5049</v>
      </c>
      <c r="E847" s="531" t="s">
        <v>5050</v>
      </c>
      <c r="F847" s="531" t="s">
        <v>808</v>
      </c>
      <c r="G847" s="531">
        <v>60244</v>
      </c>
      <c r="H847" s="531">
        <v>6</v>
      </c>
      <c r="I847" s="531">
        <v>6</v>
      </c>
    </row>
    <row r="848" spans="1:9" x14ac:dyDescent="0.35">
      <c r="A848" s="531">
        <v>2470</v>
      </c>
      <c r="B848" s="531" t="s">
        <v>2588</v>
      </c>
      <c r="C848" s="77">
        <v>2470</v>
      </c>
      <c r="D848" s="531" t="s">
        <v>5051</v>
      </c>
      <c r="E848" s="531" t="s">
        <v>1009</v>
      </c>
      <c r="F848" s="531" t="s">
        <v>1009</v>
      </c>
      <c r="G848" s="531">
        <v>61602</v>
      </c>
      <c r="H848" s="531">
        <v>79</v>
      </c>
      <c r="I848" s="531">
        <v>79</v>
      </c>
    </row>
    <row r="849" spans="1:9" x14ac:dyDescent="0.35">
      <c r="A849" s="531">
        <v>11152</v>
      </c>
      <c r="B849" s="531" t="s">
        <v>2591</v>
      </c>
      <c r="C849" s="77">
        <v>11152</v>
      </c>
      <c r="D849" s="531" t="s">
        <v>5052</v>
      </c>
      <c r="E849" s="531" t="s">
        <v>5053</v>
      </c>
      <c r="F849" s="531" t="s">
        <v>1092</v>
      </c>
      <c r="G849" s="531">
        <v>60451</v>
      </c>
      <c r="H849" s="531">
        <v>52</v>
      </c>
      <c r="I849" s="531">
        <v>8</v>
      </c>
    </row>
    <row r="850" spans="1:9" x14ac:dyDescent="0.35">
      <c r="A850" s="531">
        <v>11405</v>
      </c>
      <c r="B850" s="531" t="s">
        <v>2593</v>
      </c>
      <c r="C850" s="77">
        <v>11405</v>
      </c>
      <c r="D850" s="531" t="s">
        <v>5054</v>
      </c>
      <c r="E850" s="531" t="s">
        <v>4576</v>
      </c>
      <c r="F850" s="531" t="s">
        <v>808</v>
      </c>
      <c r="G850" s="531">
        <v>60302</v>
      </c>
      <c r="H850" s="531">
        <v>18</v>
      </c>
      <c r="I850" s="531">
        <v>4</v>
      </c>
    </row>
    <row r="851" spans="1:9" x14ac:dyDescent="0.35">
      <c r="A851" s="531">
        <v>75004</v>
      </c>
      <c r="B851" s="531" t="s">
        <v>2595</v>
      </c>
      <c r="C851" s="77">
        <v>75004</v>
      </c>
      <c r="D851" s="531" t="s">
        <v>5055</v>
      </c>
      <c r="E851" s="531" t="s">
        <v>1200</v>
      </c>
      <c r="F851" s="531" t="s">
        <v>808</v>
      </c>
      <c r="G851" s="531">
        <v>60651</v>
      </c>
      <c r="H851" s="531">
        <v>40</v>
      </c>
      <c r="I851" s="531">
        <v>40</v>
      </c>
    </row>
    <row r="852" spans="1:9" x14ac:dyDescent="0.35">
      <c r="A852" s="531">
        <v>68</v>
      </c>
      <c r="B852" s="531" t="s">
        <v>2597</v>
      </c>
      <c r="C852" s="77">
        <v>68</v>
      </c>
      <c r="D852" s="531" t="s">
        <v>5056</v>
      </c>
      <c r="E852" s="531" t="s">
        <v>1200</v>
      </c>
      <c r="F852" s="531" t="s">
        <v>808</v>
      </c>
      <c r="G852" s="531">
        <v>60649</v>
      </c>
      <c r="H852" s="531">
        <v>154</v>
      </c>
      <c r="I852" s="531">
        <v>154</v>
      </c>
    </row>
    <row r="853" spans="1:9" x14ac:dyDescent="0.35">
      <c r="A853" s="531">
        <v>11125</v>
      </c>
      <c r="B853" s="531" t="s">
        <v>2599</v>
      </c>
      <c r="C853" s="77">
        <v>11125</v>
      </c>
      <c r="D853" s="531" t="s">
        <v>5057</v>
      </c>
      <c r="E853" s="531" t="s">
        <v>1200</v>
      </c>
      <c r="F853" s="531" t="s">
        <v>808</v>
      </c>
      <c r="G853" s="531" t="s">
        <v>5058</v>
      </c>
      <c r="H853" s="531">
        <v>84</v>
      </c>
      <c r="I853" s="531">
        <v>63</v>
      </c>
    </row>
    <row r="854" spans="1:9" x14ac:dyDescent="0.35">
      <c r="A854" s="531">
        <v>11713</v>
      </c>
      <c r="B854" s="531" t="s">
        <v>2601</v>
      </c>
      <c r="C854" s="77">
        <v>11713</v>
      </c>
      <c r="D854" s="531" t="s">
        <v>5059</v>
      </c>
      <c r="E854" s="531" t="s">
        <v>4913</v>
      </c>
      <c r="F854" s="531" t="s">
        <v>903</v>
      </c>
      <c r="G854" s="531">
        <v>62448</v>
      </c>
      <c r="H854" s="531">
        <v>35</v>
      </c>
      <c r="I854" s="531">
        <v>6</v>
      </c>
    </row>
    <row r="855" spans="1:9" x14ac:dyDescent="0.35">
      <c r="A855" s="531">
        <v>52415</v>
      </c>
      <c r="B855" s="531" t="s">
        <v>2603</v>
      </c>
      <c r="C855" s="77">
        <v>52415</v>
      </c>
      <c r="D855" s="531" t="s">
        <v>5060</v>
      </c>
      <c r="E855" s="531" t="s">
        <v>4297</v>
      </c>
      <c r="F855" s="531"/>
      <c r="G855" s="531">
        <v>10005</v>
      </c>
      <c r="H855" s="531">
        <v>0</v>
      </c>
      <c r="I855" s="531">
        <v>0</v>
      </c>
    </row>
    <row r="856" spans="1:9" x14ac:dyDescent="0.35">
      <c r="A856" s="531" t="s">
        <v>2606</v>
      </c>
      <c r="B856" s="531" t="s">
        <v>2605</v>
      </c>
      <c r="C856" s="77" t="s">
        <v>2606</v>
      </c>
      <c r="D856" s="531" t="s">
        <v>5061</v>
      </c>
      <c r="E856" s="531" t="s">
        <v>3994</v>
      </c>
      <c r="F856" s="531" t="s">
        <v>808</v>
      </c>
      <c r="G856" s="531">
        <v>60621</v>
      </c>
      <c r="H856" s="531">
        <v>40</v>
      </c>
      <c r="I856" s="531">
        <v>40</v>
      </c>
    </row>
    <row r="857" spans="1:9" x14ac:dyDescent="0.35">
      <c r="A857" s="531">
        <v>10306</v>
      </c>
      <c r="B857" s="531" t="s">
        <v>2607</v>
      </c>
      <c r="C857" s="77">
        <v>10306</v>
      </c>
      <c r="D857" s="531" t="s">
        <v>5062</v>
      </c>
      <c r="E857" s="531" t="s">
        <v>1200</v>
      </c>
      <c r="F857" s="531" t="s">
        <v>808</v>
      </c>
      <c r="G857" s="531">
        <v>60647</v>
      </c>
      <c r="H857" s="531">
        <v>33</v>
      </c>
      <c r="I857" s="531">
        <v>4</v>
      </c>
    </row>
    <row r="858" spans="1:9" x14ac:dyDescent="0.35">
      <c r="A858" s="531" t="s">
        <v>2610</v>
      </c>
      <c r="B858" s="531" t="s">
        <v>2609</v>
      </c>
      <c r="C858" s="77" t="s">
        <v>2610</v>
      </c>
      <c r="D858" s="531" t="s">
        <v>5063</v>
      </c>
      <c r="E858" s="531" t="s">
        <v>1200</v>
      </c>
      <c r="F858" s="531" t="s">
        <v>808</v>
      </c>
      <c r="G858" s="531">
        <v>60639</v>
      </c>
      <c r="H858" s="531">
        <v>62</v>
      </c>
      <c r="I858" s="531">
        <v>62</v>
      </c>
    </row>
    <row r="859" spans="1:9" x14ac:dyDescent="0.35">
      <c r="A859" s="531" t="s">
        <v>2612</v>
      </c>
      <c r="B859" s="531" t="s">
        <v>2611</v>
      </c>
      <c r="C859" s="77" t="s">
        <v>2612</v>
      </c>
      <c r="D859" s="531" t="s">
        <v>5064</v>
      </c>
      <c r="E859" s="531" t="s">
        <v>1200</v>
      </c>
      <c r="F859" s="531" t="s">
        <v>808</v>
      </c>
      <c r="G859" s="531">
        <v>60647</v>
      </c>
      <c r="H859" s="531">
        <v>52</v>
      </c>
      <c r="I859" s="531">
        <v>42</v>
      </c>
    </row>
    <row r="860" spans="1:9" x14ac:dyDescent="0.35">
      <c r="A860" s="531" t="s">
        <v>2614</v>
      </c>
      <c r="B860" s="531" t="s">
        <v>2613</v>
      </c>
      <c r="C860" s="77" t="s">
        <v>2614</v>
      </c>
      <c r="D860" s="531" t="s">
        <v>5065</v>
      </c>
      <c r="E860" s="531" t="s">
        <v>1200</v>
      </c>
      <c r="F860" s="531" t="s">
        <v>808</v>
      </c>
      <c r="G860" s="531">
        <v>60647</v>
      </c>
      <c r="H860" s="531">
        <v>24</v>
      </c>
      <c r="I860" s="531">
        <v>24</v>
      </c>
    </row>
    <row r="861" spans="1:9" x14ac:dyDescent="0.35">
      <c r="A861" s="531">
        <v>12140</v>
      </c>
      <c r="B861" s="531" t="s">
        <v>2615</v>
      </c>
      <c r="C861" s="77">
        <v>12140</v>
      </c>
      <c r="D861" s="531" t="s">
        <v>5066</v>
      </c>
      <c r="E861" s="531" t="s">
        <v>5067</v>
      </c>
      <c r="F861" s="531" t="s">
        <v>1056</v>
      </c>
      <c r="G861" s="531" t="s">
        <v>5068</v>
      </c>
      <c r="H861" s="531">
        <v>60</v>
      </c>
      <c r="I861" s="531">
        <v>9</v>
      </c>
    </row>
    <row r="862" spans="1:9" x14ac:dyDescent="0.35">
      <c r="A862" s="531">
        <v>11367</v>
      </c>
      <c r="B862" s="531" t="s">
        <v>2617</v>
      </c>
      <c r="C862" s="77">
        <v>11367</v>
      </c>
      <c r="D862" s="531" t="s">
        <v>5069</v>
      </c>
      <c r="E862" s="531" t="s">
        <v>3935</v>
      </c>
      <c r="F862" s="531" t="s">
        <v>930</v>
      </c>
      <c r="G862" s="531">
        <v>60094</v>
      </c>
      <c r="H862" s="531">
        <v>4</v>
      </c>
      <c r="I862" s="531">
        <v>4</v>
      </c>
    </row>
    <row r="863" spans="1:9" x14ac:dyDescent="0.35">
      <c r="A863" s="531" t="s">
        <v>2620</v>
      </c>
      <c r="B863" s="531" t="s">
        <v>2619</v>
      </c>
      <c r="C863" s="77" t="s">
        <v>2620</v>
      </c>
      <c r="D863" s="531" t="s">
        <v>5070</v>
      </c>
      <c r="E863" s="531" t="s">
        <v>3985</v>
      </c>
      <c r="F863" s="531" t="s">
        <v>912</v>
      </c>
      <c r="G863" s="531">
        <v>60505</v>
      </c>
      <c r="H863" s="531">
        <v>56</v>
      </c>
      <c r="I863" s="531">
        <v>56</v>
      </c>
    </row>
    <row r="864" spans="1:9" x14ac:dyDescent="0.35">
      <c r="A864" s="531">
        <v>11543</v>
      </c>
      <c r="B864" s="531" t="s">
        <v>2621</v>
      </c>
      <c r="C864" s="77">
        <v>11543</v>
      </c>
      <c r="D864" s="531" t="s">
        <v>5071</v>
      </c>
      <c r="E864" s="531" t="s">
        <v>1200</v>
      </c>
      <c r="F864" s="531" t="s">
        <v>808</v>
      </c>
      <c r="G864" s="531">
        <v>60646</v>
      </c>
      <c r="H864" s="531">
        <v>179</v>
      </c>
      <c r="I864" s="531">
        <v>27</v>
      </c>
    </row>
    <row r="865" spans="1:9" x14ac:dyDescent="0.35">
      <c r="A865" s="531">
        <v>11823</v>
      </c>
      <c r="B865" s="531" t="s">
        <v>2623</v>
      </c>
      <c r="C865" s="77">
        <v>11823</v>
      </c>
      <c r="D865" s="531" t="s">
        <v>5072</v>
      </c>
      <c r="E865" s="531" t="s">
        <v>4755</v>
      </c>
      <c r="F865" s="531" t="s">
        <v>1002</v>
      </c>
      <c r="G865" s="531">
        <v>61951</v>
      </c>
      <c r="H865" s="531">
        <v>37</v>
      </c>
      <c r="I865" s="531">
        <v>37</v>
      </c>
    </row>
    <row r="866" spans="1:9" x14ac:dyDescent="0.35">
      <c r="A866" s="531">
        <v>2614</v>
      </c>
      <c r="B866" s="531" t="s">
        <v>2625</v>
      </c>
      <c r="C866" s="77">
        <v>2614</v>
      </c>
      <c r="D866" s="531" t="s">
        <v>5073</v>
      </c>
      <c r="E866" s="531" t="s">
        <v>5074</v>
      </c>
      <c r="F866" s="531" t="s">
        <v>977</v>
      </c>
      <c r="G866" s="531">
        <v>60152</v>
      </c>
      <c r="H866" s="531">
        <v>128</v>
      </c>
      <c r="I866" s="531">
        <v>124</v>
      </c>
    </row>
    <row r="867" spans="1:9" x14ac:dyDescent="0.35">
      <c r="A867" s="531">
        <v>11658</v>
      </c>
      <c r="B867" s="531" t="s">
        <v>2627</v>
      </c>
      <c r="C867" s="77">
        <v>11658</v>
      </c>
      <c r="D867" s="531" t="s">
        <v>5075</v>
      </c>
      <c r="E867" s="531" t="s">
        <v>1200</v>
      </c>
      <c r="F867" s="531" t="s">
        <v>808</v>
      </c>
      <c r="G867" s="531">
        <v>60614</v>
      </c>
      <c r="H867" s="531">
        <v>80</v>
      </c>
      <c r="I867" s="531">
        <v>6</v>
      </c>
    </row>
    <row r="868" spans="1:9" x14ac:dyDescent="0.35">
      <c r="A868" s="531">
        <v>11657</v>
      </c>
      <c r="B868" s="531" t="s">
        <v>2629</v>
      </c>
      <c r="C868" s="77">
        <v>11657</v>
      </c>
      <c r="D868" s="531" t="s">
        <v>5076</v>
      </c>
      <c r="E868" s="531" t="s">
        <v>1200</v>
      </c>
      <c r="F868" s="531" t="s">
        <v>808</v>
      </c>
      <c r="G868" s="531">
        <v>60614</v>
      </c>
      <c r="H868" s="531">
        <v>405</v>
      </c>
      <c r="I868" s="531">
        <v>162</v>
      </c>
    </row>
    <row r="869" spans="1:9" x14ac:dyDescent="0.35">
      <c r="A869" s="531">
        <v>75015</v>
      </c>
      <c r="B869" s="531" t="s">
        <v>2631</v>
      </c>
      <c r="C869" s="77">
        <v>75015</v>
      </c>
      <c r="D869" s="531" t="s">
        <v>5077</v>
      </c>
      <c r="E869" s="531" t="s">
        <v>4121</v>
      </c>
      <c r="F869" s="531" t="s">
        <v>950</v>
      </c>
      <c r="G869" s="531">
        <v>62522</v>
      </c>
      <c r="H869" s="531">
        <v>16</v>
      </c>
      <c r="I869" s="531">
        <v>1</v>
      </c>
    </row>
    <row r="870" spans="1:9" x14ac:dyDescent="0.35">
      <c r="A870" s="531">
        <v>10589</v>
      </c>
      <c r="B870" s="531" t="s">
        <v>2633</v>
      </c>
      <c r="C870" s="77">
        <v>10589</v>
      </c>
      <c r="D870" s="531" t="s">
        <v>5078</v>
      </c>
      <c r="E870" s="531" t="s">
        <v>4281</v>
      </c>
      <c r="F870" s="531" t="s">
        <v>808</v>
      </c>
      <c r="G870" s="531">
        <v>60077</v>
      </c>
      <c r="H870" s="531">
        <v>18</v>
      </c>
      <c r="I870" s="531">
        <v>3</v>
      </c>
    </row>
    <row r="871" spans="1:9" x14ac:dyDescent="0.35">
      <c r="A871" s="531">
        <f>17-255</f>
        <v>-238</v>
      </c>
      <c r="B871" s="531" t="s">
        <v>2635</v>
      </c>
      <c r="C871" s="77">
        <f>17-255</f>
        <v>-238</v>
      </c>
      <c r="D871" s="531" t="s">
        <v>5079</v>
      </c>
      <c r="E871" s="531" t="s">
        <v>1200</v>
      </c>
      <c r="F871" s="531" t="s">
        <v>808</v>
      </c>
      <c r="G871" s="531">
        <v>60642</v>
      </c>
      <c r="H871" s="531">
        <v>116</v>
      </c>
      <c r="I871" s="531">
        <v>78</v>
      </c>
    </row>
    <row r="872" spans="1:9" x14ac:dyDescent="0.35">
      <c r="A872" s="531">
        <v>2757</v>
      </c>
      <c r="B872" s="531" t="s">
        <v>2637</v>
      </c>
      <c r="C872" s="77">
        <v>2757</v>
      </c>
      <c r="D872" s="531" t="s">
        <v>5080</v>
      </c>
      <c r="E872" s="531" t="s">
        <v>5081</v>
      </c>
      <c r="F872" s="531" t="s">
        <v>916</v>
      </c>
      <c r="G872" s="531">
        <v>60964</v>
      </c>
      <c r="H872" s="531">
        <v>24</v>
      </c>
      <c r="I872" s="531">
        <v>24</v>
      </c>
    </row>
    <row r="873" spans="1:9" x14ac:dyDescent="0.35">
      <c r="A873" s="531" t="s">
        <v>2640</v>
      </c>
      <c r="B873" s="531" t="s">
        <v>2639</v>
      </c>
      <c r="C873" s="77" t="s">
        <v>2640</v>
      </c>
      <c r="D873" s="531" t="s">
        <v>5082</v>
      </c>
      <c r="E873" s="531" t="s">
        <v>5083</v>
      </c>
      <c r="F873" s="531" t="s">
        <v>931</v>
      </c>
      <c r="G873" s="531">
        <v>61342</v>
      </c>
      <c r="H873" s="531">
        <v>24</v>
      </c>
      <c r="I873" s="531">
        <v>24</v>
      </c>
    </row>
    <row r="874" spans="1:9" x14ac:dyDescent="0.35">
      <c r="A874" s="531" t="s">
        <v>2642</v>
      </c>
      <c r="B874" s="531" t="s">
        <v>2641</v>
      </c>
      <c r="C874" s="77" t="s">
        <v>2642</v>
      </c>
      <c r="D874" s="531" t="s">
        <v>5084</v>
      </c>
      <c r="E874" s="531" t="s">
        <v>1200</v>
      </c>
      <c r="F874" s="531" t="s">
        <v>808</v>
      </c>
      <c r="G874" s="531">
        <v>60626</v>
      </c>
      <c r="H874" s="531">
        <v>304</v>
      </c>
      <c r="I874" s="531">
        <v>304</v>
      </c>
    </row>
    <row r="875" spans="1:9" x14ac:dyDescent="0.35">
      <c r="A875" s="531">
        <v>11488</v>
      </c>
      <c r="B875" s="531" t="s">
        <v>2643</v>
      </c>
      <c r="C875" s="77">
        <v>11488</v>
      </c>
      <c r="D875" s="531" t="s">
        <v>5085</v>
      </c>
      <c r="E875" s="531" t="s">
        <v>1200</v>
      </c>
      <c r="F875" s="531" t="s">
        <v>808</v>
      </c>
      <c r="G875" s="531">
        <v>60645</v>
      </c>
      <c r="H875" s="531">
        <v>44</v>
      </c>
      <c r="I875" s="531">
        <v>19</v>
      </c>
    </row>
    <row r="876" spans="1:9" x14ac:dyDescent="0.35">
      <c r="A876" s="531">
        <v>10712</v>
      </c>
      <c r="B876" s="531" t="s">
        <v>2643</v>
      </c>
      <c r="C876" s="77">
        <v>10712</v>
      </c>
      <c r="D876" s="531" t="s">
        <v>5086</v>
      </c>
      <c r="E876" s="531" t="s">
        <v>4965</v>
      </c>
      <c r="F876" s="531" t="s">
        <v>1031</v>
      </c>
      <c r="G876" s="531">
        <v>62286</v>
      </c>
      <c r="H876" s="531">
        <v>16</v>
      </c>
      <c r="I876" s="531">
        <v>4</v>
      </c>
    </row>
    <row r="877" spans="1:9" x14ac:dyDescent="0.35">
      <c r="A877" s="531" t="s">
        <v>2647</v>
      </c>
      <c r="B877" s="531" t="s">
        <v>2646</v>
      </c>
      <c r="C877" s="77" t="s">
        <v>2647</v>
      </c>
      <c r="D877" s="531" t="s">
        <v>5087</v>
      </c>
      <c r="E877" s="531" t="s">
        <v>4977</v>
      </c>
      <c r="F877" s="531" t="s">
        <v>808</v>
      </c>
      <c r="G877" s="531">
        <v>60016</v>
      </c>
      <c r="H877" s="531">
        <v>8</v>
      </c>
      <c r="I877" s="531">
        <v>8</v>
      </c>
    </row>
    <row r="878" spans="1:9" x14ac:dyDescent="0.35">
      <c r="A878" s="531" t="s">
        <v>2649</v>
      </c>
      <c r="B878" s="531" t="s">
        <v>2648</v>
      </c>
      <c r="C878" s="77" t="s">
        <v>2649</v>
      </c>
      <c r="D878" s="531" t="s">
        <v>5088</v>
      </c>
      <c r="E878" s="531" t="s">
        <v>1200</v>
      </c>
      <c r="F878" s="531" t="s">
        <v>808</v>
      </c>
      <c r="G878" s="531">
        <v>60651</v>
      </c>
      <c r="H878" s="531">
        <v>31</v>
      </c>
      <c r="I878" s="531">
        <v>31</v>
      </c>
    </row>
    <row r="879" spans="1:9" x14ac:dyDescent="0.35">
      <c r="A879" s="531" t="s">
        <v>2651</v>
      </c>
      <c r="B879" s="531" t="s">
        <v>2650</v>
      </c>
      <c r="C879" s="77" t="s">
        <v>2651</v>
      </c>
      <c r="D879" s="531" t="s">
        <v>5089</v>
      </c>
      <c r="E879" s="531" t="s">
        <v>1200</v>
      </c>
      <c r="F879" s="531" t="s">
        <v>808</v>
      </c>
      <c r="G879" s="531">
        <v>60622</v>
      </c>
      <c r="H879" s="531">
        <v>69</v>
      </c>
      <c r="I879" s="531">
        <v>24</v>
      </c>
    </row>
    <row r="880" spans="1:9" x14ac:dyDescent="0.35">
      <c r="A880" s="531">
        <v>11585</v>
      </c>
      <c r="B880" s="531" t="s">
        <v>2652</v>
      </c>
      <c r="C880" s="77">
        <v>11585</v>
      </c>
      <c r="D880" s="531" t="s">
        <v>5090</v>
      </c>
      <c r="E880" s="531" t="s">
        <v>879</v>
      </c>
      <c r="F880" s="531" t="s">
        <v>963</v>
      </c>
      <c r="G880" s="531">
        <v>61537</v>
      </c>
      <c r="H880" s="531">
        <v>30</v>
      </c>
      <c r="I880" s="531">
        <v>5</v>
      </c>
    </row>
    <row r="881" spans="1:9" x14ac:dyDescent="0.35">
      <c r="A881" s="531" t="s">
        <v>2655</v>
      </c>
      <c r="B881" s="531" t="s">
        <v>2654</v>
      </c>
      <c r="C881" s="77" t="s">
        <v>2655</v>
      </c>
      <c r="D881" s="531" t="s">
        <v>5091</v>
      </c>
      <c r="E881" s="531" t="s">
        <v>4178</v>
      </c>
      <c r="F881" s="531" t="s">
        <v>808</v>
      </c>
      <c r="G881" s="531">
        <v>60452</v>
      </c>
      <c r="H881" s="531">
        <v>85</v>
      </c>
      <c r="I881" s="531">
        <v>85</v>
      </c>
    </row>
    <row r="882" spans="1:9" x14ac:dyDescent="0.35">
      <c r="A882" s="531">
        <v>10181</v>
      </c>
      <c r="B882" s="531" t="s">
        <v>2656</v>
      </c>
      <c r="C882" s="77">
        <v>10181</v>
      </c>
      <c r="D882" s="531" t="s">
        <v>5092</v>
      </c>
      <c r="E882" s="531" t="s">
        <v>5093</v>
      </c>
      <c r="F882" s="531" t="s">
        <v>930</v>
      </c>
      <c r="G882" s="531">
        <v>60073</v>
      </c>
      <c r="H882" s="531">
        <v>94</v>
      </c>
      <c r="I882" s="531">
        <v>84</v>
      </c>
    </row>
    <row r="883" spans="1:9" x14ac:dyDescent="0.35">
      <c r="A883" s="531">
        <v>11370</v>
      </c>
      <c r="B883" s="531" t="s">
        <v>2658</v>
      </c>
      <c r="C883" s="77">
        <v>11370</v>
      </c>
      <c r="D883" s="531" t="s">
        <v>5094</v>
      </c>
      <c r="E883" s="531" t="s">
        <v>4386</v>
      </c>
      <c r="F883" s="531" t="s">
        <v>838</v>
      </c>
      <c r="G883" s="531">
        <v>60515</v>
      </c>
      <c r="H883" s="531">
        <v>164</v>
      </c>
      <c r="I883" s="531">
        <v>164</v>
      </c>
    </row>
    <row r="884" spans="1:9" x14ac:dyDescent="0.35">
      <c r="A884" s="531">
        <v>352</v>
      </c>
      <c r="B884" s="531" t="s">
        <v>2660</v>
      </c>
      <c r="C884" s="77">
        <v>352</v>
      </c>
      <c r="D884" s="531" t="s">
        <v>5095</v>
      </c>
      <c r="E884" s="531" t="s">
        <v>1009</v>
      </c>
      <c r="F884" s="531" t="s">
        <v>1009</v>
      </c>
      <c r="G884" s="531">
        <v>61814</v>
      </c>
      <c r="H884" s="531">
        <v>103</v>
      </c>
      <c r="I884" s="531">
        <v>103</v>
      </c>
    </row>
    <row r="885" spans="1:9" x14ac:dyDescent="0.35">
      <c r="A885" s="531">
        <v>2007</v>
      </c>
      <c r="B885" s="531" t="s">
        <v>2662</v>
      </c>
      <c r="C885" s="77">
        <v>2007</v>
      </c>
      <c r="D885" s="531" t="s">
        <v>5096</v>
      </c>
      <c r="E885" s="531" t="s">
        <v>5097</v>
      </c>
      <c r="F885" s="531" t="s">
        <v>930</v>
      </c>
      <c r="G885" s="531">
        <v>60002</v>
      </c>
      <c r="H885" s="531">
        <v>90</v>
      </c>
      <c r="I885" s="531">
        <v>90</v>
      </c>
    </row>
    <row r="886" spans="1:9" x14ac:dyDescent="0.35">
      <c r="A886" s="531">
        <v>705</v>
      </c>
      <c r="B886" s="531" t="s">
        <v>2664</v>
      </c>
      <c r="C886" s="77">
        <v>705</v>
      </c>
      <c r="D886" s="531" t="s">
        <v>5098</v>
      </c>
      <c r="E886" s="531" t="s">
        <v>4121</v>
      </c>
      <c r="F886" s="531" t="s">
        <v>950</v>
      </c>
      <c r="G886" s="531">
        <v>62526</v>
      </c>
      <c r="H886" s="531">
        <v>80</v>
      </c>
      <c r="I886" s="531">
        <v>80</v>
      </c>
    </row>
    <row r="887" spans="1:9" x14ac:dyDescent="0.35">
      <c r="A887" s="531">
        <v>1426</v>
      </c>
      <c r="B887" s="531" t="s">
        <v>2666</v>
      </c>
      <c r="C887" s="77">
        <v>1426</v>
      </c>
      <c r="D887" s="531" t="s">
        <v>5099</v>
      </c>
      <c r="E887" s="531" t="s">
        <v>1200</v>
      </c>
      <c r="F887" s="531" t="s">
        <v>808</v>
      </c>
      <c r="G887" s="531">
        <v>60653</v>
      </c>
      <c r="H887" s="531">
        <v>163</v>
      </c>
      <c r="I887" s="531">
        <v>97</v>
      </c>
    </row>
    <row r="888" spans="1:9" x14ac:dyDescent="0.35">
      <c r="A888" s="531">
        <v>2957</v>
      </c>
      <c r="B888" s="531" t="s">
        <v>2668</v>
      </c>
      <c r="C888" s="77">
        <v>2957</v>
      </c>
      <c r="D888" s="531" t="s">
        <v>5100</v>
      </c>
      <c r="E888" s="531" t="s">
        <v>1200</v>
      </c>
      <c r="F888" s="531" t="s">
        <v>808</v>
      </c>
      <c r="G888" s="531">
        <v>60653</v>
      </c>
      <c r="H888" s="531">
        <v>75</v>
      </c>
      <c r="I888" s="531">
        <v>55</v>
      </c>
    </row>
    <row r="889" spans="1:9" x14ac:dyDescent="0.35">
      <c r="A889" s="531">
        <v>11828</v>
      </c>
      <c r="B889" s="531" t="s">
        <v>2670</v>
      </c>
      <c r="C889" s="77">
        <v>11828</v>
      </c>
      <c r="D889" s="531" t="s">
        <v>5101</v>
      </c>
      <c r="E889" s="531" t="s">
        <v>1200</v>
      </c>
      <c r="F889" s="531" t="s">
        <v>808</v>
      </c>
      <c r="G889" s="531">
        <v>60653</v>
      </c>
      <c r="H889" s="531">
        <v>51</v>
      </c>
      <c r="I889" s="531">
        <v>8</v>
      </c>
    </row>
    <row r="890" spans="1:9" x14ac:dyDescent="0.35">
      <c r="A890" s="531">
        <v>2629</v>
      </c>
      <c r="B890" s="531" t="s">
        <v>2672</v>
      </c>
      <c r="C890" s="77">
        <v>2629</v>
      </c>
      <c r="D890" s="531" t="s">
        <v>5102</v>
      </c>
      <c r="E890" s="531" t="s">
        <v>1200</v>
      </c>
      <c r="F890" s="531" t="s">
        <v>808</v>
      </c>
      <c r="G890" s="531">
        <v>60653</v>
      </c>
      <c r="H890" s="531">
        <v>199</v>
      </c>
      <c r="I890" s="531">
        <v>73</v>
      </c>
    </row>
    <row r="891" spans="1:9" x14ac:dyDescent="0.35">
      <c r="A891" s="531">
        <v>10485</v>
      </c>
      <c r="B891" s="531" t="s">
        <v>2674</v>
      </c>
      <c r="C891" s="77">
        <v>10485</v>
      </c>
      <c r="D891" s="531" t="s">
        <v>5103</v>
      </c>
      <c r="E891" s="531" t="s">
        <v>1200</v>
      </c>
      <c r="F891" s="531" t="s">
        <v>808</v>
      </c>
      <c r="G891" s="531">
        <v>60653</v>
      </c>
      <c r="H891" s="531">
        <v>66</v>
      </c>
      <c r="I891" s="531">
        <v>44</v>
      </c>
    </row>
    <row r="892" spans="1:9" x14ac:dyDescent="0.35">
      <c r="A892" s="531">
        <v>1263</v>
      </c>
      <c r="B892" s="531" t="s">
        <v>2676</v>
      </c>
      <c r="C892" s="77">
        <v>1263</v>
      </c>
      <c r="D892" s="531" t="s">
        <v>5104</v>
      </c>
      <c r="E892" s="531" t="s">
        <v>5105</v>
      </c>
      <c r="F892" s="531" t="s">
        <v>775</v>
      </c>
      <c r="G892" s="531">
        <v>61820</v>
      </c>
      <c r="H892" s="531">
        <v>50</v>
      </c>
      <c r="I892" s="531">
        <v>39</v>
      </c>
    </row>
    <row r="893" spans="1:9" x14ac:dyDescent="0.35">
      <c r="A893" s="531">
        <v>2305</v>
      </c>
      <c r="B893" s="531" t="s">
        <v>2678</v>
      </c>
      <c r="C893" s="77">
        <v>2305</v>
      </c>
      <c r="D893" s="531" t="s">
        <v>5106</v>
      </c>
      <c r="E893" s="531" t="s">
        <v>1200</v>
      </c>
      <c r="F893" s="531" t="s">
        <v>808</v>
      </c>
      <c r="G893" s="531">
        <v>60624</v>
      </c>
      <c r="H893" s="531">
        <v>219</v>
      </c>
      <c r="I893" s="531">
        <v>88</v>
      </c>
    </row>
    <row r="894" spans="1:9" x14ac:dyDescent="0.35">
      <c r="A894" s="531">
        <v>11625</v>
      </c>
      <c r="B894" s="531" t="s">
        <v>2680</v>
      </c>
      <c r="C894" s="77">
        <v>11625</v>
      </c>
      <c r="D894" s="531" t="s">
        <v>5107</v>
      </c>
      <c r="E894" s="531" t="s">
        <v>1200</v>
      </c>
      <c r="F894" s="531" t="s">
        <v>808</v>
      </c>
      <c r="G894" s="531">
        <v>60608</v>
      </c>
      <c r="H894" s="531">
        <v>92</v>
      </c>
      <c r="I894" s="531">
        <v>10</v>
      </c>
    </row>
    <row r="895" spans="1:9" x14ac:dyDescent="0.35">
      <c r="A895" s="531">
        <v>11862</v>
      </c>
      <c r="B895" s="531" t="s">
        <v>2682</v>
      </c>
      <c r="C895" s="77">
        <v>11862</v>
      </c>
      <c r="D895" s="531" t="s">
        <v>5108</v>
      </c>
      <c r="E895" s="531" t="s">
        <v>1200</v>
      </c>
      <c r="F895" s="531" t="s">
        <v>808</v>
      </c>
      <c r="G895" s="531">
        <v>60608</v>
      </c>
      <c r="H895" s="531">
        <v>75</v>
      </c>
      <c r="I895" s="531">
        <v>12</v>
      </c>
    </row>
    <row r="896" spans="1:9" x14ac:dyDescent="0.35">
      <c r="A896" s="531">
        <v>2368</v>
      </c>
      <c r="B896" s="531" t="s">
        <v>2684</v>
      </c>
      <c r="C896" s="77">
        <v>2368</v>
      </c>
      <c r="D896" s="531" t="s">
        <v>5109</v>
      </c>
      <c r="E896" s="531" t="s">
        <v>4315</v>
      </c>
      <c r="F896" s="531" t="s">
        <v>838</v>
      </c>
      <c r="G896" s="531">
        <v>60563</v>
      </c>
      <c r="H896" s="531">
        <v>108</v>
      </c>
      <c r="I896" s="531">
        <v>108</v>
      </c>
    </row>
    <row r="897" spans="1:9" x14ac:dyDescent="0.35">
      <c r="A897" s="531">
        <v>11776</v>
      </c>
      <c r="B897" s="531" t="s">
        <v>2686</v>
      </c>
      <c r="C897" s="77">
        <v>11776</v>
      </c>
      <c r="D897" s="531" t="s">
        <v>5110</v>
      </c>
      <c r="E897" s="531" t="s">
        <v>1200</v>
      </c>
      <c r="F897" s="531" t="s">
        <v>808</v>
      </c>
      <c r="G897" s="531">
        <v>60636</v>
      </c>
      <c r="H897" s="531">
        <v>25</v>
      </c>
      <c r="I897" s="531">
        <v>6</v>
      </c>
    </row>
    <row r="898" spans="1:9" x14ac:dyDescent="0.35">
      <c r="A898" s="531">
        <v>10272</v>
      </c>
      <c r="B898" s="531" t="s">
        <v>2688</v>
      </c>
      <c r="C898" s="77">
        <v>10272</v>
      </c>
      <c r="D898" s="531" t="s">
        <v>5111</v>
      </c>
      <c r="E898" s="531" t="s">
        <v>5112</v>
      </c>
      <c r="F898" s="531" t="s">
        <v>931</v>
      </c>
      <c r="G898" s="531">
        <v>61348</v>
      </c>
      <c r="H898" s="531">
        <v>50</v>
      </c>
      <c r="I898" s="531">
        <v>5</v>
      </c>
    </row>
    <row r="899" spans="1:9" x14ac:dyDescent="0.35">
      <c r="A899" s="531">
        <v>10342</v>
      </c>
      <c r="B899" s="531" t="s">
        <v>2692</v>
      </c>
      <c r="C899" s="77">
        <v>10342</v>
      </c>
      <c r="D899" s="531" t="s">
        <v>5113</v>
      </c>
      <c r="E899" s="531" t="s">
        <v>1200</v>
      </c>
      <c r="F899" s="531" t="s">
        <v>808</v>
      </c>
      <c r="G899" s="531">
        <v>60649</v>
      </c>
      <c r="H899" s="531">
        <v>67</v>
      </c>
      <c r="I899" s="531">
        <v>67</v>
      </c>
    </row>
    <row r="900" spans="1:9" x14ac:dyDescent="0.35">
      <c r="A900" s="531">
        <v>1048</v>
      </c>
      <c r="B900" s="531" t="s">
        <v>2694</v>
      </c>
      <c r="C900" s="77">
        <v>1048</v>
      </c>
      <c r="D900" s="531" t="s">
        <v>4226</v>
      </c>
      <c r="E900" s="531" t="s">
        <v>4391</v>
      </c>
      <c r="F900" s="531" t="s">
        <v>1009</v>
      </c>
      <c r="G900" s="531">
        <v>61602</v>
      </c>
      <c r="H900" s="531">
        <v>80</v>
      </c>
      <c r="I900" s="531">
        <v>66</v>
      </c>
    </row>
    <row r="901" spans="1:9" x14ac:dyDescent="0.35">
      <c r="A901" s="531" t="s">
        <v>2697</v>
      </c>
      <c r="B901" s="531" t="s">
        <v>2696</v>
      </c>
      <c r="C901" s="77" t="s">
        <v>2697</v>
      </c>
      <c r="D901" s="531" t="s">
        <v>5114</v>
      </c>
      <c r="E901" s="531" t="s">
        <v>1037</v>
      </c>
      <c r="F901" s="531" t="s">
        <v>1037</v>
      </c>
      <c r="G901" s="531">
        <v>61204</v>
      </c>
      <c r="H901" s="531">
        <v>11</v>
      </c>
      <c r="I901" s="531">
        <v>11</v>
      </c>
    </row>
    <row r="902" spans="1:9" x14ac:dyDescent="0.35">
      <c r="A902" s="531" t="s">
        <v>2699</v>
      </c>
      <c r="B902" s="531" t="s">
        <v>2698</v>
      </c>
      <c r="C902" s="77" t="s">
        <v>2699</v>
      </c>
      <c r="D902" s="531" t="s">
        <v>5115</v>
      </c>
      <c r="E902" s="531" t="s">
        <v>3950</v>
      </c>
      <c r="F902" s="531" t="s">
        <v>1098</v>
      </c>
      <c r="G902" s="531">
        <v>61104</v>
      </c>
      <c r="H902" s="531">
        <v>31</v>
      </c>
      <c r="I902" s="531">
        <v>31</v>
      </c>
    </row>
    <row r="903" spans="1:9" x14ac:dyDescent="0.35">
      <c r="A903" s="531" t="s">
        <v>2701</v>
      </c>
      <c r="B903" s="531" t="s">
        <v>2700</v>
      </c>
      <c r="C903" s="77" t="s">
        <v>2701</v>
      </c>
      <c r="D903" s="531" t="s">
        <v>5116</v>
      </c>
      <c r="E903" s="531" t="s">
        <v>4543</v>
      </c>
      <c r="F903" s="531" t="s">
        <v>808</v>
      </c>
      <c r="G903" s="531">
        <v>60411</v>
      </c>
      <c r="H903" s="531">
        <v>317</v>
      </c>
      <c r="I903" s="531">
        <v>128</v>
      </c>
    </row>
    <row r="904" spans="1:9" x14ac:dyDescent="0.35">
      <c r="A904" s="531">
        <v>2309</v>
      </c>
      <c r="B904" s="531" t="s">
        <v>2702</v>
      </c>
      <c r="C904" s="77">
        <v>2309</v>
      </c>
      <c r="D904" s="531" t="s">
        <v>5117</v>
      </c>
      <c r="E904" s="531" t="s">
        <v>4315</v>
      </c>
      <c r="F904" s="531" t="s">
        <v>838</v>
      </c>
      <c r="G904" s="531">
        <v>60540</v>
      </c>
      <c r="H904" s="531">
        <v>12</v>
      </c>
      <c r="I904" s="531">
        <v>11</v>
      </c>
    </row>
    <row r="905" spans="1:9" x14ac:dyDescent="0.35">
      <c r="A905" s="531">
        <v>11218</v>
      </c>
      <c r="B905" s="531" t="s">
        <v>2704</v>
      </c>
      <c r="C905" s="77">
        <v>11218</v>
      </c>
      <c r="D905" s="531" t="s">
        <v>5118</v>
      </c>
      <c r="E905" s="531" t="s">
        <v>3950</v>
      </c>
      <c r="F905" s="531" t="s">
        <v>1098</v>
      </c>
      <c r="G905" s="531">
        <v>61109</v>
      </c>
      <c r="H905" s="531">
        <v>175</v>
      </c>
      <c r="I905" s="531">
        <v>175</v>
      </c>
    </row>
    <row r="906" spans="1:9" x14ac:dyDescent="0.35">
      <c r="A906" s="531">
        <v>11486</v>
      </c>
      <c r="B906" s="531" t="s">
        <v>2706</v>
      </c>
      <c r="C906" s="77">
        <v>11486</v>
      </c>
      <c r="D906" s="531" t="s">
        <v>5119</v>
      </c>
      <c r="E906" s="531" t="s">
        <v>1200</v>
      </c>
      <c r="F906" s="531" t="s">
        <v>808</v>
      </c>
      <c r="G906" s="531">
        <v>60618</v>
      </c>
      <c r="H906" s="531">
        <v>48</v>
      </c>
      <c r="I906" s="531">
        <v>48</v>
      </c>
    </row>
    <row r="907" spans="1:9" x14ac:dyDescent="0.35">
      <c r="A907" s="531">
        <v>10277</v>
      </c>
      <c r="B907" s="531" t="s">
        <v>2708</v>
      </c>
      <c r="C907" s="77">
        <v>10277</v>
      </c>
      <c r="D907" s="531" t="s">
        <v>5120</v>
      </c>
      <c r="E907" s="531" t="s">
        <v>4366</v>
      </c>
      <c r="F907" s="531" t="s">
        <v>922</v>
      </c>
      <c r="G907" s="531">
        <v>60543</v>
      </c>
      <c r="H907" s="531">
        <v>60</v>
      </c>
      <c r="I907" s="531">
        <v>6</v>
      </c>
    </row>
    <row r="908" spans="1:9" x14ac:dyDescent="0.35">
      <c r="A908" s="531" t="s">
        <v>2711</v>
      </c>
      <c r="B908" s="531" t="s">
        <v>2710</v>
      </c>
      <c r="C908" s="77" t="s">
        <v>2711</v>
      </c>
      <c r="D908" s="531" t="s">
        <v>5121</v>
      </c>
      <c r="E908" s="531" t="s">
        <v>4005</v>
      </c>
      <c r="F908" s="531" t="s">
        <v>931</v>
      </c>
      <c r="G908" s="531">
        <v>61350</v>
      </c>
      <c r="H908" s="531">
        <v>42</v>
      </c>
      <c r="I908" s="531">
        <v>42</v>
      </c>
    </row>
    <row r="909" spans="1:9" x14ac:dyDescent="0.35">
      <c r="A909" s="531">
        <v>10530</v>
      </c>
      <c r="B909" s="531" t="s">
        <v>2712</v>
      </c>
      <c r="C909" s="77">
        <v>10530</v>
      </c>
      <c r="D909" s="531" t="s">
        <v>5122</v>
      </c>
      <c r="E909" s="531" t="s">
        <v>4005</v>
      </c>
      <c r="F909" s="531" t="s">
        <v>931</v>
      </c>
      <c r="G909" s="531">
        <v>61350</v>
      </c>
      <c r="H909" s="531">
        <v>60</v>
      </c>
      <c r="I909" s="531">
        <v>6</v>
      </c>
    </row>
    <row r="910" spans="1:9" x14ac:dyDescent="0.35">
      <c r="A910" s="531">
        <v>11772</v>
      </c>
      <c r="B910" s="531" t="s">
        <v>2714</v>
      </c>
      <c r="C910" s="77">
        <v>11772</v>
      </c>
      <c r="D910" s="531" t="s">
        <v>5123</v>
      </c>
      <c r="E910" s="531" t="s">
        <v>4543</v>
      </c>
      <c r="F910" s="531" t="s">
        <v>808</v>
      </c>
      <c r="G910" s="531">
        <v>60411</v>
      </c>
      <c r="H910" s="531">
        <v>82</v>
      </c>
      <c r="I910" s="531">
        <v>82</v>
      </c>
    </row>
    <row r="911" spans="1:9" x14ac:dyDescent="0.35">
      <c r="A911" s="531">
        <v>52300</v>
      </c>
      <c r="B911" s="531" t="s">
        <v>2716</v>
      </c>
      <c r="C911" s="77">
        <v>52300</v>
      </c>
      <c r="D911" s="531" t="s">
        <v>5124</v>
      </c>
      <c r="E911" s="531" t="s">
        <v>1200</v>
      </c>
      <c r="F911" s="531" t="s">
        <v>808</v>
      </c>
      <c r="G911" s="531">
        <v>60614</v>
      </c>
      <c r="H911" s="531">
        <v>8</v>
      </c>
      <c r="I911" s="531">
        <v>8</v>
      </c>
    </row>
    <row r="912" spans="1:9" x14ac:dyDescent="0.35">
      <c r="A912" s="531">
        <v>10577</v>
      </c>
      <c r="B912" s="531" t="s">
        <v>2718</v>
      </c>
      <c r="C912" s="77">
        <v>10577</v>
      </c>
      <c r="D912" s="531" t="s">
        <v>5125</v>
      </c>
      <c r="E912" s="531" t="s">
        <v>4121</v>
      </c>
      <c r="F912" s="531" t="s">
        <v>950</v>
      </c>
      <c r="G912" s="531">
        <v>62526</v>
      </c>
      <c r="H912" s="531">
        <v>156</v>
      </c>
      <c r="I912" s="531">
        <v>16</v>
      </c>
    </row>
    <row r="913" spans="1:9" x14ac:dyDescent="0.35">
      <c r="A913" s="531" t="s">
        <v>2721</v>
      </c>
      <c r="B913" s="531" t="s">
        <v>2720</v>
      </c>
      <c r="C913" s="77" t="s">
        <v>2721</v>
      </c>
      <c r="D913" s="531" t="s">
        <v>5126</v>
      </c>
      <c r="E913" s="531" t="s">
        <v>1200</v>
      </c>
      <c r="F913" s="531" t="s">
        <v>808</v>
      </c>
      <c r="G913" s="531">
        <v>60612</v>
      </c>
      <c r="H913" s="531">
        <v>61</v>
      </c>
      <c r="I913" s="531">
        <v>61</v>
      </c>
    </row>
    <row r="914" spans="1:9" x14ac:dyDescent="0.35">
      <c r="A914" s="531">
        <v>2472</v>
      </c>
      <c r="B914" s="531" t="s">
        <v>2722</v>
      </c>
      <c r="C914" s="77">
        <v>2472</v>
      </c>
      <c r="D914" s="531" t="s">
        <v>5127</v>
      </c>
      <c r="E914" s="531" t="s">
        <v>5128</v>
      </c>
      <c r="F914" s="531" t="s">
        <v>808</v>
      </c>
      <c r="G914" s="531">
        <v>60827</v>
      </c>
      <c r="H914" s="531">
        <v>130</v>
      </c>
      <c r="I914" s="531">
        <v>106</v>
      </c>
    </row>
    <row r="915" spans="1:9" x14ac:dyDescent="0.35">
      <c r="A915" s="531">
        <v>568</v>
      </c>
      <c r="B915" s="531" t="s">
        <v>2724</v>
      </c>
      <c r="C915" s="77">
        <v>568</v>
      </c>
      <c r="D915" s="531" t="s">
        <v>5129</v>
      </c>
      <c r="E915" s="531" t="s">
        <v>5130</v>
      </c>
      <c r="F915" s="531" t="s">
        <v>1098</v>
      </c>
      <c r="G915" s="531">
        <v>61080</v>
      </c>
      <c r="H915" s="531">
        <v>12</v>
      </c>
      <c r="I915" s="531">
        <v>12</v>
      </c>
    </row>
    <row r="916" spans="1:9" x14ac:dyDescent="0.35">
      <c r="A916" s="531" t="s">
        <v>2727</v>
      </c>
      <c r="B916" s="531" t="s">
        <v>2726</v>
      </c>
      <c r="C916" s="77" t="s">
        <v>2727</v>
      </c>
      <c r="D916" s="531" t="s">
        <v>5131</v>
      </c>
      <c r="E916" s="531" t="s">
        <v>5132</v>
      </c>
      <c r="F916" s="531" t="s">
        <v>1089</v>
      </c>
      <c r="G916" s="531">
        <v>61252</v>
      </c>
      <c r="H916" s="531">
        <v>16</v>
      </c>
      <c r="I916" s="531">
        <v>16</v>
      </c>
    </row>
    <row r="917" spans="1:9" x14ac:dyDescent="0.35">
      <c r="A917" s="531">
        <v>2419</v>
      </c>
      <c r="B917" s="531" t="s">
        <v>2728</v>
      </c>
      <c r="C917" s="77">
        <v>2419</v>
      </c>
      <c r="D917" s="531" t="s">
        <v>5133</v>
      </c>
      <c r="E917" s="531" t="s">
        <v>1200</v>
      </c>
      <c r="F917" s="531" t="s">
        <v>808</v>
      </c>
      <c r="G917" s="531">
        <v>60647</v>
      </c>
      <c r="H917" s="531">
        <v>36</v>
      </c>
      <c r="I917" s="531">
        <v>36</v>
      </c>
    </row>
    <row r="918" spans="1:9" x14ac:dyDescent="0.35">
      <c r="A918" s="531" t="s">
        <v>2731</v>
      </c>
      <c r="B918" s="531" t="s">
        <v>2730</v>
      </c>
      <c r="C918" s="77" t="s">
        <v>2731</v>
      </c>
      <c r="D918" s="531" t="s">
        <v>5134</v>
      </c>
      <c r="E918" s="531" t="s">
        <v>1200</v>
      </c>
      <c r="F918" s="531" t="s">
        <v>808</v>
      </c>
      <c r="G918" s="531">
        <v>60647</v>
      </c>
      <c r="H918" s="531">
        <v>159</v>
      </c>
      <c r="I918" s="531">
        <v>159</v>
      </c>
    </row>
    <row r="919" spans="1:9" x14ac:dyDescent="0.35">
      <c r="A919" s="531">
        <v>10440</v>
      </c>
      <c r="B919" s="531" t="s">
        <v>2732</v>
      </c>
      <c r="C919" s="77">
        <v>10440</v>
      </c>
      <c r="D919" s="531" t="s">
        <v>5135</v>
      </c>
      <c r="E919" s="531" t="s">
        <v>4773</v>
      </c>
      <c r="F919" s="531" t="s">
        <v>783</v>
      </c>
      <c r="G919" s="531" t="s">
        <v>5136</v>
      </c>
      <c r="H919" s="531">
        <v>72</v>
      </c>
      <c r="I919" s="531">
        <v>8</v>
      </c>
    </row>
    <row r="920" spans="1:9" x14ac:dyDescent="0.35">
      <c r="A920" s="531">
        <v>10343</v>
      </c>
      <c r="B920" s="531" t="s">
        <v>2734</v>
      </c>
      <c r="C920" s="77">
        <v>10343</v>
      </c>
      <c r="D920" s="531" t="s">
        <v>5137</v>
      </c>
      <c r="E920" s="531" t="s">
        <v>1200</v>
      </c>
      <c r="F920" s="531" t="s">
        <v>808</v>
      </c>
      <c r="G920" s="531">
        <v>60615</v>
      </c>
      <c r="H920" s="531">
        <v>120</v>
      </c>
      <c r="I920" s="531">
        <v>120</v>
      </c>
    </row>
    <row r="921" spans="1:9" x14ac:dyDescent="0.35">
      <c r="A921" s="531">
        <v>10698</v>
      </c>
      <c r="B921" s="531" t="s">
        <v>2736</v>
      </c>
      <c r="C921" s="77">
        <v>10698</v>
      </c>
      <c r="D921" s="531" t="s">
        <v>5138</v>
      </c>
      <c r="E921" s="531" t="s">
        <v>5011</v>
      </c>
      <c r="F921" s="531" t="s">
        <v>957</v>
      </c>
      <c r="G921" s="531">
        <v>62234</v>
      </c>
      <c r="H921" s="531">
        <v>16</v>
      </c>
      <c r="I921" s="531">
        <v>16</v>
      </c>
    </row>
    <row r="922" spans="1:9" x14ac:dyDescent="0.35">
      <c r="A922" s="531">
        <v>12056</v>
      </c>
      <c r="B922" s="531" t="s">
        <v>2738</v>
      </c>
      <c r="C922" s="77">
        <v>12056</v>
      </c>
      <c r="D922" s="531" t="s">
        <v>5139</v>
      </c>
      <c r="E922" s="531" t="s">
        <v>3958</v>
      </c>
      <c r="F922" s="531" t="s">
        <v>1044</v>
      </c>
      <c r="G922" s="531">
        <v>62701</v>
      </c>
      <c r="H922" s="531">
        <v>23</v>
      </c>
      <c r="I922" s="531">
        <v>22</v>
      </c>
    </row>
    <row r="923" spans="1:9" x14ac:dyDescent="0.35">
      <c r="A923" s="531">
        <v>11847</v>
      </c>
      <c r="B923" s="531" t="s">
        <v>2740</v>
      </c>
      <c r="C923" s="77">
        <v>11847</v>
      </c>
      <c r="D923" s="531" t="s">
        <v>5140</v>
      </c>
      <c r="E923" s="531" t="s">
        <v>775</v>
      </c>
      <c r="F923" s="531" t="s">
        <v>775</v>
      </c>
      <c r="G923" s="531">
        <v>61822</v>
      </c>
      <c r="H923" s="531">
        <v>64</v>
      </c>
      <c r="I923" s="531">
        <v>10</v>
      </c>
    </row>
    <row r="924" spans="1:9" x14ac:dyDescent="0.35">
      <c r="A924" s="531">
        <v>11959</v>
      </c>
      <c r="B924" s="531" t="s">
        <v>2742</v>
      </c>
      <c r="C924" s="77">
        <v>11959</v>
      </c>
      <c r="D924" s="531" t="s">
        <v>5141</v>
      </c>
      <c r="E924" s="531" t="s">
        <v>775</v>
      </c>
      <c r="F924" s="531" t="s">
        <v>775</v>
      </c>
      <c r="G924" s="531">
        <v>61822</v>
      </c>
      <c r="H924" s="531">
        <v>56</v>
      </c>
      <c r="I924" s="531">
        <v>23</v>
      </c>
    </row>
    <row r="925" spans="1:9" x14ac:dyDescent="0.35">
      <c r="A925" s="531">
        <v>12178</v>
      </c>
      <c r="B925" s="531" t="s">
        <v>2744</v>
      </c>
      <c r="C925" s="77">
        <v>12178</v>
      </c>
      <c r="D925" s="531" t="s">
        <v>5142</v>
      </c>
      <c r="E925" s="531" t="s">
        <v>1200</v>
      </c>
      <c r="F925" s="531" t="s">
        <v>808</v>
      </c>
      <c r="G925" s="531">
        <v>60613</v>
      </c>
      <c r="H925" s="531">
        <v>99</v>
      </c>
      <c r="I925" s="531">
        <v>25</v>
      </c>
    </row>
    <row r="926" spans="1:9" x14ac:dyDescent="0.35">
      <c r="A926" s="531">
        <v>2239</v>
      </c>
      <c r="B926" s="531" t="s">
        <v>2746</v>
      </c>
      <c r="C926" s="77">
        <v>2239</v>
      </c>
      <c r="D926" s="531" t="s">
        <v>5143</v>
      </c>
      <c r="E926" s="531" t="s">
        <v>4815</v>
      </c>
      <c r="F926" s="531" t="s">
        <v>879</v>
      </c>
      <c r="G926" s="531">
        <v>61443</v>
      </c>
      <c r="H926" s="531">
        <v>41</v>
      </c>
      <c r="I926" s="531">
        <v>41</v>
      </c>
    </row>
    <row r="927" spans="1:9" x14ac:dyDescent="0.35">
      <c r="A927" s="531">
        <v>11621</v>
      </c>
      <c r="B927" s="531" t="s">
        <v>2748</v>
      </c>
      <c r="C927" s="77">
        <v>11621</v>
      </c>
      <c r="D927" s="531" t="s">
        <v>5144</v>
      </c>
      <c r="E927" s="531" t="s">
        <v>1200</v>
      </c>
      <c r="F927" s="531" t="s">
        <v>808</v>
      </c>
      <c r="G927" s="531">
        <v>60610</v>
      </c>
      <c r="H927" s="531">
        <v>102</v>
      </c>
      <c r="I927" s="531">
        <v>26</v>
      </c>
    </row>
    <row r="928" spans="1:9" x14ac:dyDescent="0.35">
      <c r="A928" s="531">
        <v>10965</v>
      </c>
      <c r="B928" s="531" t="s">
        <v>2750</v>
      </c>
      <c r="C928" s="77">
        <v>10965</v>
      </c>
      <c r="D928" s="531" t="s">
        <v>5145</v>
      </c>
      <c r="E928" s="531" t="s">
        <v>4026</v>
      </c>
      <c r="F928" s="531" t="s">
        <v>984</v>
      </c>
      <c r="G928" s="531" t="s">
        <v>5146</v>
      </c>
      <c r="H928" s="531">
        <v>33</v>
      </c>
      <c r="I928" s="531">
        <v>4</v>
      </c>
    </row>
    <row r="929" spans="1:9" x14ac:dyDescent="0.35">
      <c r="A929" s="531">
        <v>10814</v>
      </c>
      <c r="B929" s="531" t="s">
        <v>2752</v>
      </c>
      <c r="C929" s="77">
        <v>10814</v>
      </c>
      <c r="D929" s="531" t="s">
        <v>5147</v>
      </c>
      <c r="E929" s="531" t="s">
        <v>1200</v>
      </c>
      <c r="F929" s="531" t="s">
        <v>808</v>
      </c>
      <c r="G929" s="531">
        <v>60610</v>
      </c>
      <c r="H929" s="531">
        <v>106</v>
      </c>
      <c r="I929" s="531">
        <v>63</v>
      </c>
    </row>
    <row r="930" spans="1:9" x14ac:dyDescent="0.35">
      <c r="A930" s="531" t="s">
        <v>2755</v>
      </c>
      <c r="B930" s="531" t="s">
        <v>2754</v>
      </c>
      <c r="C930" s="77" t="s">
        <v>2755</v>
      </c>
      <c r="D930" s="531" t="s">
        <v>5148</v>
      </c>
      <c r="E930" s="531" t="s">
        <v>4336</v>
      </c>
      <c r="F930" s="531" t="s">
        <v>930</v>
      </c>
      <c r="G930" s="531">
        <v>60035</v>
      </c>
      <c r="H930" s="531">
        <v>12</v>
      </c>
      <c r="I930" s="531">
        <v>12</v>
      </c>
    </row>
    <row r="931" spans="1:9" x14ac:dyDescent="0.35">
      <c r="A931" s="531">
        <v>11195</v>
      </c>
      <c r="B931" s="531" t="s">
        <v>2756</v>
      </c>
      <c r="C931" s="77">
        <v>11195</v>
      </c>
      <c r="D931" s="531" t="s">
        <v>5149</v>
      </c>
      <c r="E931" s="531" t="s">
        <v>3981</v>
      </c>
      <c r="F931" s="531" t="s">
        <v>808</v>
      </c>
      <c r="G931" s="531">
        <v>60004</v>
      </c>
      <c r="H931" s="531">
        <v>45</v>
      </c>
      <c r="I931" s="531">
        <v>5</v>
      </c>
    </row>
    <row r="932" spans="1:9" x14ac:dyDescent="0.35">
      <c r="A932" s="531">
        <v>1188</v>
      </c>
      <c r="B932" s="531" t="s">
        <v>2758</v>
      </c>
      <c r="C932" s="77">
        <v>1188</v>
      </c>
      <c r="D932" s="531" t="s">
        <v>5150</v>
      </c>
      <c r="E932" s="531" t="s">
        <v>5151</v>
      </c>
      <c r="F932" s="531" t="s">
        <v>775</v>
      </c>
      <c r="G932" s="531">
        <v>61874</v>
      </c>
      <c r="H932" s="531">
        <v>176</v>
      </c>
      <c r="I932" s="531">
        <v>140</v>
      </c>
    </row>
    <row r="933" spans="1:9" x14ac:dyDescent="0.35">
      <c r="A933" s="531" t="s">
        <v>2761</v>
      </c>
      <c r="B933" s="531" t="s">
        <v>2760</v>
      </c>
      <c r="C933" s="77" t="s">
        <v>2761</v>
      </c>
      <c r="D933" s="531" t="s">
        <v>5152</v>
      </c>
      <c r="E933" s="531" t="s">
        <v>4608</v>
      </c>
      <c r="F933" s="531" t="s">
        <v>970</v>
      </c>
      <c r="G933" s="531">
        <v>62960</v>
      </c>
      <c r="H933" s="531">
        <v>42</v>
      </c>
      <c r="I933" s="531">
        <v>9</v>
      </c>
    </row>
    <row r="934" spans="1:9" x14ac:dyDescent="0.35">
      <c r="A934" s="531">
        <v>10412</v>
      </c>
      <c r="B934" s="531" t="s">
        <v>2762</v>
      </c>
      <c r="C934" s="77">
        <v>10412</v>
      </c>
      <c r="D934" s="531" t="s">
        <v>5153</v>
      </c>
      <c r="E934" s="531" t="s">
        <v>1200</v>
      </c>
      <c r="F934" s="531" t="s">
        <v>808</v>
      </c>
      <c r="G934" s="531" t="s">
        <v>5154</v>
      </c>
      <c r="H934" s="531">
        <v>102</v>
      </c>
      <c r="I934" s="531">
        <v>11</v>
      </c>
    </row>
    <row r="935" spans="1:9" x14ac:dyDescent="0.35">
      <c r="A935" s="531" t="s">
        <v>2765</v>
      </c>
      <c r="B935" s="531" t="s">
        <v>2764</v>
      </c>
      <c r="C935" s="77" t="s">
        <v>2765</v>
      </c>
      <c r="D935" s="531" t="s">
        <v>5155</v>
      </c>
      <c r="E935" s="531" t="s">
        <v>1200</v>
      </c>
      <c r="F935" s="531" t="s">
        <v>808</v>
      </c>
      <c r="G935" s="531">
        <v>60614</v>
      </c>
      <c r="H935" s="531">
        <v>90</v>
      </c>
      <c r="I935" s="531">
        <v>9</v>
      </c>
    </row>
    <row r="936" spans="1:9" x14ac:dyDescent="0.35">
      <c r="A936" s="531">
        <v>1258</v>
      </c>
      <c r="B936" s="531" t="s">
        <v>2766</v>
      </c>
      <c r="C936" s="77">
        <v>1258</v>
      </c>
      <c r="D936" s="531" t="s">
        <v>5156</v>
      </c>
      <c r="E936" s="531" t="s">
        <v>5157</v>
      </c>
      <c r="F936" s="531" t="s">
        <v>739</v>
      </c>
      <c r="G936" s="531">
        <v>61356</v>
      </c>
      <c r="H936" s="531">
        <v>24</v>
      </c>
      <c r="I936" s="531">
        <v>24</v>
      </c>
    </row>
    <row r="937" spans="1:9" x14ac:dyDescent="0.35">
      <c r="A937" s="531" t="s">
        <v>2769</v>
      </c>
      <c r="B937" s="531" t="s">
        <v>2768</v>
      </c>
      <c r="C937" s="77" t="s">
        <v>2769</v>
      </c>
      <c r="D937" s="531" t="s">
        <v>5158</v>
      </c>
      <c r="E937" s="531" t="s">
        <v>4497</v>
      </c>
      <c r="F937" s="531" t="s">
        <v>925</v>
      </c>
      <c r="G937" s="531">
        <v>61401</v>
      </c>
      <c r="H937" s="531">
        <v>64</v>
      </c>
      <c r="I937" s="531">
        <v>57</v>
      </c>
    </row>
    <row r="938" spans="1:9" x14ac:dyDescent="0.35">
      <c r="A938" s="531">
        <v>10554</v>
      </c>
      <c r="B938" s="531" t="s">
        <v>2770</v>
      </c>
      <c r="C938" s="77">
        <v>10554</v>
      </c>
      <c r="D938" s="531" t="s">
        <v>5159</v>
      </c>
      <c r="E938" s="531" t="s">
        <v>1200</v>
      </c>
      <c r="F938" s="531" t="s">
        <v>808</v>
      </c>
      <c r="G938" s="531" t="s">
        <v>5160</v>
      </c>
      <c r="H938" s="531">
        <v>694</v>
      </c>
      <c r="I938" s="531">
        <v>0</v>
      </c>
    </row>
    <row r="939" spans="1:9" x14ac:dyDescent="0.35">
      <c r="A939" s="531">
        <v>11171</v>
      </c>
      <c r="B939" s="531" t="s">
        <v>2772</v>
      </c>
      <c r="C939" s="77">
        <v>11171</v>
      </c>
      <c r="D939" s="531" t="s">
        <v>5161</v>
      </c>
      <c r="E939" s="531" t="s">
        <v>1009</v>
      </c>
      <c r="F939" s="531" t="s">
        <v>1009</v>
      </c>
      <c r="G939" s="531">
        <v>61604</v>
      </c>
      <c r="H939" s="531">
        <v>100</v>
      </c>
      <c r="I939" s="531">
        <v>100</v>
      </c>
    </row>
    <row r="940" spans="1:9" x14ac:dyDescent="0.35">
      <c r="A940" s="531" t="s">
        <v>2775</v>
      </c>
      <c r="B940" s="531" t="s">
        <v>2774</v>
      </c>
      <c r="C940" s="77" t="s">
        <v>2775</v>
      </c>
      <c r="D940" s="531" t="s">
        <v>5162</v>
      </c>
      <c r="E940" s="531" t="s">
        <v>3987</v>
      </c>
      <c r="F940" s="531" t="s">
        <v>1056</v>
      </c>
      <c r="G940" s="531">
        <v>62205</v>
      </c>
      <c r="H940" s="531">
        <v>174</v>
      </c>
      <c r="I940" s="531">
        <v>131</v>
      </c>
    </row>
    <row r="941" spans="1:9" x14ac:dyDescent="0.35">
      <c r="A941" s="531" t="s">
        <v>2777</v>
      </c>
      <c r="B941" s="531" t="s">
        <v>2776</v>
      </c>
      <c r="C941" s="77" t="s">
        <v>2777</v>
      </c>
      <c r="D941" s="531" t="s">
        <v>5163</v>
      </c>
      <c r="E941" s="531" t="s">
        <v>3987</v>
      </c>
      <c r="F941" s="531" t="s">
        <v>1056</v>
      </c>
      <c r="G941" s="531">
        <v>62202</v>
      </c>
      <c r="H941" s="531">
        <v>102</v>
      </c>
      <c r="I941" s="531">
        <v>76</v>
      </c>
    </row>
    <row r="942" spans="1:9" x14ac:dyDescent="0.35">
      <c r="A942" s="531" t="s">
        <v>2779</v>
      </c>
      <c r="B942" s="531" t="s">
        <v>2778</v>
      </c>
      <c r="C942" s="77" t="s">
        <v>2779</v>
      </c>
      <c r="D942" s="531" t="s">
        <v>5164</v>
      </c>
      <c r="E942" s="531" t="s">
        <v>1200</v>
      </c>
      <c r="F942" s="531" t="s">
        <v>808</v>
      </c>
      <c r="G942" s="531">
        <v>60622</v>
      </c>
      <c r="H942" s="531">
        <v>59</v>
      </c>
      <c r="I942" s="531">
        <v>58</v>
      </c>
    </row>
    <row r="943" spans="1:9" x14ac:dyDescent="0.35">
      <c r="A943" s="531">
        <v>52320</v>
      </c>
      <c r="B943" s="531" t="s">
        <v>2780</v>
      </c>
      <c r="C943" s="77">
        <v>52320</v>
      </c>
      <c r="D943" s="531" t="s">
        <v>5165</v>
      </c>
      <c r="E943" s="531" t="s">
        <v>1200</v>
      </c>
      <c r="F943" s="531" t="s">
        <v>808</v>
      </c>
      <c r="G943" s="531">
        <v>60660</v>
      </c>
      <c r="H943" s="531">
        <v>15</v>
      </c>
      <c r="I943" s="531">
        <v>15</v>
      </c>
    </row>
    <row r="944" spans="1:9" x14ac:dyDescent="0.35">
      <c r="A944" s="531" t="s">
        <v>2783</v>
      </c>
      <c r="B944" s="531" t="s">
        <v>2782</v>
      </c>
      <c r="C944" s="77" t="s">
        <v>2783</v>
      </c>
      <c r="D944" s="531" t="s">
        <v>5166</v>
      </c>
      <c r="E944" s="531" t="s">
        <v>4508</v>
      </c>
      <c r="F944" s="531" t="s">
        <v>808</v>
      </c>
      <c r="G944" s="531">
        <v>60409</v>
      </c>
      <c r="H944" s="531">
        <v>107</v>
      </c>
      <c r="I944" s="531">
        <v>44</v>
      </c>
    </row>
    <row r="945" spans="1:9" x14ac:dyDescent="0.35">
      <c r="A945" s="531">
        <v>1433</v>
      </c>
      <c r="B945" s="531" t="s">
        <v>2784</v>
      </c>
      <c r="C945" s="77">
        <v>1433</v>
      </c>
      <c r="D945" s="531" t="s">
        <v>5167</v>
      </c>
      <c r="E945" s="531" t="s">
        <v>5168</v>
      </c>
      <c r="F945" s="531" t="s">
        <v>808</v>
      </c>
      <c r="G945" s="531">
        <v>60007</v>
      </c>
      <c r="H945" s="531">
        <v>114</v>
      </c>
      <c r="I945" s="531">
        <v>102</v>
      </c>
    </row>
    <row r="946" spans="1:9" x14ac:dyDescent="0.35">
      <c r="A946" s="531">
        <v>11629</v>
      </c>
      <c r="B946" s="531" t="s">
        <v>2786</v>
      </c>
      <c r="C946" s="77">
        <v>11629</v>
      </c>
      <c r="D946" s="531" t="s">
        <v>5169</v>
      </c>
      <c r="E946" s="531" t="s">
        <v>1200</v>
      </c>
      <c r="F946" s="531" t="s">
        <v>808</v>
      </c>
      <c r="G946" s="531">
        <v>60612</v>
      </c>
      <c r="H946" s="531">
        <v>482</v>
      </c>
      <c r="I946" s="531">
        <v>480</v>
      </c>
    </row>
    <row r="947" spans="1:9" x14ac:dyDescent="0.35">
      <c r="A947" s="531">
        <v>10152</v>
      </c>
      <c r="B947" s="531" t="s">
        <v>2788</v>
      </c>
      <c r="C947" s="77">
        <v>10152</v>
      </c>
      <c r="D947" s="531" t="s">
        <v>5170</v>
      </c>
      <c r="E947" s="531" t="s">
        <v>1200</v>
      </c>
      <c r="F947" s="531" t="s">
        <v>808</v>
      </c>
      <c r="G947" s="531">
        <v>60653</v>
      </c>
      <c r="H947" s="531">
        <v>66</v>
      </c>
      <c r="I947" s="531">
        <v>9</v>
      </c>
    </row>
    <row r="948" spans="1:9" x14ac:dyDescent="0.35">
      <c r="A948" s="531" t="s">
        <v>2791</v>
      </c>
      <c r="B948" s="531" t="s">
        <v>2790</v>
      </c>
      <c r="C948" s="77" t="s">
        <v>2791</v>
      </c>
      <c r="D948" s="531" t="s">
        <v>5171</v>
      </c>
      <c r="E948" s="531" t="s">
        <v>1200</v>
      </c>
      <c r="F948" s="531" t="s">
        <v>808</v>
      </c>
      <c r="G948" s="531">
        <v>60653</v>
      </c>
      <c r="H948" s="531">
        <v>96</v>
      </c>
      <c r="I948" s="531">
        <v>77</v>
      </c>
    </row>
    <row r="949" spans="1:9" x14ac:dyDescent="0.35">
      <c r="A949" s="531">
        <v>11721</v>
      </c>
      <c r="B949" s="531" t="s">
        <v>2792</v>
      </c>
      <c r="C949" s="77">
        <v>11721</v>
      </c>
      <c r="D949" s="531" t="s">
        <v>5172</v>
      </c>
      <c r="E949" s="531" t="s">
        <v>4308</v>
      </c>
      <c r="F949" s="531" t="s">
        <v>1044</v>
      </c>
      <c r="G949" s="531">
        <v>62558</v>
      </c>
      <c r="H949" s="531">
        <v>30</v>
      </c>
      <c r="I949" s="531">
        <v>5</v>
      </c>
    </row>
    <row r="950" spans="1:9" x14ac:dyDescent="0.35">
      <c r="A950" s="531" t="s">
        <v>2795</v>
      </c>
      <c r="B950" s="531" t="s">
        <v>2794</v>
      </c>
      <c r="C950" s="77" t="s">
        <v>2795</v>
      </c>
      <c r="D950" s="531" t="s">
        <v>5173</v>
      </c>
      <c r="E950" s="531" t="s">
        <v>5174</v>
      </c>
      <c r="F950" s="531" t="s">
        <v>723</v>
      </c>
      <c r="G950" s="531">
        <v>61008</v>
      </c>
      <c r="H950" s="531">
        <v>56</v>
      </c>
      <c r="I950" s="531">
        <v>45</v>
      </c>
    </row>
    <row r="951" spans="1:9" x14ac:dyDescent="0.35">
      <c r="A951" s="531">
        <v>11286</v>
      </c>
      <c r="B951" s="531" t="s">
        <v>2796</v>
      </c>
      <c r="C951" s="77">
        <v>11286</v>
      </c>
      <c r="D951" s="531" t="s">
        <v>5175</v>
      </c>
      <c r="E951" s="531" t="s">
        <v>977</v>
      </c>
      <c r="F951" s="531" t="s">
        <v>977</v>
      </c>
      <c r="G951" s="531">
        <v>60050</v>
      </c>
      <c r="H951" s="531">
        <v>25</v>
      </c>
      <c r="I951" s="531">
        <v>6</v>
      </c>
    </row>
    <row r="952" spans="1:9" x14ac:dyDescent="0.35">
      <c r="A952" s="531">
        <v>1330</v>
      </c>
      <c r="B952" s="531" t="s">
        <v>2798</v>
      </c>
      <c r="C952" s="77">
        <v>1330</v>
      </c>
      <c r="D952" s="531" t="s">
        <v>5176</v>
      </c>
      <c r="E952" s="531" t="s">
        <v>4391</v>
      </c>
      <c r="F952" s="531" t="s">
        <v>1009</v>
      </c>
      <c r="G952" s="531">
        <v>61602</v>
      </c>
      <c r="H952" s="531">
        <v>60</v>
      </c>
      <c r="I952" s="531">
        <v>59</v>
      </c>
    </row>
    <row r="953" spans="1:9" x14ac:dyDescent="0.35">
      <c r="A953" s="531">
        <v>10977</v>
      </c>
      <c r="B953" s="531" t="s">
        <v>2800</v>
      </c>
      <c r="C953" s="77">
        <v>10977</v>
      </c>
      <c r="D953" s="531" t="s">
        <v>4153</v>
      </c>
      <c r="E953" s="531" t="s">
        <v>1009</v>
      </c>
      <c r="F953" s="531" t="s">
        <v>1009</v>
      </c>
      <c r="G953" s="531" t="s">
        <v>5177</v>
      </c>
      <c r="H953" s="531">
        <v>478</v>
      </c>
      <c r="I953" s="531">
        <v>478</v>
      </c>
    </row>
    <row r="954" spans="1:9" x14ac:dyDescent="0.35">
      <c r="A954" s="531">
        <v>2418</v>
      </c>
      <c r="B954" s="531" t="s">
        <v>2802</v>
      </c>
      <c r="C954" s="77">
        <v>2418</v>
      </c>
      <c r="D954" s="531" t="s">
        <v>5178</v>
      </c>
      <c r="E954" s="531" t="s">
        <v>5179</v>
      </c>
      <c r="F954" s="531" t="s">
        <v>808</v>
      </c>
      <c r="G954" s="531" t="s">
        <v>5180</v>
      </c>
      <c r="H954" s="531">
        <v>2</v>
      </c>
      <c r="I954" s="531">
        <v>2</v>
      </c>
    </row>
    <row r="955" spans="1:9" x14ac:dyDescent="0.35">
      <c r="A955" s="531" t="s">
        <v>2805</v>
      </c>
      <c r="B955" s="531" t="s">
        <v>2804</v>
      </c>
      <c r="C955" s="77" t="s">
        <v>2805</v>
      </c>
      <c r="D955" s="531" t="s">
        <v>5181</v>
      </c>
      <c r="E955" s="531" t="s">
        <v>4373</v>
      </c>
      <c r="F955" s="531" t="s">
        <v>931</v>
      </c>
      <c r="G955" s="531">
        <v>61354</v>
      </c>
      <c r="H955" s="531">
        <v>60</v>
      </c>
      <c r="I955" s="531">
        <v>54</v>
      </c>
    </row>
    <row r="956" spans="1:9" x14ac:dyDescent="0.35">
      <c r="A956" s="531">
        <v>2355</v>
      </c>
      <c r="B956" s="531" t="s">
        <v>2806</v>
      </c>
      <c r="C956" s="77">
        <v>2355</v>
      </c>
      <c r="D956" s="531" t="s">
        <v>5182</v>
      </c>
      <c r="E956" s="531" t="s">
        <v>4373</v>
      </c>
      <c r="F956" s="531" t="s">
        <v>931</v>
      </c>
      <c r="G956" s="531">
        <v>61354</v>
      </c>
      <c r="H956" s="531">
        <v>50</v>
      </c>
      <c r="I956" s="531">
        <v>50</v>
      </c>
    </row>
    <row r="957" spans="1:9" x14ac:dyDescent="0.35">
      <c r="A957" s="531">
        <v>11209</v>
      </c>
      <c r="B957" s="531" t="s">
        <v>2808</v>
      </c>
      <c r="C957" s="77">
        <v>11209</v>
      </c>
      <c r="D957" s="531" t="s">
        <v>5183</v>
      </c>
      <c r="E957" s="531" t="s">
        <v>1200</v>
      </c>
      <c r="F957" s="531" t="s">
        <v>808</v>
      </c>
      <c r="G957" s="531">
        <v>60660</v>
      </c>
      <c r="H957" s="531">
        <v>189</v>
      </c>
      <c r="I957" s="531">
        <v>180</v>
      </c>
    </row>
    <row r="958" spans="1:9" x14ac:dyDescent="0.35">
      <c r="A958" s="531" t="s">
        <v>2811</v>
      </c>
      <c r="B958" s="531" t="s">
        <v>2810</v>
      </c>
      <c r="C958" s="77" t="s">
        <v>2811</v>
      </c>
      <c r="D958" s="531" t="s">
        <v>5184</v>
      </c>
      <c r="E958" s="531" t="s">
        <v>5185</v>
      </c>
      <c r="F958" s="531" t="s">
        <v>808</v>
      </c>
      <c r="G958" s="531">
        <v>60477</v>
      </c>
      <c r="H958" s="531">
        <v>176</v>
      </c>
      <c r="I958" s="531">
        <v>88</v>
      </c>
    </row>
    <row r="959" spans="1:9" x14ac:dyDescent="0.35">
      <c r="A959" s="531">
        <v>2211</v>
      </c>
      <c r="B959" s="531" t="s">
        <v>2812</v>
      </c>
      <c r="C959" s="77">
        <v>2211</v>
      </c>
      <c r="D959" s="531" t="s">
        <v>5186</v>
      </c>
      <c r="E959" s="531" t="s">
        <v>4516</v>
      </c>
      <c r="F959" s="531" t="s">
        <v>1037</v>
      </c>
      <c r="G959" s="531">
        <v>61265</v>
      </c>
      <c r="H959" s="531">
        <v>216</v>
      </c>
      <c r="I959" s="531">
        <v>216</v>
      </c>
    </row>
    <row r="960" spans="1:9" x14ac:dyDescent="0.35">
      <c r="A960" s="531">
        <v>11116</v>
      </c>
      <c r="B960" s="531" t="s">
        <v>2814</v>
      </c>
      <c r="C960" s="77">
        <v>11116</v>
      </c>
      <c r="D960" s="531" t="s">
        <v>5187</v>
      </c>
      <c r="E960" s="531" t="s">
        <v>5188</v>
      </c>
      <c r="F960" s="531" t="s">
        <v>808</v>
      </c>
      <c r="G960" s="531">
        <v>60090</v>
      </c>
      <c r="H960" s="531">
        <v>50</v>
      </c>
      <c r="I960" s="531">
        <v>50</v>
      </c>
    </row>
    <row r="961" spans="1:9" x14ac:dyDescent="0.35">
      <c r="A961" s="531">
        <v>10588</v>
      </c>
      <c r="B961" s="531" t="s">
        <v>2816</v>
      </c>
      <c r="C961" s="77">
        <v>10588</v>
      </c>
      <c r="D961" s="531" t="s">
        <v>5189</v>
      </c>
      <c r="E961" s="531" t="s">
        <v>4647</v>
      </c>
      <c r="F961" s="531" t="s">
        <v>1095</v>
      </c>
      <c r="G961" s="531">
        <v>62948</v>
      </c>
      <c r="H961" s="531">
        <v>8</v>
      </c>
      <c r="I961" s="531">
        <v>8</v>
      </c>
    </row>
    <row r="962" spans="1:9" x14ac:dyDescent="0.35">
      <c r="A962" s="531">
        <v>52276</v>
      </c>
      <c r="B962" s="531" t="s">
        <v>2818</v>
      </c>
      <c r="C962" s="77">
        <v>52276</v>
      </c>
      <c r="D962" s="531" t="s">
        <v>5190</v>
      </c>
      <c r="E962" s="531" t="s">
        <v>1200</v>
      </c>
      <c r="F962" s="531" t="s">
        <v>808</v>
      </c>
      <c r="G962" s="531">
        <v>60653</v>
      </c>
      <c r="H962" s="531">
        <v>1</v>
      </c>
      <c r="I962" s="531">
        <v>1</v>
      </c>
    </row>
    <row r="963" spans="1:9" x14ac:dyDescent="0.35">
      <c r="A963" s="531">
        <v>2486</v>
      </c>
      <c r="B963" s="531" t="s">
        <v>2820</v>
      </c>
      <c r="C963" s="77">
        <v>2486</v>
      </c>
      <c r="D963" s="531" t="s">
        <v>5191</v>
      </c>
      <c r="E963" s="531" t="s">
        <v>4003</v>
      </c>
      <c r="F963" s="531" t="s">
        <v>980</v>
      </c>
      <c r="G963" s="531">
        <v>61701</v>
      </c>
      <c r="H963" s="531">
        <v>158</v>
      </c>
      <c r="I963" s="531">
        <v>158</v>
      </c>
    </row>
    <row r="964" spans="1:9" x14ac:dyDescent="0.35">
      <c r="A964" s="531">
        <v>11483</v>
      </c>
      <c r="B964" s="531" t="s">
        <v>2822</v>
      </c>
      <c r="C964" s="77">
        <v>11483</v>
      </c>
      <c r="D964" s="531" t="s">
        <v>5192</v>
      </c>
      <c r="E964" s="531" t="s">
        <v>1200</v>
      </c>
      <c r="F964" s="531" t="s">
        <v>808</v>
      </c>
      <c r="G964" s="531">
        <v>60647</v>
      </c>
      <c r="H964" s="531">
        <v>25</v>
      </c>
      <c r="I964" s="531">
        <v>7</v>
      </c>
    </row>
    <row r="965" spans="1:9" x14ac:dyDescent="0.35">
      <c r="A965" s="531">
        <v>801</v>
      </c>
      <c r="B965" s="531" t="s">
        <v>2824</v>
      </c>
      <c r="C965" s="77">
        <v>801</v>
      </c>
      <c r="D965" s="531" t="s">
        <v>5193</v>
      </c>
      <c r="E965" s="531" t="s">
        <v>3994</v>
      </c>
      <c r="F965" s="531" t="s">
        <v>808</v>
      </c>
      <c r="G965" s="531">
        <v>60644</v>
      </c>
      <c r="H965" s="531">
        <v>78</v>
      </c>
      <c r="I965" s="531">
        <v>78</v>
      </c>
    </row>
    <row r="966" spans="1:9" x14ac:dyDescent="0.35">
      <c r="A966" s="531" t="s">
        <v>2827</v>
      </c>
      <c r="B966" s="531" t="s">
        <v>2826</v>
      </c>
      <c r="C966" s="77" t="s">
        <v>2827</v>
      </c>
      <c r="D966" s="531" t="s">
        <v>5194</v>
      </c>
      <c r="E966" s="531" t="s">
        <v>5195</v>
      </c>
      <c r="F966" s="531" t="s">
        <v>1088</v>
      </c>
      <c r="G966" s="531">
        <v>62821</v>
      </c>
      <c r="H966" s="531">
        <v>42</v>
      </c>
      <c r="I966" s="531">
        <v>42</v>
      </c>
    </row>
    <row r="967" spans="1:9" x14ac:dyDescent="0.35">
      <c r="A967" s="531">
        <v>11993</v>
      </c>
      <c r="B967" s="531" t="s">
        <v>2828</v>
      </c>
      <c r="C967" s="77">
        <v>11993</v>
      </c>
      <c r="D967" s="531" t="s">
        <v>5196</v>
      </c>
      <c r="E967" s="531" t="s">
        <v>3958</v>
      </c>
      <c r="F967" s="531" t="s">
        <v>1044</v>
      </c>
      <c r="G967" s="531">
        <v>62704</v>
      </c>
      <c r="H967" s="531">
        <v>168</v>
      </c>
      <c r="I967" s="531">
        <v>17</v>
      </c>
    </row>
    <row r="968" spans="1:9" x14ac:dyDescent="0.35">
      <c r="A968" s="531">
        <v>11645</v>
      </c>
      <c r="B968" s="531" t="s">
        <v>2830</v>
      </c>
      <c r="C968" s="77">
        <v>11645</v>
      </c>
      <c r="D968" s="531" t="s">
        <v>5197</v>
      </c>
      <c r="E968" s="531" t="s">
        <v>4023</v>
      </c>
      <c r="F968" s="531" t="s">
        <v>775</v>
      </c>
      <c r="G968" s="531">
        <v>61802</v>
      </c>
      <c r="H968" s="531">
        <v>24</v>
      </c>
      <c r="I968" s="531">
        <v>5</v>
      </c>
    </row>
    <row r="969" spans="1:9" x14ac:dyDescent="0.35">
      <c r="A969" s="531">
        <v>977</v>
      </c>
      <c r="B969" s="531" t="s">
        <v>2832</v>
      </c>
      <c r="C969" s="77">
        <v>977</v>
      </c>
      <c r="D969" s="531" t="s">
        <v>5198</v>
      </c>
      <c r="E969" s="531" t="s">
        <v>5199</v>
      </c>
      <c r="F969" s="531" t="s">
        <v>760</v>
      </c>
      <c r="G969" s="531">
        <v>61074</v>
      </c>
      <c r="H969" s="531">
        <v>20</v>
      </c>
      <c r="I969" s="531">
        <v>16</v>
      </c>
    </row>
    <row r="970" spans="1:9" x14ac:dyDescent="0.35">
      <c r="A970" s="531">
        <v>2649</v>
      </c>
      <c r="B970" s="531" t="s">
        <v>2834</v>
      </c>
      <c r="C970" s="77">
        <v>2649</v>
      </c>
      <c r="D970" s="531" t="s">
        <v>5200</v>
      </c>
      <c r="E970" s="531" t="s">
        <v>1200</v>
      </c>
      <c r="F970" s="531" t="s">
        <v>808</v>
      </c>
      <c r="G970" s="531">
        <v>60653</v>
      </c>
      <c r="H970" s="531">
        <v>152</v>
      </c>
      <c r="I970" s="531">
        <v>152</v>
      </c>
    </row>
    <row r="971" spans="1:9" x14ac:dyDescent="0.35">
      <c r="A971" s="531">
        <v>10798</v>
      </c>
      <c r="B971" s="531" t="s">
        <v>2836</v>
      </c>
      <c r="C971" s="77">
        <v>10798</v>
      </c>
      <c r="D971" s="531" t="s">
        <v>5201</v>
      </c>
      <c r="E971" s="531" t="s">
        <v>4107</v>
      </c>
      <c r="F971" s="531" t="s">
        <v>947</v>
      </c>
      <c r="G971" s="531">
        <v>62656</v>
      </c>
      <c r="H971" s="531">
        <v>42</v>
      </c>
      <c r="I971" s="531">
        <v>11</v>
      </c>
    </row>
    <row r="972" spans="1:9" x14ac:dyDescent="0.35">
      <c r="A972" s="531">
        <v>2437</v>
      </c>
      <c r="B972" s="531" t="s">
        <v>2838</v>
      </c>
      <c r="C972" s="77">
        <v>2437</v>
      </c>
      <c r="D972" s="531" t="s">
        <v>5202</v>
      </c>
      <c r="E972" s="531" t="s">
        <v>5203</v>
      </c>
      <c r="F972" s="531" t="s">
        <v>808</v>
      </c>
      <c r="G972" s="531">
        <v>60008</v>
      </c>
      <c r="H972" s="531">
        <v>102</v>
      </c>
      <c r="I972" s="531">
        <v>102</v>
      </c>
    </row>
    <row r="973" spans="1:9" x14ac:dyDescent="0.35">
      <c r="A973" s="531" t="s">
        <v>2841</v>
      </c>
      <c r="B973" s="531" t="s">
        <v>2840</v>
      </c>
      <c r="C973" s="77" t="s">
        <v>2841</v>
      </c>
      <c r="D973" s="531" t="s">
        <v>5204</v>
      </c>
      <c r="E973" s="531" t="s">
        <v>5205</v>
      </c>
      <c r="F973" s="531" t="s">
        <v>944</v>
      </c>
      <c r="G973" s="531">
        <v>61764</v>
      </c>
      <c r="H973" s="531">
        <v>20</v>
      </c>
      <c r="I973" s="531">
        <v>20</v>
      </c>
    </row>
    <row r="974" spans="1:9" x14ac:dyDescent="0.35">
      <c r="A974" s="531">
        <v>1103</v>
      </c>
      <c r="B974" s="531" t="s">
        <v>2842</v>
      </c>
      <c r="C974" s="77">
        <v>1103</v>
      </c>
      <c r="D974" s="531" t="s">
        <v>5206</v>
      </c>
      <c r="E974" s="531" t="s">
        <v>5205</v>
      </c>
      <c r="F974" s="531" t="s">
        <v>944</v>
      </c>
      <c r="G974" s="531">
        <v>61764</v>
      </c>
      <c r="H974" s="531">
        <v>16</v>
      </c>
      <c r="I974" s="531">
        <v>16</v>
      </c>
    </row>
    <row r="975" spans="1:9" x14ac:dyDescent="0.35">
      <c r="A975" s="531">
        <v>2216</v>
      </c>
      <c r="B975" s="531" t="s">
        <v>2844</v>
      </c>
      <c r="C975" s="77">
        <v>2216</v>
      </c>
      <c r="D975" s="531" t="s">
        <v>5207</v>
      </c>
      <c r="E975" s="531" t="s">
        <v>5021</v>
      </c>
      <c r="F975" s="531" t="s">
        <v>944</v>
      </c>
      <c r="G975" s="531">
        <v>61764</v>
      </c>
      <c r="H975" s="531">
        <v>111</v>
      </c>
      <c r="I975" s="531">
        <v>111</v>
      </c>
    </row>
    <row r="976" spans="1:9" x14ac:dyDescent="0.35">
      <c r="A976" s="531">
        <v>2049</v>
      </c>
      <c r="B976" s="531" t="s">
        <v>2846</v>
      </c>
      <c r="C976" s="77">
        <v>2049</v>
      </c>
      <c r="D976" s="531" t="s">
        <v>5208</v>
      </c>
      <c r="E976" s="531" t="s">
        <v>5209</v>
      </c>
      <c r="F976" s="531" t="s">
        <v>808</v>
      </c>
      <c r="G976" s="531">
        <v>60169</v>
      </c>
      <c r="H976" s="531">
        <v>121</v>
      </c>
      <c r="I976" s="531">
        <v>90</v>
      </c>
    </row>
    <row r="977" spans="1:9" x14ac:dyDescent="0.35">
      <c r="A977" s="531" t="s">
        <v>2849</v>
      </c>
      <c r="B977" s="531" t="s">
        <v>2848</v>
      </c>
      <c r="C977" s="77" t="s">
        <v>2849</v>
      </c>
      <c r="D977" s="531" t="s">
        <v>5210</v>
      </c>
      <c r="E977" s="531" t="s">
        <v>3958</v>
      </c>
      <c r="F977" s="531" t="s">
        <v>1044</v>
      </c>
      <c r="G977" s="531">
        <v>62703</v>
      </c>
      <c r="H977" s="531">
        <v>100</v>
      </c>
      <c r="I977" s="531">
        <v>40</v>
      </c>
    </row>
    <row r="978" spans="1:9" x14ac:dyDescent="0.35">
      <c r="A978" s="531">
        <v>12234</v>
      </c>
      <c r="B978" s="531" t="s">
        <v>2850</v>
      </c>
      <c r="C978" s="77">
        <v>12234</v>
      </c>
      <c r="D978" s="531" t="s">
        <v>5211</v>
      </c>
      <c r="E978" s="531" t="s">
        <v>5179</v>
      </c>
      <c r="F978" s="531" t="s">
        <v>808</v>
      </c>
      <c r="G978" s="531">
        <v>60062</v>
      </c>
      <c r="H978" s="531">
        <v>48</v>
      </c>
      <c r="I978" s="531">
        <v>8</v>
      </c>
    </row>
    <row r="979" spans="1:9" x14ac:dyDescent="0.35">
      <c r="A979" s="531">
        <v>730</v>
      </c>
      <c r="B979" s="531" t="s">
        <v>2852</v>
      </c>
      <c r="C979" s="77">
        <v>730</v>
      </c>
      <c r="D979" s="531" t="s">
        <v>5212</v>
      </c>
      <c r="E979" s="531" t="s">
        <v>4023</v>
      </c>
      <c r="F979" s="531" t="s">
        <v>775</v>
      </c>
      <c r="G979" s="531">
        <v>61801</v>
      </c>
      <c r="H979" s="531">
        <v>48</v>
      </c>
      <c r="I979" s="531">
        <v>48</v>
      </c>
    </row>
    <row r="980" spans="1:9" x14ac:dyDescent="0.35">
      <c r="A980" s="531">
        <v>20032</v>
      </c>
      <c r="B980" s="531" t="s">
        <v>2854</v>
      </c>
      <c r="C980" s="77">
        <v>20032</v>
      </c>
      <c r="D980" s="531" t="s">
        <v>5213</v>
      </c>
      <c r="E980" s="531" t="s">
        <v>1200</v>
      </c>
      <c r="F980" s="531" t="s">
        <v>808</v>
      </c>
      <c r="G980" s="531">
        <v>60621</v>
      </c>
      <c r="H980" s="531">
        <v>24</v>
      </c>
      <c r="I980" s="531">
        <v>23</v>
      </c>
    </row>
    <row r="981" spans="1:9" x14ac:dyDescent="0.35">
      <c r="A981" s="531" t="s">
        <v>2857</v>
      </c>
      <c r="B981" s="531" t="s">
        <v>2856</v>
      </c>
      <c r="C981" s="77" t="s">
        <v>2857</v>
      </c>
      <c r="D981" s="531" t="s">
        <v>5214</v>
      </c>
      <c r="E981" s="531" t="s">
        <v>3942</v>
      </c>
      <c r="F981" s="531" t="s">
        <v>887</v>
      </c>
      <c r="G981" s="531">
        <v>62901</v>
      </c>
      <c r="H981" s="531">
        <v>75</v>
      </c>
      <c r="I981" s="531">
        <v>67</v>
      </c>
    </row>
    <row r="982" spans="1:9" x14ac:dyDescent="0.35">
      <c r="A982" s="531">
        <v>10122</v>
      </c>
      <c r="B982" s="531" t="s">
        <v>2858</v>
      </c>
      <c r="C982" s="77">
        <v>10122</v>
      </c>
      <c r="D982" s="531" t="s">
        <v>5215</v>
      </c>
      <c r="E982" s="531" t="s">
        <v>5216</v>
      </c>
      <c r="F982" s="531" t="s">
        <v>1071</v>
      </c>
      <c r="G982" s="531">
        <v>60942</v>
      </c>
      <c r="H982" s="531">
        <v>25</v>
      </c>
      <c r="I982" s="531">
        <v>3</v>
      </c>
    </row>
    <row r="983" spans="1:9" x14ac:dyDescent="0.35">
      <c r="A983" s="531">
        <v>11241</v>
      </c>
      <c r="B983" s="531" t="s">
        <v>2860</v>
      </c>
      <c r="C983" s="77">
        <v>11241</v>
      </c>
      <c r="D983" s="531" t="s">
        <v>5217</v>
      </c>
      <c r="E983" s="531" t="s">
        <v>5216</v>
      </c>
      <c r="F983" s="531" t="s">
        <v>1071</v>
      </c>
      <c r="G983" s="531">
        <v>60942</v>
      </c>
      <c r="H983" s="531">
        <v>30</v>
      </c>
      <c r="I983" s="531">
        <v>5</v>
      </c>
    </row>
    <row r="984" spans="1:9" x14ac:dyDescent="0.35">
      <c r="A984" s="531">
        <v>301134</v>
      </c>
      <c r="B984" s="531" t="s">
        <v>2862</v>
      </c>
      <c r="C984" s="77">
        <v>301134</v>
      </c>
      <c r="D984" s="531" t="s">
        <v>5137</v>
      </c>
      <c r="E984" s="531" t="s">
        <v>1200</v>
      </c>
      <c r="F984" s="531" t="s">
        <v>808</v>
      </c>
      <c r="G984" s="531">
        <v>60637</v>
      </c>
      <c r="H984" s="531">
        <v>56</v>
      </c>
      <c r="I984" s="531">
        <v>56</v>
      </c>
    </row>
    <row r="985" spans="1:9" x14ac:dyDescent="0.35">
      <c r="A985" s="531" t="s">
        <v>2865</v>
      </c>
      <c r="B985" s="531" t="s">
        <v>2864</v>
      </c>
      <c r="C985" s="77" t="s">
        <v>2865</v>
      </c>
      <c r="D985" s="531" t="s">
        <v>4272</v>
      </c>
      <c r="E985" s="531" t="s">
        <v>4026</v>
      </c>
      <c r="F985" s="531" t="s">
        <v>984</v>
      </c>
      <c r="G985" s="531">
        <v>62613</v>
      </c>
      <c r="H985" s="531">
        <v>20</v>
      </c>
      <c r="I985" s="531">
        <v>12</v>
      </c>
    </row>
    <row r="986" spans="1:9" x14ac:dyDescent="0.35">
      <c r="A986" s="531">
        <v>11638</v>
      </c>
      <c r="B986" s="531" t="s">
        <v>2866</v>
      </c>
      <c r="C986" s="77">
        <v>11638</v>
      </c>
      <c r="D986" s="531" t="s">
        <v>5218</v>
      </c>
      <c r="E986" s="531" t="s">
        <v>5053</v>
      </c>
      <c r="F986" s="531" t="s">
        <v>1092</v>
      </c>
      <c r="G986" s="531">
        <v>60451</v>
      </c>
      <c r="H986" s="531">
        <v>25</v>
      </c>
      <c r="I986" s="531">
        <v>7</v>
      </c>
    </row>
    <row r="987" spans="1:9" x14ac:dyDescent="0.35">
      <c r="A987" s="531">
        <v>2285</v>
      </c>
      <c r="B987" s="531" t="s">
        <v>2868</v>
      </c>
      <c r="C987" s="77">
        <v>2285</v>
      </c>
      <c r="D987" s="531" t="s">
        <v>5219</v>
      </c>
      <c r="E987" s="531" t="s">
        <v>3935</v>
      </c>
      <c r="F987" s="531" t="s">
        <v>930</v>
      </c>
      <c r="G987" s="531">
        <v>60064</v>
      </c>
      <c r="H987" s="531">
        <v>224</v>
      </c>
      <c r="I987" s="531">
        <v>219</v>
      </c>
    </row>
    <row r="988" spans="1:9" x14ac:dyDescent="0.35">
      <c r="A988" s="531" t="s">
        <v>2871</v>
      </c>
      <c r="B988" s="531" t="s">
        <v>2870</v>
      </c>
      <c r="C988" s="77" t="s">
        <v>2871</v>
      </c>
      <c r="D988" s="531" t="s">
        <v>5220</v>
      </c>
      <c r="E988" s="531" t="s">
        <v>4060</v>
      </c>
      <c r="F988" s="531" t="s">
        <v>808</v>
      </c>
      <c r="G988" s="531">
        <v>60104</v>
      </c>
      <c r="H988" s="531">
        <v>48</v>
      </c>
      <c r="I988" s="531">
        <v>48</v>
      </c>
    </row>
    <row r="989" spans="1:9" x14ac:dyDescent="0.35">
      <c r="A989" s="531">
        <v>11816</v>
      </c>
      <c r="B989" s="531" t="s">
        <v>2872</v>
      </c>
      <c r="C989" s="77">
        <v>11816</v>
      </c>
      <c r="D989" s="531" t="s">
        <v>5221</v>
      </c>
      <c r="E989" s="531" t="s">
        <v>5222</v>
      </c>
      <c r="F989" s="531" t="s">
        <v>980</v>
      </c>
      <c r="G989" s="531">
        <v>61745</v>
      </c>
      <c r="H989" s="531">
        <v>30</v>
      </c>
      <c r="I989" s="531">
        <v>30</v>
      </c>
    </row>
    <row r="990" spans="1:9" x14ac:dyDescent="0.35">
      <c r="A990" s="531" t="s">
        <v>2875</v>
      </c>
      <c r="B990" s="531" t="s">
        <v>2874</v>
      </c>
      <c r="C990" s="77" t="s">
        <v>2875</v>
      </c>
      <c r="D990" s="531" t="s">
        <v>5223</v>
      </c>
      <c r="E990" s="531" t="s">
        <v>4060</v>
      </c>
      <c r="F990" s="531" t="s">
        <v>808</v>
      </c>
      <c r="G990" s="531">
        <v>60104</v>
      </c>
      <c r="H990" s="531">
        <v>36</v>
      </c>
      <c r="I990" s="531">
        <v>36</v>
      </c>
    </row>
    <row r="991" spans="1:9" x14ac:dyDescent="0.35">
      <c r="A991" s="531" t="s">
        <v>2877</v>
      </c>
      <c r="B991" s="531" t="s">
        <v>2876</v>
      </c>
      <c r="C991" s="77" t="s">
        <v>2877</v>
      </c>
      <c r="D991" s="531" t="s">
        <v>5224</v>
      </c>
      <c r="E991" s="531" t="s">
        <v>1200</v>
      </c>
      <c r="F991" s="531" t="s">
        <v>808</v>
      </c>
      <c r="G991" s="531">
        <v>60623</v>
      </c>
      <c r="H991" s="531">
        <v>32</v>
      </c>
      <c r="I991" s="531">
        <v>32</v>
      </c>
    </row>
    <row r="992" spans="1:9" x14ac:dyDescent="0.35">
      <c r="A992" s="531" t="s">
        <v>2879</v>
      </c>
      <c r="B992" s="531" t="s">
        <v>2878</v>
      </c>
      <c r="C992" s="77" t="s">
        <v>2879</v>
      </c>
      <c r="D992" s="531" t="s">
        <v>5225</v>
      </c>
      <c r="E992" s="531" t="s">
        <v>1200</v>
      </c>
      <c r="F992" s="531" t="s">
        <v>808</v>
      </c>
      <c r="G992" s="531">
        <v>60626</v>
      </c>
      <c r="H992" s="531">
        <v>22</v>
      </c>
      <c r="I992" s="531">
        <v>9</v>
      </c>
    </row>
    <row r="993" spans="1:9" x14ac:dyDescent="0.35">
      <c r="A993" s="531">
        <v>52296</v>
      </c>
      <c r="B993" s="531" t="s">
        <v>2880</v>
      </c>
      <c r="C993" s="77">
        <v>52296</v>
      </c>
      <c r="D993" s="531" t="s">
        <v>4174</v>
      </c>
      <c r="E993" s="531" t="s">
        <v>1200</v>
      </c>
      <c r="F993" s="531" t="s">
        <v>808</v>
      </c>
      <c r="G993" s="531">
        <v>60628</v>
      </c>
      <c r="H993" s="531">
        <v>3</v>
      </c>
      <c r="I993" s="531">
        <v>3</v>
      </c>
    </row>
    <row r="994" spans="1:9" x14ac:dyDescent="0.35">
      <c r="A994" s="531">
        <v>52537</v>
      </c>
      <c r="B994" s="531" t="s">
        <v>5226</v>
      </c>
      <c r="C994" s="77">
        <v>52537</v>
      </c>
      <c r="D994" s="531" t="s">
        <v>5227</v>
      </c>
      <c r="E994" s="531" t="s">
        <v>1200</v>
      </c>
      <c r="F994" s="531"/>
      <c r="G994" s="531"/>
      <c r="H994" s="531">
        <v>4</v>
      </c>
      <c r="I994" s="531">
        <v>2</v>
      </c>
    </row>
    <row r="995" spans="1:9" x14ac:dyDescent="0.35">
      <c r="A995" s="531" t="s">
        <v>2883</v>
      </c>
      <c r="B995" s="531" t="s">
        <v>2882</v>
      </c>
      <c r="C995" s="77" t="s">
        <v>2883</v>
      </c>
      <c r="D995" s="531" t="s">
        <v>5228</v>
      </c>
      <c r="E995" s="531" t="s">
        <v>4257</v>
      </c>
      <c r="F995" s="531" t="s">
        <v>906</v>
      </c>
      <c r="G995" s="531">
        <v>61506</v>
      </c>
      <c r="H995" s="531">
        <v>40</v>
      </c>
      <c r="I995" s="531">
        <v>40</v>
      </c>
    </row>
    <row r="996" spans="1:9" x14ac:dyDescent="0.35">
      <c r="A996" s="531" t="s">
        <v>2885</v>
      </c>
      <c r="B996" s="531" t="s">
        <v>2884</v>
      </c>
      <c r="C996" s="77" t="s">
        <v>2885</v>
      </c>
      <c r="D996" s="531" t="s">
        <v>5229</v>
      </c>
      <c r="E996" s="531" t="s">
        <v>4375</v>
      </c>
      <c r="F996" s="531" t="s">
        <v>739</v>
      </c>
      <c r="G996" s="531">
        <v>61356</v>
      </c>
      <c r="H996" s="531">
        <v>32</v>
      </c>
      <c r="I996" s="531">
        <v>32</v>
      </c>
    </row>
    <row r="997" spans="1:9" x14ac:dyDescent="0.35">
      <c r="A997" s="531" t="s">
        <v>2887</v>
      </c>
      <c r="B997" s="531" t="s">
        <v>2886</v>
      </c>
      <c r="C997" s="77" t="s">
        <v>2887</v>
      </c>
      <c r="D997" s="531" t="s">
        <v>5230</v>
      </c>
      <c r="E997" s="531" t="s">
        <v>4375</v>
      </c>
      <c r="F997" s="531" t="s">
        <v>739</v>
      </c>
      <c r="G997" s="531">
        <v>61356</v>
      </c>
      <c r="H997" s="531">
        <v>36</v>
      </c>
      <c r="I997" s="531">
        <v>28</v>
      </c>
    </row>
    <row r="998" spans="1:9" x14ac:dyDescent="0.35">
      <c r="A998" s="531">
        <v>52303</v>
      </c>
      <c r="B998" s="531" t="s">
        <v>2888</v>
      </c>
      <c r="C998" s="77">
        <v>52303</v>
      </c>
      <c r="D998" s="531" t="s">
        <v>5231</v>
      </c>
      <c r="E998" s="531" t="s">
        <v>1200</v>
      </c>
      <c r="F998" s="531" t="s">
        <v>808</v>
      </c>
      <c r="G998" s="531">
        <v>60615</v>
      </c>
      <c r="H998" s="531">
        <v>24</v>
      </c>
      <c r="I998" s="531">
        <v>24</v>
      </c>
    </row>
    <row r="999" spans="1:9" x14ac:dyDescent="0.35">
      <c r="A999" s="531" t="s">
        <v>2891</v>
      </c>
      <c r="B999" s="531" t="s">
        <v>2890</v>
      </c>
      <c r="C999" s="77" t="s">
        <v>2891</v>
      </c>
      <c r="D999" s="531" t="s">
        <v>4174</v>
      </c>
      <c r="E999" s="531" t="s">
        <v>5209</v>
      </c>
      <c r="F999" s="531" t="s">
        <v>808</v>
      </c>
      <c r="G999" s="531">
        <v>60169</v>
      </c>
      <c r="H999" s="531">
        <v>4</v>
      </c>
      <c r="I999" s="531">
        <v>1</v>
      </c>
    </row>
    <row r="1000" spans="1:9" x14ac:dyDescent="0.35">
      <c r="A1000" s="531">
        <v>12149</v>
      </c>
      <c r="B1000" s="531" t="s">
        <v>2892</v>
      </c>
      <c r="C1000" s="77">
        <v>12149</v>
      </c>
      <c r="D1000" s="531" t="s">
        <v>5232</v>
      </c>
      <c r="E1000" s="531" t="s">
        <v>4718</v>
      </c>
      <c r="F1000" s="531" t="s">
        <v>808</v>
      </c>
      <c r="G1000" s="531">
        <v>60056</v>
      </c>
      <c r="H1000" s="531">
        <v>53</v>
      </c>
      <c r="I1000" s="531">
        <v>9</v>
      </c>
    </row>
    <row r="1001" spans="1:9" x14ac:dyDescent="0.35">
      <c r="A1001" s="531">
        <v>10813</v>
      </c>
      <c r="B1001" s="531" t="s">
        <v>2894</v>
      </c>
      <c r="C1001" s="77">
        <v>10813</v>
      </c>
      <c r="D1001" s="531" t="s">
        <v>5233</v>
      </c>
      <c r="E1001" s="531" t="s">
        <v>775</v>
      </c>
      <c r="F1001" s="531" t="s">
        <v>775</v>
      </c>
      <c r="G1001" s="531">
        <v>61822</v>
      </c>
      <c r="H1001" s="531">
        <v>252</v>
      </c>
      <c r="I1001" s="531">
        <v>252</v>
      </c>
    </row>
    <row r="1002" spans="1:9" x14ac:dyDescent="0.35">
      <c r="A1002" s="531">
        <v>11333</v>
      </c>
      <c r="B1002" s="531" t="s">
        <v>2896</v>
      </c>
      <c r="C1002" s="77">
        <v>11333</v>
      </c>
      <c r="D1002" s="531" t="s">
        <v>5234</v>
      </c>
      <c r="E1002" s="531" t="s">
        <v>1200</v>
      </c>
      <c r="F1002" s="531" t="s">
        <v>808</v>
      </c>
      <c r="G1002" s="531">
        <v>60628</v>
      </c>
      <c r="H1002" s="531">
        <v>38</v>
      </c>
      <c r="I1002" s="531">
        <v>6</v>
      </c>
    </row>
    <row r="1003" spans="1:9" x14ac:dyDescent="0.35">
      <c r="A1003" s="531">
        <v>10368</v>
      </c>
      <c r="B1003" s="531" t="s">
        <v>2898</v>
      </c>
      <c r="C1003" s="77">
        <v>10368</v>
      </c>
      <c r="D1003" s="531" t="s">
        <v>5235</v>
      </c>
      <c r="E1003" s="531" t="s">
        <v>1200</v>
      </c>
      <c r="F1003" s="531" t="s">
        <v>808</v>
      </c>
      <c r="G1003" s="531">
        <v>60628</v>
      </c>
      <c r="H1003" s="531">
        <v>210</v>
      </c>
      <c r="I1003" s="531">
        <v>210</v>
      </c>
    </row>
    <row r="1004" spans="1:9" x14ac:dyDescent="0.35">
      <c r="A1004" s="531">
        <v>1389</v>
      </c>
      <c r="B1004" s="531" t="s">
        <v>2900</v>
      </c>
      <c r="C1004" s="77">
        <v>1389</v>
      </c>
      <c r="D1004" s="531" t="s">
        <v>5236</v>
      </c>
      <c r="E1004" s="531" t="s">
        <v>4205</v>
      </c>
      <c r="F1004" s="531" t="s">
        <v>665</v>
      </c>
      <c r="G1004" s="531">
        <v>62301</v>
      </c>
      <c r="H1004" s="531">
        <v>57</v>
      </c>
      <c r="I1004" s="531">
        <v>51</v>
      </c>
    </row>
    <row r="1005" spans="1:9" x14ac:dyDescent="0.35">
      <c r="A1005" s="531">
        <v>625</v>
      </c>
      <c r="B1005" s="531" t="s">
        <v>2902</v>
      </c>
      <c r="C1005" s="77">
        <v>625</v>
      </c>
      <c r="D1005" s="531" t="s">
        <v>5237</v>
      </c>
      <c r="E1005" s="531" t="s">
        <v>4023</v>
      </c>
      <c r="F1005" s="531" t="s">
        <v>775</v>
      </c>
      <c r="G1005" s="531">
        <v>61802</v>
      </c>
      <c r="H1005" s="531">
        <v>72</v>
      </c>
      <c r="I1005" s="531">
        <v>72</v>
      </c>
    </row>
    <row r="1006" spans="1:9" x14ac:dyDescent="0.35">
      <c r="A1006" s="531">
        <v>11372</v>
      </c>
      <c r="B1006" s="531" t="s">
        <v>2904</v>
      </c>
      <c r="C1006" s="77">
        <v>11372</v>
      </c>
      <c r="D1006" s="531" t="s">
        <v>5238</v>
      </c>
      <c r="E1006" s="531" t="s">
        <v>4560</v>
      </c>
      <c r="F1006" s="531" t="s">
        <v>808</v>
      </c>
      <c r="G1006" s="531">
        <v>60074</v>
      </c>
      <c r="H1006" s="531">
        <v>212</v>
      </c>
      <c r="I1006" s="531">
        <v>212</v>
      </c>
    </row>
    <row r="1007" spans="1:9" x14ac:dyDescent="0.35">
      <c r="A1007" s="531">
        <v>10164</v>
      </c>
      <c r="B1007" s="531" t="s">
        <v>2906</v>
      </c>
      <c r="C1007" s="77">
        <v>10164</v>
      </c>
      <c r="D1007" s="531" t="s">
        <v>5239</v>
      </c>
      <c r="E1007" s="531" t="s">
        <v>1200</v>
      </c>
      <c r="F1007" s="531" t="s">
        <v>808</v>
      </c>
      <c r="G1007" s="531">
        <v>60601</v>
      </c>
      <c r="H1007" s="531">
        <v>63</v>
      </c>
      <c r="I1007" s="531">
        <v>63</v>
      </c>
    </row>
    <row r="1008" spans="1:9" x14ac:dyDescent="0.35">
      <c r="A1008" s="531" t="s">
        <v>2909</v>
      </c>
      <c r="B1008" s="531" t="s">
        <v>2908</v>
      </c>
      <c r="C1008" s="77" t="s">
        <v>2909</v>
      </c>
      <c r="D1008" s="531" t="s">
        <v>5240</v>
      </c>
      <c r="E1008" s="531" t="s">
        <v>1200</v>
      </c>
      <c r="F1008" s="531" t="s">
        <v>808</v>
      </c>
      <c r="G1008" s="531">
        <v>60640</v>
      </c>
      <c r="H1008" s="531">
        <v>74</v>
      </c>
      <c r="I1008" s="531">
        <v>30</v>
      </c>
    </row>
    <row r="1009" spans="1:9" x14ac:dyDescent="0.35">
      <c r="A1009" s="531" t="s">
        <v>2911</v>
      </c>
      <c r="B1009" s="531" t="s">
        <v>2910</v>
      </c>
      <c r="C1009" s="77" t="s">
        <v>2911</v>
      </c>
      <c r="D1009" s="531" t="s">
        <v>5241</v>
      </c>
      <c r="E1009" s="531" t="s">
        <v>1200</v>
      </c>
      <c r="F1009" s="531" t="s">
        <v>808</v>
      </c>
      <c r="G1009" s="531">
        <v>60640</v>
      </c>
      <c r="H1009" s="531">
        <v>119</v>
      </c>
      <c r="I1009" s="531">
        <v>48</v>
      </c>
    </row>
    <row r="1010" spans="1:9" x14ac:dyDescent="0.35">
      <c r="A1010" s="531">
        <v>12332</v>
      </c>
      <c r="B1010" s="531" t="s">
        <v>2912</v>
      </c>
      <c r="C1010" s="77">
        <v>12332</v>
      </c>
      <c r="D1010" s="531" t="s">
        <v>5242</v>
      </c>
      <c r="E1010" s="531" t="s">
        <v>4016</v>
      </c>
      <c r="F1010" s="531" t="s">
        <v>930</v>
      </c>
      <c r="G1010" s="531">
        <v>60085</v>
      </c>
      <c r="H1010" s="531">
        <v>98</v>
      </c>
      <c r="I1010" s="531">
        <v>40</v>
      </c>
    </row>
    <row r="1011" spans="1:9" x14ac:dyDescent="0.35">
      <c r="A1011" s="531" t="s">
        <v>2915</v>
      </c>
      <c r="B1011" s="531" t="s">
        <v>2914</v>
      </c>
      <c r="C1011" s="77" t="s">
        <v>2915</v>
      </c>
      <c r="D1011" s="531" t="s">
        <v>5243</v>
      </c>
      <c r="E1011" s="531" t="s">
        <v>1200</v>
      </c>
      <c r="F1011" s="531" t="s">
        <v>808</v>
      </c>
      <c r="G1011" s="531">
        <v>60612</v>
      </c>
      <c r="H1011" s="531">
        <v>90</v>
      </c>
      <c r="I1011" s="531">
        <v>90</v>
      </c>
    </row>
    <row r="1012" spans="1:9" x14ac:dyDescent="0.35">
      <c r="A1012" s="531">
        <v>10847</v>
      </c>
      <c r="B1012" s="531" t="s">
        <v>2916</v>
      </c>
      <c r="C1012" s="77">
        <v>10847</v>
      </c>
      <c r="D1012" s="531" t="s">
        <v>5244</v>
      </c>
      <c r="E1012" s="531" t="s">
        <v>1200</v>
      </c>
      <c r="F1012" s="531" t="s">
        <v>808</v>
      </c>
      <c r="G1012" s="531">
        <v>60644</v>
      </c>
      <c r="H1012" s="531">
        <v>64</v>
      </c>
      <c r="I1012" s="531">
        <v>61</v>
      </c>
    </row>
    <row r="1013" spans="1:9" x14ac:dyDescent="0.35">
      <c r="A1013" s="531">
        <v>11163</v>
      </c>
      <c r="B1013" s="531" t="s">
        <v>2918</v>
      </c>
      <c r="C1013" s="77">
        <v>11163</v>
      </c>
      <c r="D1013" s="531" t="s">
        <v>5245</v>
      </c>
      <c r="E1013" s="531" t="s">
        <v>1200</v>
      </c>
      <c r="F1013" s="531" t="s">
        <v>808</v>
      </c>
      <c r="G1013" s="531">
        <v>60629</v>
      </c>
      <c r="H1013" s="531">
        <v>13</v>
      </c>
      <c r="I1013" s="531">
        <v>8</v>
      </c>
    </row>
    <row r="1014" spans="1:9" x14ac:dyDescent="0.35">
      <c r="A1014" s="531">
        <v>11109</v>
      </c>
      <c r="B1014" s="531" t="s">
        <v>2920</v>
      </c>
      <c r="C1014" s="77">
        <v>11109</v>
      </c>
      <c r="D1014" s="531" t="s">
        <v>5246</v>
      </c>
      <c r="E1014" s="531" t="s">
        <v>1200</v>
      </c>
      <c r="F1014" s="531" t="s">
        <v>808</v>
      </c>
      <c r="G1014" s="531">
        <v>60629</v>
      </c>
      <c r="H1014" s="531">
        <v>30</v>
      </c>
      <c r="I1014" s="531">
        <v>8</v>
      </c>
    </row>
    <row r="1015" spans="1:9" x14ac:dyDescent="0.35">
      <c r="A1015" s="531">
        <v>11665</v>
      </c>
      <c r="B1015" s="531" t="s">
        <v>2922</v>
      </c>
      <c r="C1015" s="77">
        <v>11665</v>
      </c>
      <c r="D1015" s="531" t="s">
        <v>5247</v>
      </c>
      <c r="E1015" s="531" t="s">
        <v>1200</v>
      </c>
      <c r="F1015" s="531" t="s">
        <v>808</v>
      </c>
      <c r="G1015" s="531">
        <v>60629</v>
      </c>
      <c r="H1015" s="531">
        <v>17</v>
      </c>
      <c r="I1015" s="531">
        <v>5</v>
      </c>
    </row>
    <row r="1016" spans="1:9" x14ac:dyDescent="0.35">
      <c r="A1016" s="531" t="s">
        <v>2925</v>
      </c>
      <c r="B1016" s="531" t="s">
        <v>2924</v>
      </c>
      <c r="C1016" s="77" t="s">
        <v>2925</v>
      </c>
      <c r="D1016" s="531" t="s">
        <v>5248</v>
      </c>
      <c r="E1016" s="531" t="s">
        <v>3935</v>
      </c>
      <c r="F1016" s="531" t="s">
        <v>930</v>
      </c>
      <c r="G1016" s="531">
        <v>60064</v>
      </c>
      <c r="H1016" s="531">
        <v>50</v>
      </c>
      <c r="I1016" s="531">
        <v>10</v>
      </c>
    </row>
    <row r="1017" spans="1:9" x14ac:dyDescent="0.35">
      <c r="A1017" s="531" t="s">
        <v>2927</v>
      </c>
      <c r="B1017" s="531" t="s">
        <v>2926</v>
      </c>
      <c r="C1017" s="77" t="s">
        <v>2927</v>
      </c>
      <c r="D1017" s="531" t="s">
        <v>5249</v>
      </c>
      <c r="E1017" s="531" t="s">
        <v>1200</v>
      </c>
      <c r="F1017" s="531" t="s">
        <v>808</v>
      </c>
      <c r="G1017" s="531">
        <v>60617</v>
      </c>
      <c r="H1017" s="531">
        <v>8</v>
      </c>
      <c r="I1017" s="531">
        <v>8</v>
      </c>
    </row>
    <row r="1018" spans="1:9" x14ac:dyDescent="0.35">
      <c r="A1018" s="531">
        <v>10563</v>
      </c>
      <c r="B1018" s="531" t="s">
        <v>2928</v>
      </c>
      <c r="C1018" s="77">
        <v>10563</v>
      </c>
      <c r="D1018" s="531" t="s">
        <v>4174</v>
      </c>
      <c r="E1018" s="531" t="s">
        <v>1200</v>
      </c>
      <c r="F1018" s="531" t="s">
        <v>808</v>
      </c>
      <c r="G1018" s="531" t="s">
        <v>5250</v>
      </c>
      <c r="H1018" s="531">
        <v>117</v>
      </c>
      <c r="I1018" s="531">
        <v>117</v>
      </c>
    </row>
    <row r="1019" spans="1:9" x14ac:dyDescent="0.35">
      <c r="A1019" s="531">
        <v>301540</v>
      </c>
      <c r="B1019" s="531" t="s">
        <v>2930</v>
      </c>
      <c r="C1019" s="77">
        <v>301540</v>
      </c>
      <c r="D1019" s="531" t="s">
        <v>5251</v>
      </c>
      <c r="E1019" s="531" t="s">
        <v>5252</v>
      </c>
      <c r="F1019" s="531" t="s">
        <v>977</v>
      </c>
      <c r="G1019" s="531">
        <v>60098</v>
      </c>
      <c r="H1019" s="531">
        <v>8</v>
      </c>
      <c r="I1019" s="531">
        <v>8</v>
      </c>
    </row>
    <row r="1020" spans="1:9" x14ac:dyDescent="0.35">
      <c r="A1020" s="531" t="s">
        <v>2933</v>
      </c>
      <c r="B1020" s="531" t="s">
        <v>2932</v>
      </c>
      <c r="C1020" s="77" t="s">
        <v>2933</v>
      </c>
      <c r="D1020" s="531" t="s">
        <v>5253</v>
      </c>
      <c r="E1020" s="531" t="s">
        <v>1200</v>
      </c>
      <c r="F1020" s="531" t="s">
        <v>808</v>
      </c>
      <c r="G1020" s="531">
        <v>60612</v>
      </c>
      <c r="H1020" s="531">
        <v>110</v>
      </c>
      <c r="I1020" s="531">
        <v>110</v>
      </c>
    </row>
    <row r="1021" spans="1:9" x14ac:dyDescent="0.35">
      <c r="A1021" s="531" t="s">
        <v>2935</v>
      </c>
      <c r="B1021" s="531" t="s">
        <v>2934</v>
      </c>
      <c r="C1021" s="77" t="s">
        <v>2935</v>
      </c>
      <c r="D1021" s="531" t="s">
        <v>5254</v>
      </c>
      <c r="E1021" s="531" t="s">
        <v>1200</v>
      </c>
      <c r="F1021" s="531" t="s">
        <v>808</v>
      </c>
      <c r="G1021" s="531">
        <v>60610</v>
      </c>
      <c r="H1021" s="531">
        <v>59</v>
      </c>
      <c r="I1021" s="531">
        <v>30</v>
      </c>
    </row>
    <row r="1022" spans="1:9" x14ac:dyDescent="0.35">
      <c r="A1022" s="531" t="s">
        <v>2937</v>
      </c>
      <c r="B1022" s="531" t="s">
        <v>2936</v>
      </c>
      <c r="C1022" s="77" t="s">
        <v>2937</v>
      </c>
      <c r="D1022" s="531" t="s">
        <v>5255</v>
      </c>
      <c r="E1022" s="531" t="s">
        <v>1200</v>
      </c>
      <c r="F1022" s="531" t="s">
        <v>808</v>
      </c>
      <c r="G1022" s="531">
        <v>60657</v>
      </c>
      <c r="H1022" s="531">
        <v>90</v>
      </c>
      <c r="I1022" s="531">
        <v>72</v>
      </c>
    </row>
    <row r="1023" spans="1:9" x14ac:dyDescent="0.35">
      <c r="A1023" s="531">
        <v>2508</v>
      </c>
      <c r="B1023" s="531" t="s">
        <v>2938</v>
      </c>
      <c r="C1023" s="77">
        <v>2508</v>
      </c>
      <c r="D1023" s="531" t="s">
        <v>5256</v>
      </c>
      <c r="E1023" s="531" t="s">
        <v>1200</v>
      </c>
      <c r="F1023" s="531" t="s">
        <v>808</v>
      </c>
      <c r="G1023" s="531">
        <v>60657</v>
      </c>
      <c r="H1023" s="531">
        <v>107</v>
      </c>
      <c r="I1023" s="531">
        <v>97</v>
      </c>
    </row>
    <row r="1024" spans="1:9" x14ac:dyDescent="0.35">
      <c r="A1024" s="531" t="s">
        <v>2941</v>
      </c>
      <c r="B1024" s="531" t="s">
        <v>2940</v>
      </c>
      <c r="C1024" s="77" t="s">
        <v>2941</v>
      </c>
      <c r="D1024" s="531" t="s">
        <v>5257</v>
      </c>
      <c r="E1024" s="531" t="s">
        <v>1200</v>
      </c>
      <c r="F1024" s="531" t="s">
        <v>808</v>
      </c>
      <c r="G1024" s="531">
        <v>60647</v>
      </c>
      <c r="H1024" s="531">
        <v>100</v>
      </c>
      <c r="I1024" s="531">
        <v>100</v>
      </c>
    </row>
    <row r="1025" spans="1:9" x14ac:dyDescent="0.35">
      <c r="A1025" s="531">
        <v>1237</v>
      </c>
      <c r="B1025" s="531" t="s">
        <v>2942</v>
      </c>
      <c r="C1025" s="77">
        <v>1237</v>
      </c>
      <c r="D1025" s="531" t="s">
        <v>5258</v>
      </c>
      <c r="E1025" s="531" t="s">
        <v>1037</v>
      </c>
      <c r="F1025" s="531" t="s">
        <v>1037</v>
      </c>
      <c r="G1025" s="531">
        <v>61201</v>
      </c>
      <c r="H1025" s="531">
        <v>52</v>
      </c>
      <c r="I1025" s="531">
        <v>19</v>
      </c>
    </row>
    <row r="1026" spans="1:9" x14ac:dyDescent="0.35">
      <c r="A1026" s="531">
        <v>10041</v>
      </c>
      <c r="B1026" s="531" t="s">
        <v>2944</v>
      </c>
      <c r="C1026" s="77">
        <v>10041</v>
      </c>
      <c r="D1026" s="531" t="s">
        <v>5259</v>
      </c>
      <c r="E1026" s="531" t="s">
        <v>4016</v>
      </c>
      <c r="F1026" s="531" t="s">
        <v>930</v>
      </c>
      <c r="G1026" s="531">
        <v>60085</v>
      </c>
      <c r="H1026" s="531">
        <v>75</v>
      </c>
      <c r="I1026" s="531">
        <v>75</v>
      </c>
    </row>
    <row r="1027" spans="1:9" x14ac:dyDescent="0.35">
      <c r="A1027" s="531" t="s">
        <v>2947</v>
      </c>
      <c r="B1027" s="531" t="s">
        <v>2946</v>
      </c>
      <c r="C1027" s="77" t="s">
        <v>2947</v>
      </c>
      <c r="D1027" s="531" t="s">
        <v>5260</v>
      </c>
      <c r="E1027" s="531" t="s">
        <v>1200</v>
      </c>
      <c r="F1027" s="531" t="s">
        <v>808</v>
      </c>
      <c r="G1027" s="531">
        <v>60612</v>
      </c>
      <c r="H1027" s="531">
        <v>28</v>
      </c>
      <c r="I1027" s="531">
        <v>7</v>
      </c>
    </row>
    <row r="1028" spans="1:9" x14ac:dyDescent="0.35">
      <c r="A1028" s="531">
        <v>11365</v>
      </c>
      <c r="B1028" s="531" t="s">
        <v>2948</v>
      </c>
      <c r="C1028" s="77">
        <v>11365</v>
      </c>
      <c r="D1028" s="531" t="s">
        <v>5261</v>
      </c>
      <c r="E1028" s="531" t="s">
        <v>4138</v>
      </c>
      <c r="F1028" s="531" t="s">
        <v>808</v>
      </c>
      <c r="G1028" s="531">
        <v>60472</v>
      </c>
      <c r="H1028" s="531">
        <v>100</v>
      </c>
      <c r="I1028" s="531">
        <v>100</v>
      </c>
    </row>
    <row r="1029" spans="1:9" x14ac:dyDescent="0.35">
      <c r="A1029" s="531">
        <v>11695</v>
      </c>
      <c r="B1029" s="531" t="s">
        <v>2950</v>
      </c>
      <c r="C1029" s="77">
        <v>11695</v>
      </c>
      <c r="D1029" s="531" t="s">
        <v>5262</v>
      </c>
      <c r="E1029" s="531" t="s">
        <v>4186</v>
      </c>
      <c r="F1029" s="531" t="s">
        <v>808</v>
      </c>
      <c r="G1029" s="531">
        <v>60471</v>
      </c>
      <c r="H1029" s="531">
        <v>55</v>
      </c>
      <c r="I1029" s="531">
        <v>3</v>
      </c>
    </row>
    <row r="1030" spans="1:9" x14ac:dyDescent="0.35">
      <c r="A1030" s="531">
        <v>11236</v>
      </c>
      <c r="B1030" s="531" t="s">
        <v>2952</v>
      </c>
      <c r="C1030" s="77">
        <v>11236</v>
      </c>
      <c r="D1030" s="531" t="s">
        <v>5263</v>
      </c>
      <c r="E1030" s="531" t="s">
        <v>5264</v>
      </c>
      <c r="F1030" s="531" t="s">
        <v>832</v>
      </c>
      <c r="G1030" s="531">
        <v>61910</v>
      </c>
      <c r="H1030" s="531">
        <v>56</v>
      </c>
      <c r="I1030" s="531">
        <v>56</v>
      </c>
    </row>
    <row r="1031" spans="1:9" x14ac:dyDescent="0.35">
      <c r="A1031" s="531" t="s">
        <v>2955</v>
      </c>
      <c r="B1031" s="531" t="s">
        <v>2954</v>
      </c>
      <c r="C1031" s="77" t="s">
        <v>2955</v>
      </c>
      <c r="D1031" s="531" t="s">
        <v>5265</v>
      </c>
      <c r="E1031" s="531" t="s">
        <v>1200</v>
      </c>
      <c r="F1031" s="531" t="s">
        <v>808</v>
      </c>
      <c r="G1031" s="531">
        <v>60649</v>
      </c>
      <c r="H1031" s="531">
        <v>24</v>
      </c>
      <c r="I1031" s="531">
        <v>22</v>
      </c>
    </row>
    <row r="1032" spans="1:9" x14ac:dyDescent="0.35">
      <c r="A1032" s="531">
        <v>10569</v>
      </c>
      <c r="B1032" s="531" t="s">
        <v>2956</v>
      </c>
      <c r="C1032" s="77">
        <v>10569</v>
      </c>
      <c r="D1032" s="531" t="s">
        <v>5266</v>
      </c>
      <c r="E1032" s="531" t="s">
        <v>4082</v>
      </c>
      <c r="F1032" s="531" t="s">
        <v>1037</v>
      </c>
      <c r="G1032" s="531">
        <v>61244</v>
      </c>
      <c r="H1032" s="531">
        <v>140</v>
      </c>
      <c r="I1032" s="531">
        <v>140</v>
      </c>
    </row>
    <row r="1033" spans="1:9" x14ac:dyDescent="0.35">
      <c r="A1033" s="531">
        <v>11924</v>
      </c>
      <c r="B1033" s="531" t="s">
        <v>2958</v>
      </c>
      <c r="C1033" s="77">
        <v>11924</v>
      </c>
      <c r="D1033" s="531" t="s">
        <v>5267</v>
      </c>
      <c r="E1033" s="531" t="s">
        <v>5268</v>
      </c>
      <c r="F1033" s="531" t="s">
        <v>953</v>
      </c>
      <c r="G1033" s="531">
        <v>62690</v>
      </c>
      <c r="H1033" s="531">
        <v>28</v>
      </c>
      <c r="I1033" s="531">
        <v>2</v>
      </c>
    </row>
    <row r="1034" spans="1:9" x14ac:dyDescent="0.35">
      <c r="A1034" s="531">
        <v>10683</v>
      </c>
      <c r="B1034" s="531" t="s">
        <v>2960</v>
      </c>
      <c r="C1034" s="77">
        <v>10683</v>
      </c>
      <c r="D1034" s="531" t="s">
        <v>5269</v>
      </c>
      <c r="E1034" s="531" t="s">
        <v>4512</v>
      </c>
      <c r="F1034" s="531" t="s">
        <v>912</v>
      </c>
      <c r="G1034" s="531">
        <v>60118</v>
      </c>
      <c r="H1034" s="531">
        <v>68</v>
      </c>
      <c r="I1034" s="531">
        <v>68</v>
      </c>
    </row>
    <row r="1035" spans="1:9" x14ac:dyDescent="0.35">
      <c r="A1035" s="531">
        <v>1325</v>
      </c>
      <c r="B1035" s="531" t="s">
        <v>2962</v>
      </c>
      <c r="C1035" s="77">
        <v>1325</v>
      </c>
      <c r="D1035" s="531" t="s">
        <v>5270</v>
      </c>
      <c r="E1035" s="531" t="s">
        <v>5271</v>
      </c>
      <c r="F1035" s="531" t="s">
        <v>665</v>
      </c>
      <c r="G1035" s="531">
        <v>62324</v>
      </c>
      <c r="H1035" s="531">
        <v>40</v>
      </c>
      <c r="I1035" s="531">
        <v>40</v>
      </c>
    </row>
    <row r="1036" spans="1:9" x14ac:dyDescent="0.35">
      <c r="A1036" s="531" t="s">
        <v>2965</v>
      </c>
      <c r="B1036" s="531" t="s">
        <v>2964</v>
      </c>
      <c r="C1036" s="77" t="s">
        <v>2965</v>
      </c>
      <c r="D1036" s="531" t="s">
        <v>5272</v>
      </c>
      <c r="E1036" s="531" t="s">
        <v>4497</v>
      </c>
      <c r="F1036" s="531" t="s">
        <v>925</v>
      </c>
      <c r="G1036" s="531">
        <v>61401</v>
      </c>
      <c r="H1036" s="531">
        <v>112</v>
      </c>
      <c r="I1036" s="531">
        <v>0</v>
      </c>
    </row>
    <row r="1037" spans="1:9" x14ac:dyDescent="0.35">
      <c r="A1037" s="531">
        <v>10358</v>
      </c>
      <c r="B1037" s="531" t="s">
        <v>2966</v>
      </c>
      <c r="C1037" s="77">
        <v>10358</v>
      </c>
      <c r="D1037" s="531" t="s">
        <v>5273</v>
      </c>
      <c r="E1037" s="531" t="s">
        <v>4075</v>
      </c>
      <c r="F1037" s="531" t="s">
        <v>973</v>
      </c>
      <c r="G1037" s="531">
        <v>61455</v>
      </c>
      <c r="H1037" s="531">
        <v>100</v>
      </c>
      <c r="I1037" s="531">
        <v>0</v>
      </c>
    </row>
    <row r="1038" spans="1:9" x14ac:dyDescent="0.35">
      <c r="A1038" s="531">
        <v>11161</v>
      </c>
      <c r="B1038" s="531" t="s">
        <v>2968</v>
      </c>
      <c r="C1038" s="77">
        <v>11161</v>
      </c>
      <c r="D1038" s="531" t="s">
        <v>5274</v>
      </c>
      <c r="E1038" s="531" t="s">
        <v>916</v>
      </c>
      <c r="F1038" s="531" t="s">
        <v>916</v>
      </c>
      <c r="G1038" s="531">
        <v>60901</v>
      </c>
      <c r="H1038" s="531">
        <v>70</v>
      </c>
      <c r="I1038" s="531">
        <v>9</v>
      </c>
    </row>
    <row r="1039" spans="1:9" x14ac:dyDescent="0.35">
      <c r="A1039" s="531">
        <v>2278</v>
      </c>
      <c r="B1039" s="531" t="s">
        <v>2970</v>
      </c>
      <c r="C1039" s="77">
        <v>2278</v>
      </c>
      <c r="D1039" s="531" t="s">
        <v>5275</v>
      </c>
      <c r="E1039" s="531" t="s">
        <v>4562</v>
      </c>
      <c r="F1039" s="531" t="s">
        <v>1092</v>
      </c>
      <c r="G1039" s="531">
        <v>60440</v>
      </c>
      <c r="H1039" s="531">
        <v>789</v>
      </c>
      <c r="I1039" s="531">
        <v>785</v>
      </c>
    </row>
    <row r="1040" spans="1:9" x14ac:dyDescent="0.35">
      <c r="A1040" s="531">
        <v>2778</v>
      </c>
      <c r="B1040" s="531" t="s">
        <v>2972</v>
      </c>
      <c r="C1040" s="77">
        <v>2778</v>
      </c>
      <c r="D1040" s="531" t="s">
        <v>5276</v>
      </c>
      <c r="E1040" s="531" t="s">
        <v>960</v>
      </c>
      <c r="F1040" s="531" t="s">
        <v>1095</v>
      </c>
      <c r="G1040" s="531">
        <v>62959</v>
      </c>
      <c r="H1040" s="531">
        <v>50</v>
      </c>
      <c r="I1040" s="531">
        <v>50</v>
      </c>
    </row>
    <row r="1041" spans="1:9" x14ac:dyDescent="0.35">
      <c r="A1041" s="531">
        <v>10380</v>
      </c>
      <c r="B1041" s="531" t="s">
        <v>2974</v>
      </c>
      <c r="C1041" s="77">
        <v>10380</v>
      </c>
      <c r="D1041" s="531" t="s">
        <v>5277</v>
      </c>
      <c r="E1041" s="531" t="s">
        <v>4313</v>
      </c>
      <c r="F1041" s="531" t="s">
        <v>1068</v>
      </c>
      <c r="G1041" s="531">
        <v>62906</v>
      </c>
      <c r="H1041" s="531">
        <v>50</v>
      </c>
      <c r="I1041" s="531">
        <v>35</v>
      </c>
    </row>
    <row r="1042" spans="1:9" x14ac:dyDescent="0.35">
      <c r="A1042" s="531">
        <v>1245</v>
      </c>
      <c r="B1042" s="531" t="s">
        <v>2976</v>
      </c>
      <c r="C1042" s="77">
        <v>1245</v>
      </c>
      <c r="D1042" s="531" t="s">
        <v>5278</v>
      </c>
      <c r="E1042" s="531" t="s">
        <v>1009</v>
      </c>
      <c r="F1042" s="531" t="s">
        <v>1009</v>
      </c>
      <c r="G1042" s="531">
        <v>61605</v>
      </c>
      <c r="H1042" s="531">
        <v>153</v>
      </c>
      <c r="I1042" s="531">
        <v>153</v>
      </c>
    </row>
    <row r="1043" spans="1:9" x14ac:dyDescent="0.35">
      <c r="A1043" s="531">
        <v>11167</v>
      </c>
      <c r="B1043" s="531" t="s">
        <v>2978</v>
      </c>
      <c r="C1043" s="77">
        <v>11167</v>
      </c>
      <c r="D1043" s="531" t="s">
        <v>5279</v>
      </c>
      <c r="E1043" s="531" t="s">
        <v>3933</v>
      </c>
      <c r="F1043" s="531" t="s">
        <v>912</v>
      </c>
      <c r="G1043" s="531">
        <v>60123</v>
      </c>
      <c r="H1043" s="531">
        <v>105</v>
      </c>
      <c r="I1043" s="531">
        <v>26</v>
      </c>
    </row>
    <row r="1044" spans="1:9" x14ac:dyDescent="0.35">
      <c r="A1044" s="531">
        <v>1139</v>
      </c>
      <c r="B1044" s="531" t="s">
        <v>2980</v>
      </c>
      <c r="C1044" s="77">
        <v>1139</v>
      </c>
      <c r="D1044" s="531" t="s">
        <v>5280</v>
      </c>
      <c r="E1044" s="531" t="s">
        <v>3950</v>
      </c>
      <c r="F1044" s="531" t="s">
        <v>1098</v>
      </c>
      <c r="G1044" s="531">
        <v>61103</v>
      </c>
      <c r="H1044" s="531">
        <v>46</v>
      </c>
      <c r="I1044" s="531">
        <v>46</v>
      </c>
    </row>
    <row r="1045" spans="1:9" x14ac:dyDescent="0.35">
      <c r="A1045" s="531">
        <v>2170</v>
      </c>
      <c r="B1045" s="531" t="s">
        <v>2982</v>
      </c>
      <c r="C1045" s="77">
        <v>2170</v>
      </c>
      <c r="D1045" s="531" t="s">
        <v>5281</v>
      </c>
      <c r="E1045" s="531" t="s">
        <v>1009</v>
      </c>
      <c r="F1045" s="531" t="s">
        <v>1009</v>
      </c>
      <c r="G1045" s="531">
        <v>61605</v>
      </c>
      <c r="H1045" s="531">
        <v>26</v>
      </c>
      <c r="I1045" s="531">
        <v>26</v>
      </c>
    </row>
    <row r="1046" spans="1:9" x14ac:dyDescent="0.35">
      <c r="A1046" s="531" t="s">
        <v>2985</v>
      </c>
      <c r="B1046" s="531" t="s">
        <v>2984</v>
      </c>
      <c r="C1046" s="77" t="s">
        <v>2985</v>
      </c>
      <c r="D1046" s="531" t="s">
        <v>5282</v>
      </c>
      <c r="E1046" s="531" t="s">
        <v>5128</v>
      </c>
      <c r="F1046" s="531" t="s">
        <v>808</v>
      </c>
      <c r="G1046" s="531">
        <v>60827</v>
      </c>
      <c r="H1046" s="531">
        <v>96</v>
      </c>
      <c r="I1046" s="531">
        <v>79</v>
      </c>
    </row>
    <row r="1047" spans="1:9" x14ac:dyDescent="0.35">
      <c r="A1047" s="531" t="s">
        <v>2987</v>
      </c>
      <c r="B1047" s="531" t="s">
        <v>2986</v>
      </c>
      <c r="C1047" s="77" t="s">
        <v>2987</v>
      </c>
      <c r="D1047" s="531" t="s">
        <v>5283</v>
      </c>
      <c r="E1047" s="531" t="s">
        <v>3950</v>
      </c>
      <c r="F1047" s="531" t="s">
        <v>1098</v>
      </c>
      <c r="G1047" s="531">
        <v>61103</v>
      </c>
      <c r="H1047" s="531">
        <v>20</v>
      </c>
      <c r="I1047" s="531">
        <v>20</v>
      </c>
    </row>
    <row r="1048" spans="1:9" x14ac:dyDescent="0.35">
      <c r="A1048" s="531">
        <v>306</v>
      </c>
      <c r="B1048" s="531" t="s">
        <v>2988</v>
      </c>
      <c r="C1048" s="77">
        <v>306</v>
      </c>
      <c r="D1048" s="531" t="s">
        <v>5284</v>
      </c>
      <c r="E1048" s="531" t="s">
        <v>3950</v>
      </c>
      <c r="F1048" s="531" t="s">
        <v>1098</v>
      </c>
      <c r="G1048" s="531">
        <v>61103</v>
      </c>
      <c r="H1048" s="531">
        <v>101</v>
      </c>
      <c r="I1048" s="531">
        <v>100</v>
      </c>
    </row>
    <row r="1049" spans="1:9" x14ac:dyDescent="0.35">
      <c r="A1049" s="531">
        <v>11355</v>
      </c>
      <c r="B1049" s="531" t="s">
        <v>2990</v>
      </c>
      <c r="C1049" s="77">
        <v>11355</v>
      </c>
      <c r="D1049" s="531" t="s">
        <v>5285</v>
      </c>
      <c r="E1049" s="531" t="s">
        <v>3933</v>
      </c>
      <c r="F1049" s="531" t="s">
        <v>912</v>
      </c>
      <c r="G1049" s="531">
        <v>60123</v>
      </c>
      <c r="H1049" s="531">
        <v>30</v>
      </c>
      <c r="I1049" s="531">
        <v>30</v>
      </c>
    </row>
    <row r="1050" spans="1:9" x14ac:dyDescent="0.35">
      <c r="A1050" s="531" t="s">
        <v>2993</v>
      </c>
      <c r="B1050" s="531" t="s">
        <v>2992</v>
      </c>
      <c r="C1050" s="77" t="s">
        <v>2993</v>
      </c>
      <c r="D1050" s="531" t="s">
        <v>5286</v>
      </c>
      <c r="E1050" s="531" t="s">
        <v>4837</v>
      </c>
      <c r="F1050" s="531" t="s">
        <v>808</v>
      </c>
      <c r="G1050" s="531">
        <v>60534</v>
      </c>
      <c r="H1050" s="531">
        <v>120</v>
      </c>
      <c r="I1050" s="531">
        <v>108</v>
      </c>
    </row>
    <row r="1051" spans="1:9" x14ac:dyDescent="0.35">
      <c r="A1051" s="531">
        <v>2602</v>
      </c>
      <c r="B1051" s="531" t="s">
        <v>2994</v>
      </c>
      <c r="C1051" s="77">
        <v>2602</v>
      </c>
      <c r="D1051" s="531" t="s">
        <v>5287</v>
      </c>
      <c r="E1051" s="531" t="s">
        <v>916</v>
      </c>
      <c r="F1051" s="531" t="s">
        <v>916</v>
      </c>
      <c r="G1051" s="531">
        <v>60901</v>
      </c>
      <c r="H1051" s="531">
        <v>125</v>
      </c>
      <c r="I1051" s="531">
        <v>125</v>
      </c>
    </row>
    <row r="1052" spans="1:9" x14ac:dyDescent="0.35">
      <c r="A1052" s="531">
        <v>35502</v>
      </c>
      <c r="B1052" s="531" t="s">
        <v>2996</v>
      </c>
      <c r="C1052" s="77">
        <v>35502</v>
      </c>
      <c r="D1052" s="531" t="s">
        <v>5288</v>
      </c>
      <c r="E1052" s="531" t="s">
        <v>4138</v>
      </c>
      <c r="F1052" s="531" t="s">
        <v>808</v>
      </c>
      <c r="G1052" s="531">
        <v>60472</v>
      </c>
      <c r="H1052" s="531">
        <v>127</v>
      </c>
      <c r="I1052" s="531">
        <v>127</v>
      </c>
    </row>
    <row r="1053" spans="1:9" x14ac:dyDescent="0.35">
      <c r="A1053" s="531">
        <v>2053</v>
      </c>
      <c r="B1053" s="531" t="s">
        <v>2998</v>
      </c>
      <c r="C1053" s="77">
        <v>2053</v>
      </c>
      <c r="D1053" s="531" t="s">
        <v>4174</v>
      </c>
      <c r="E1053" s="531" t="s">
        <v>1200</v>
      </c>
      <c r="F1053" s="531" t="s">
        <v>808</v>
      </c>
      <c r="G1053" s="531">
        <v>60609</v>
      </c>
      <c r="H1053" s="531">
        <v>184</v>
      </c>
      <c r="I1053" s="531">
        <v>152</v>
      </c>
    </row>
    <row r="1054" spans="1:9" x14ac:dyDescent="0.35">
      <c r="A1054" s="531">
        <v>2720</v>
      </c>
      <c r="B1054" s="531" t="s">
        <v>3000</v>
      </c>
      <c r="C1054" s="77">
        <v>2720</v>
      </c>
      <c r="D1054" s="531" t="s">
        <v>4174</v>
      </c>
      <c r="E1054" s="531" t="s">
        <v>1200</v>
      </c>
      <c r="F1054" s="531" t="s">
        <v>808</v>
      </c>
      <c r="G1054" s="531">
        <v>60609</v>
      </c>
      <c r="H1054" s="531">
        <v>69</v>
      </c>
      <c r="I1054" s="531">
        <v>56</v>
      </c>
    </row>
    <row r="1055" spans="1:9" x14ac:dyDescent="0.35">
      <c r="A1055" s="531">
        <v>1031</v>
      </c>
      <c r="B1055" s="531" t="s">
        <v>3002</v>
      </c>
      <c r="C1055" s="77">
        <v>1031</v>
      </c>
      <c r="D1055" s="531" t="s">
        <v>5289</v>
      </c>
      <c r="E1055" s="531" t="s">
        <v>4349</v>
      </c>
      <c r="F1055" s="531" t="s">
        <v>1089</v>
      </c>
      <c r="G1055" s="531">
        <v>61071</v>
      </c>
      <c r="H1055" s="531">
        <v>72</v>
      </c>
      <c r="I1055" s="531">
        <v>72</v>
      </c>
    </row>
    <row r="1056" spans="1:9" x14ac:dyDescent="0.35">
      <c r="A1056" s="531">
        <v>12466</v>
      </c>
      <c r="B1056" s="531" t="s">
        <v>3004</v>
      </c>
      <c r="C1056" s="77">
        <v>12466</v>
      </c>
      <c r="D1056" s="531" t="s">
        <v>5290</v>
      </c>
      <c r="E1056" s="531" t="s">
        <v>1037</v>
      </c>
      <c r="F1056" s="531" t="s">
        <v>1037</v>
      </c>
      <c r="G1056" s="531">
        <v>61201</v>
      </c>
      <c r="H1056" s="531">
        <v>25</v>
      </c>
      <c r="I1056" s="531">
        <v>5</v>
      </c>
    </row>
    <row r="1057" spans="1:9" x14ac:dyDescent="0.35">
      <c r="A1057" s="531">
        <v>1109</v>
      </c>
      <c r="B1057" s="531" t="s">
        <v>3006</v>
      </c>
      <c r="C1057" s="77">
        <v>1109</v>
      </c>
      <c r="D1057" s="531" t="s">
        <v>5291</v>
      </c>
      <c r="E1057" s="531" t="s">
        <v>5292</v>
      </c>
      <c r="F1057" s="531" t="s">
        <v>1037</v>
      </c>
      <c r="G1057" s="531">
        <v>61239</v>
      </c>
      <c r="H1057" s="531">
        <v>115</v>
      </c>
      <c r="I1057" s="531">
        <v>115</v>
      </c>
    </row>
    <row r="1058" spans="1:9" x14ac:dyDescent="0.35">
      <c r="A1058" s="531">
        <v>2525</v>
      </c>
      <c r="B1058" s="531" t="s">
        <v>3008</v>
      </c>
      <c r="C1058" s="77">
        <v>2525</v>
      </c>
      <c r="D1058" s="531" t="s">
        <v>5293</v>
      </c>
      <c r="E1058" s="531" t="s">
        <v>3950</v>
      </c>
      <c r="F1058" s="531" t="s">
        <v>1098</v>
      </c>
      <c r="G1058" s="531">
        <v>61108</v>
      </c>
      <c r="H1058" s="531">
        <v>20</v>
      </c>
      <c r="I1058" s="531">
        <v>19</v>
      </c>
    </row>
    <row r="1059" spans="1:9" x14ac:dyDescent="0.35">
      <c r="A1059" s="531">
        <v>11917</v>
      </c>
      <c r="B1059" s="531" t="s">
        <v>3010</v>
      </c>
      <c r="C1059" s="77">
        <v>11917</v>
      </c>
      <c r="D1059" s="531" t="s">
        <v>5294</v>
      </c>
      <c r="E1059" s="531" t="s">
        <v>960</v>
      </c>
      <c r="F1059" s="531" t="s">
        <v>1095</v>
      </c>
      <c r="G1059" s="531">
        <v>62959</v>
      </c>
      <c r="H1059" s="531">
        <v>56</v>
      </c>
      <c r="I1059" s="531">
        <v>11</v>
      </c>
    </row>
    <row r="1060" spans="1:9" x14ac:dyDescent="0.35">
      <c r="A1060" s="531">
        <v>2490</v>
      </c>
      <c r="B1060" s="531" t="s">
        <v>3012</v>
      </c>
      <c r="C1060" s="77">
        <v>2490</v>
      </c>
      <c r="D1060" s="531" t="s">
        <v>5295</v>
      </c>
      <c r="E1060" s="531" t="s">
        <v>5296</v>
      </c>
      <c r="F1060" s="531" t="s">
        <v>892</v>
      </c>
      <c r="G1060" s="531">
        <v>62830</v>
      </c>
      <c r="H1060" s="531">
        <v>95</v>
      </c>
      <c r="I1060" s="531">
        <v>95</v>
      </c>
    </row>
    <row r="1061" spans="1:9" x14ac:dyDescent="0.35">
      <c r="A1061" s="531">
        <v>2759</v>
      </c>
      <c r="B1061" s="531" t="s">
        <v>3014</v>
      </c>
      <c r="C1061" s="77">
        <v>2759</v>
      </c>
      <c r="D1061" s="531" t="s">
        <v>5297</v>
      </c>
      <c r="E1061" s="531" t="s">
        <v>5298</v>
      </c>
      <c r="F1061" s="531" t="s">
        <v>950</v>
      </c>
      <c r="G1061" s="531">
        <v>62522</v>
      </c>
      <c r="H1061" s="531">
        <v>74</v>
      </c>
      <c r="I1061" s="531">
        <v>66</v>
      </c>
    </row>
    <row r="1062" spans="1:9" x14ac:dyDescent="0.35">
      <c r="A1062" s="531">
        <v>2057</v>
      </c>
      <c r="B1062" s="531" t="s">
        <v>3016</v>
      </c>
      <c r="C1062" s="77">
        <v>2057</v>
      </c>
      <c r="D1062" s="531" t="s">
        <v>5299</v>
      </c>
      <c r="E1062" s="531" t="s">
        <v>1200</v>
      </c>
      <c r="F1062" s="531" t="s">
        <v>808</v>
      </c>
      <c r="G1062" s="531">
        <v>60608</v>
      </c>
      <c r="H1062" s="531">
        <v>68</v>
      </c>
      <c r="I1062" s="531">
        <v>61</v>
      </c>
    </row>
    <row r="1063" spans="1:9" x14ac:dyDescent="0.35">
      <c r="A1063" s="531">
        <v>11390</v>
      </c>
      <c r="B1063" s="531" t="s">
        <v>3018</v>
      </c>
      <c r="C1063" s="77">
        <v>11390</v>
      </c>
      <c r="D1063" s="531" t="s">
        <v>5300</v>
      </c>
      <c r="E1063" s="531" t="s">
        <v>1200</v>
      </c>
      <c r="F1063" s="531" t="s">
        <v>808</v>
      </c>
      <c r="G1063" s="531">
        <v>60612</v>
      </c>
      <c r="H1063" s="531">
        <v>90</v>
      </c>
      <c r="I1063" s="531">
        <v>14</v>
      </c>
    </row>
    <row r="1064" spans="1:9" x14ac:dyDescent="0.35">
      <c r="A1064" s="531">
        <v>1525</v>
      </c>
      <c r="B1064" s="531" t="s">
        <v>3020</v>
      </c>
      <c r="C1064" s="77">
        <v>1525</v>
      </c>
      <c r="D1064" s="531" t="s">
        <v>5301</v>
      </c>
      <c r="E1064" s="531" t="s">
        <v>1200</v>
      </c>
      <c r="F1064" s="531" t="s">
        <v>808</v>
      </c>
      <c r="G1064" s="531">
        <v>60608</v>
      </c>
      <c r="H1064" s="531">
        <v>184</v>
      </c>
      <c r="I1064" s="531">
        <v>184</v>
      </c>
    </row>
    <row r="1065" spans="1:9" x14ac:dyDescent="0.35">
      <c r="A1065" s="531">
        <v>2349</v>
      </c>
      <c r="B1065" s="531" t="s">
        <v>3022</v>
      </c>
      <c r="C1065" s="77">
        <v>2349</v>
      </c>
      <c r="D1065" s="531" t="s">
        <v>4174</v>
      </c>
      <c r="E1065" s="531" t="s">
        <v>3994</v>
      </c>
      <c r="F1065" s="531" t="s">
        <v>808</v>
      </c>
      <c r="G1065" s="531">
        <v>60608</v>
      </c>
      <c r="H1065" s="531">
        <v>177</v>
      </c>
      <c r="I1065" s="531">
        <v>177</v>
      </c>
    </row>
    <row r="1066" spans="1:9" x14ac:dyDescent="0.35">
      <c r="A1066" s="531">
        <v>2729</v>
      </c>
      <c r="B1066" s="531" t="s">
        <v>3024</v>
      </c>
      <c r="C1066" s="77">
        <v>2729</v>
      </c>
      <c r="D1066" s="531" t="s">
        <v>5302</v>
      </c>
      <c r="E1066" s="531" t="s">
        <v>1200</v>
      </c>
      <c r="F1066" s="531" t="s">
        <v>808</v>
      </c>
      <c r="G1066" s="531">
        <v>60647</v>
      </c>
      <c r="H1066" s="531">
        <v>94</v>
      </c>
      <c r="I1066" s="531">
        <v>94</v>
      </c>
    </row>
    <row r="1067" spans="1:9" x14ac:dyDescent="0.35">
      <c r="A1067" s="531" t="s">
        <v>3027</v>
      </c>
      <c r="B1067" s="531" t="s">
        <v>3026</v>
      </c>
      <c r="C1067" s="77" t="s">
        <v>3027</v>
      </c>
      <c r="D1067" s="531" t="s">
        <v>5303</v>
      </c>
      <c r="E1067" s="531" t="s">
        <v>4366</v>
      </c>
      <c r="F1067" s="531" t="s">
        <v>922</v>
      </c>
      <c r="G1067" s="531">
        <v>60543</v>
      </c>
      <c r="H1067" s="531">
        <v>36</v>
      </c>
      <c r="I1067" s="531">
        <v>5</v>
      </c>
    </row>
    <row r="1068" spans="1:9" x14ac:dyDescent="0.35">
      <c r="A1068" s="531" t="s">
        <v>3029</v>
      </c>
      <c r="B1068" s="531" t="s">
        <v>3028</v>
      </c>
      <c r="C1068" s="77" t="s">
        <v>3029</v>
      </c>
      <c r="D1068" s="531" t="s">
        <v>5304</v>
      </c>
      <c r="E1068" s="531" t="s">
        <v>1200</v>
      </c>
      <c r="F1068" s="531" t="s">
        <v>808</v>
      </c>
      <c r="G1068" s="531">
        <v>60621</v>
      </c>
      <c r="H1068" s="531">
        <v>30</v>
      </c>
      <c r="I1068" s="531">
        <v>30</v>
      </c>
    </row>
    <row r="1069" spans="1:9" x14ac:dyDescent="0.35">
      <c r="A1069" s="531">
        <v>60</v>
      </c>
      <c r="B1069" s="531" t="s">
        <v>3030</v>
      </c>
      <c r="C1069" s="77">
        <v>60</v>
      </c>
      <c r="D1069" s="531" t="s">
        <v>5305</v>
      </c>
      <c r="E1069" s="531" t="s">
        <v>5306</v>
      </c>
      <c r="F1069" s="531" t="s">
        <v>930</v>
      </c>
      <c r="G1069" s="531">
        <v>60073</v>
      </c>
      <c r="H1069" s="531">
        <v>170</v>
      </c>
      <c r="I1069" s="531">
        <v>170</v>
      </c>
    </row>
    <row r="1070" spans="1:9" x14ac:dyDescent="0.35">
      <c r="A1070" s="531">
        <v>2617</v>
      </c>
      <c r="B1070" s="531" t="s">
        <v>3032</v>
      </c>
      <c r="C1070" s="77">
        <v>2617</v>
      </c>
      <c r="D1070" s="531" t="s">
        <v>5307</v>
      </c>
      <c r="E1070" s="531" t="s">
        <v>775</v>
      </c>
      <c r="F1070" s="531" t="s">
        <v>775</v>
      </c>
      <c r="G1070" s="531">
        <v>61821</v>
      </c>
      <c r="H1070" s="531">
        <v>156</v>
      </c>
      <c r="I1070" s="531">
        <v>156</v>
      </c>
    </row>
    <row r="1071" spans="1:9" x14ac:dyDescent="0.35">
      <c r="A1071" s="531">
        <v>11719</v>
      </c>
      <c r="B1071" s="531" t="s">
        <v>3034</v>
      </c>
      <c r="C1071" s="77">
        <v>11719</v>
      </c>
      <c r="D1071" s="531" t="s">
        <v>5308</v>
      </c>
      <c r="E1071" s="531" t="s">
        <v>5309</v>
      </c>
      <c r="F1071" s="531" t="s">
        <v>1047</v>
      </c>
      <c r="G1071" s="531">
        <v>62681</v>
      </c>
      <c r="H1071" s="531">
        <v>24</v>
      </c>
      <c r="I1071" s="531">
        <v>4</v>
      </c>
    </row>
    <row r="1072" spans="1:9" x14ac:dyDescent="0.35">
      <c r="A1072" s="531" t="s">
        <v>3037</v>
      </c>
      <c r="B1072" s="531" t="s">
        <v>3036</v>
      </c>
      <c r="C1072" s="77" t="s">
        <v>3037</v>
      </c>
      <c r="D1072" s="531" t="s">
        <v>5310</v>
      </c>
      <c r="E1072" s="531" t="s">
        <v>1200</v>
      </c>
      <c r="F1072" s="531" t="s">
        <v>808</v>
      </c>
      <c r="G1072" s="531">
        <v>60613</v>
      </c>
      <c r="H1072" s="531">
        <v>83</v>
      </c>
      <c r="I1072" s="531">
        <v>83</v>
      </c>
    </row>
    <row r="1073" spans="1:9" x14ac:dyDescent="0.35">
      <c r="A1073" s="531">
        <v>12224</v>
      </c>
      <c r="B1073" s="531" t="s">
        <v>3038</v>
      </c>
      <c r="C1073" s="77">
        <v>12224</v>
      </c>
      <c r="D1073" s="531" t="s">
        <v>5311</v>
      </c>
      <c r="E1073" s="531" t="s">
        <v>1200</v>
      </c>
      <c r="F1073" s="531" t="s">
        <v>808</v>
      </c>
      <c r="G1073" s="531">
        <v>60617</v>
      </c>
      <c r="H1073" s="531">
        <v>81</v>
      </c>
      <c r="I1073" s="531">
        <v>7</v>
      </c>
    </row>
    <row r="1074" spans="1:9" x14ac:dyDescent="0.35">
      <c r="A1074" s="531">
        <v>52279</v>
      </c>
      <c r="B1074" s="531" t="s">
        <v>3040</v>
      </c>
      <c r="C1074" s="77">
        <v>52279</v>
      </c>
      <c r="D1074" s="531" t="s">
        <v>5312</v>
      </c>
      <c r="E1074" s="531" t="s">
        <v>1200</v>
      </c>
      <c r="F1074" s="531" t="s">
        <v>808</v>
      </c>
      <c r="G1074" s="531">
        <v>60615</v>
      </c>
      <c r="H1074" s="531">
        <v>38</v>
      </c>
      <c r="I1074" s="531">
        <v>12</v>
      </c>
    </row>
    <row r="1075" spans="1:9" x14ac:dyDescent="0.35">
      <c r="A1075" s="531">
        <v>52281</v>
      </c>
      <c r="B1075" s="531" t="s">
        <v>3042</v>
      </c>
      <c r="C1075" s="77">
        <v>52281</v>
      </c>
      <c r="D1075" s="531" t="s">
        <v>5313</v>
      </c>
      <c r="E1075" s="531" t="s">
        <v>1200</v>
      </c>
      <c r="F1075" s="531" t="s">
        <v>808</v>
      </c>
      <c r="G1075" s="531">
        <v>60617</v>
      </c>
      <c r="H1075" s="531">
        <v>21</v>
      </c>
      <c r="I1075" s="531">
        <v>7</v>
      </c>
    </row>
    <row r="1076" spans="1:9" x14ac:dyDescent="0.35">
      <c r="A1076" s="531">
        <v>11363</v>
      </c>
      <c r="B1076" s="531" t="s">
        <v>3044</v>
      </c>
      <c r="C1076" s="77">
        <v>11363</v>
      </c>
      <c r="D1076" s="531" t="s">
        <v>5314</v>
      </c>
      <c r="E1076" s="531" t="s">
        <v>3985</v>
      </c>
      <c r="F1076" s="531" t="s">
        <v>912</v>
      </c>
      <c r="G1076" s="531">
        <v>60506</v>
      </c>
      <c r="H1076" s="531">
        <v>102</v>
      </c>
      <c r="I1076" s="531">
        <v>101</v>
      </c>
    </row>
    <row r="1077" spans="1:9" x14ac:dyDescent="0.35">
      <c r="A1077" s="531" t="s">
        <v>3047</v>
      </c>
      <c r="B1077" s="531" t="s">
        <v>3046</v>
      </c>
      <c r="C1077" s="77" t="s">
        <v>3047</v>
      </c>
      <c r="D1077" s="531" t="s">
        <v>5315</v>
      </c>
      <c r="E1077" s="531" t="s">
        <v>1037</v>
      </c>
      <c r="F1077" s="531" t="s">
        <v>1037</v>
      </c>
      <c r="G1077" s="531">
        <v>61201</v>
      </c>
      <c r="H1077" s="531">
        <v>33</v>
      </c>
      <c r="I1077" s="531">
        <v>25</v>
      </c>
    </row>
    <row r="1078" spans="1:9" x14ac:dyDescent="0.35">
      <c r="A1078" s="531" t="s">
        <v>3049</v>
      </c>
      <c r="B1078" s="531" t="s">
        <v>3048</v>
      </c>
      <c r="C1078" s="77" t="s">
        <v>3049</v>
      </c>
      <c r="D1078" s="531" t="s">
        <v>5316</v>
      </c>
      <c r="E1078" s="531" t="s">
        <v>1200</v>
      </c>
      <c r="F1078" s="531" t="s">
        <v>808</v>
      </c>
      <c r="G1078" s="531">
        <v>60640</v>
      </c>
      <c r="H1078" s="531">
        <v>71</v>
      </c>
      <c r="I1078" s="531">
        <v>18</v>
      </c>
    </row>
    <row r="1079" spans="1:9" x14ac:dyDescent="0.35">
      <c r="A1079" s="531" t="s">
        <v>3051</v>
      </c>
      <c r="B1079" s="531" t="s">
        <v>3050</v>
      </c>
      <c r="C1079" s="77" t="s">
        <v>3051</v>
      </c>
      <c r="D1079" s="531" t="s">
        <v>5317</v>
      </c>
      <c r="E1079" s="531" t="s">
        <v>1200</v>
      </c>
      <c r="F1079" s="531" t="s">
        <v>808</v>
      </c>
      <c r="G1079" s="531">
        <v>60612</v>
      </c>
      <c r="H1079" s="531">
        <v>69</v>
      </c>
      <c r="I1079" s="531">
        <v>69</v>
      </c>
    </row>
    <row r="1080" spans="1:9" x14ac:dyDescent="0.35">
      <c r="A1080" s="531">
        <v>11042</v>
      </c>
      <c r="B1080" s="531" t="s">
        <v>3052</v>
      </c>
      <c r="C1080" s="77">
        <v>11042</v>
      </c>
      <c r="D1080" s="531" t="s">
        <v>5318</v>
      </c>
      <c r="E1080" s="531" t="s">
        <v>4497</v>
      </c>
      <c r="F1080" s="531" t="s">
        <v>925</v>
      </c>
      <c r="G1080" s="531">
        <v>61401</v>
      </c>
      <c r="H1080" s="531">
        <v>128</v>
      </c>
      <c r="I1080" s="531">
        <v>128</v>
      </c>
    </row>
    <row r="1081" spans="1:9" x14ac:dyDescent="0.35">
      <c r="A1081" s="531">
        <v>2873</v>
      </c>
      <c r="B1081" s="531" t="s">
        <v>3054</v>
      </c>
      <c r="C1081" s="77">
        <v>2873</v>
      </c>
      <c r="D1081" s="531" t="s">
        <v>5319</v>
      </c>
      <c r="E1081" s="531" t="s">
        <v>5320</v>
      </c>
      <c r="F1081" s="531" t="s">
        <v>916</v>
      </c>
      <c r="G1081" s="531">
        <v>60958</v>
      </c>
      <c r="H1081" s="531">
        <v>29</v>
      </c>
      <c r="I1081" s="531">
        <v>3</v>
      </c>
    </row>
    <row r="1082" spans="1:9" x14ac:dyDescent="0.35">
      <c r="A1082" s="531">
        <v>52344</v>
      </c>
      <c r="B1082" s="531" t="s">
        <v>3056</v>
      </c>
      <c r="C1082" s="77">
        <v>52344</v>
      </c>
      <c r="D1082" s="531" t="s">
        <v>5321</v>
      </c>
      <c r="E1082" s="531" t="s">
        <v>4582</v>
      </c>
      <c r="F1082" s="531" t="s">
        <v>828</v>
      </c>
      <c r="G1082" s="531">
        <v>60548</v>
      </c>
      <c r="H1082" s="531">
        <v>90</v>
      </c>
      <c r="I1082" s="531">
        <v>89</v>
      </c>
    </row>
    <row r="1083" spans="1:9" x14ac:dyDescent="0.35">
      <c r="A1083" s="531">
        <v>2329</v>
      </c>
      <c r="B1083" s="531" t="s">
        <v>3058</v>
      </c>
      <c r="C1083" s="77">
        <v>2329</v>
      </c>
      <c r="D1083" s="531" t="s">
        <v>5322</v>
      </c>
      <c r="E1083" s="531" t="s">
        <v>1200</v>
      </c>
      <c r="F1083" s="531" t="s">
        <v>808</v>
      </c>
      <c r="G1083" s="531">
        <v>60623</v>
      </c>
      <c r="H1083" s="531">
        <v>58</v>
      </c>
      <c r="I1083" s="531">
        <v>58</v>
      </c>
    </row>
    <row r="1084" spans="1:9" x14ac:dyDescent="0.35">
      <c r="A1084" s="531">
        <v>10582</v>
      </c>
      <c r="B1084" s="531" t="s">
        <v>3060</v>
      </c>
      <c r="C1084" s="77">
        <v>10582</v>
      </c>
      <c r="D1084" s="531" t="s">
        <v>5323</v>
      </c>
      <c r="E1084" s="531" t="s">
        <v>1200</v>
      </c>
      <c r="F1084" s="531" t="s">
        <v>808</v>
      </c>
      <c r="G1084" s="531">
        <v>60640</v>
      </c>
      <c r="H1084" s="531">
        <v>10</v>
      </c>
      <c r="I1084" s="531">
        <v>10</v>
      </c>
    </row>
    <row r="1085" spans="1:9" x14ac:dyDescent="0.35">
      <c r="A1085" s="531">
        <v>11783</v>
      </c>
      <c r="B1085" s="531" t="s">
        <v>3062</v>
      </c>
      <c r="C1085" s="77">
        <v>11783</v>
      </c>
      <c r="D1085" s="531" t="s">
        <v>5324</v>
      </c>
      <c r="E1085" s="531" t="s">
        <v>1200</v>
      </c>
      <c r="F1085" s="531" t="s">
        <v>808</v>
      </c>
      <c r="G1085" s="531">
        <v>60640</v>
      </c>
      <c r="H1085" s="531">
        <v>28</v>
      </c>
      <c r="I1085" s="531">
        <v>6</v>
      </c>
    </row>
    <row r="1086" spans="1:9" x14ac:dyDescent="0.35">
      <c r="A1086" s="531">
        <v>11302</v>
      </c>
      <c r="B1086" s="531" t="s">
        <v>3064</v>
      </c>
      <c r="C1086" s="77">
        <v>11302</v>
      </c>
      <c r="D1086" s="531" t="s">
        <v>5325</v>
      </c>
      <c r="E1086" s="531" t="s">
        <v>1200</v>
      </c>
      <c r="F1086" s="531" t="s">
        <v>808</v>
      </c>
      <c r="G1086" s="531">
        <v>60640</v>
      </c>
      <c r="H1086" s="531">
        <v>38</v>
      </c>
      <c r="I1086" s="531">
        <v>10</v>
      </c>
    </row>
    <row r="1087" spans="1:9" x14ac:dyDescent="0.35">
      <c r="A1087" s="531">
        <v>11830</v>
      </c>
      <c r="B1087" s="531" t="s">
        <v>3066</v>
      </c>
      <c r="C1087" s="77">
        <v>11830</v>
      </c>
      <c r="D1087" s="531" t="s">
        <v>5326</v>
      </c>
      <c r="E1087" s="531" t="s">
        <v>1200</v>
      </c>
      <c r="F1087" s="531" t="s">
        <v>808</v>
      </c>
      <c r="G1087" s="531">
        <v>60642</v>
      </c>
      <c r="H1087" s="531">
        <v>48</v>
      </c>
      <c r="I1087" s="531">
        <v>5</v>
      </c>
    </row>
    <row r="1088" spans="1:9" x14ac:dyDescent="0.35">
      <c r="A1088" s="531">
        <v>11237</v>
      </c>
      <c r="B1088" s="531" t="s">
        <v>3068</v>
      </c>
      <c r="C1088" s="77">
        <v>11237</v>
      </c>
      <c r="D1088" s="531" t="s">
        <v>5327</v>
      </c>
      <c r="E1088" s="531" t="s">
        <v>5328</v>
      </c>
      <c r="F1088" s="531" t="s">
        <v>1050</v>
      </c>
      <c r="G1088" s="531">
        <v>62694</v>
      </c>
      <c r="H1088" s="531">
        <v>20</v>
      </c>
      <c r="I1088" s="531">
        <v>4</v>
      </c>
    </row>
    <row r="1089" spans="1:9" x14ac:dyDescent="0.35">
      <c r="A1089" s="531">
        <v>2352</v>
      </c>
      <c r="B1089" s="531" t="s">
        <v>3070</v>
      </c>
      <c r="C1089" s="77">
        <v>2352</v>
      </c>
      <c r="D1089" s="531" t="s">
        <v>5329</v>
      </c>
      <c r="E1089" s="531" t="s">
        <v>1200</v>
      </c>
      <c r="F1089" s="531" t="s">
        <v>808</v>
      </c>
      <c r="G1089" s="531">
        <v>60620</v>
      </c>
      <c r="H1089" s="531">
        <v>85</v>
      </c>
      <c r="I1089" s="531">
        <v>80</v>
      </c>
    </row>
    <row r="1090" spans="1:9" x14ac:dyDescent="0.35">
      <c r="A1090" s="531">
        <v>10134</v>
      </c>
      <c r="B1090" s="531" t="s">
        <v>3072</v>
      </c>
      <c r="C1090" s="77">
        <v>10134</v>
      </c>
      <c r="D1090" s="531" t="s">
        <v>5330</v>
      </c>
      <c r="E1090" s="531" t="s">
        <v>1200</v>
      </c>
      <c r="F1090" s="531" t="s">
        <v>808</v>
      </c>
      <c r="G1090" s="531">
        <v>60634</v>
      </c>
      <c r="H1090" s="531">
        <v>36</v>
      </c>
      <c r="I1090" s="531">
        <v>32</v>
      </c>
    </row>
    <row r="1091" spans="1:9" x14ac:dyDescent="0.35">
      <c r="A1091" s="531">
        <v>10937</v>
      </c>
      <c r="B1091" s="531" t="s">
        <v>3074</v>
      </c>
      <c r="C1091" s="77">
        <v>10937</v>
      </c>
      <c r="D1091" s="531" t="s">
        <v>5331</v>
      </c>
      <c r="E1091" s="531" t="s">
        <v>4060</v>
      </c>
      <c r="F1091" s="531" t="s">
        <v>808</v>
      </c>
      <c r="G1091" s="531">
        <v>60104</v>
      </c>
      <c r="H1091" s="531">
        <v>89</v>
      </c>
      <c r="I1091" s="531">
        <v>18</v>
      </c>
    </row>
    <row r="1092" spans="1:9" x14ac:dyDescent="0.35">
      <c r="A1092" s="531">
        <v>2960</v>
      </c>
      <c r="B1092" s="531" t="s">
        <v>3076</v>
      </c>
      <c r="C1092" s="77">
        <v>2960</v>
      </c>
      <c r="D1092" s="531" t="s">
        <v>5332</v>
      </c>
      <c r="E1092" s="531" t="s">
        <v>4088</v>
      </c>
      <c r="F1092" s="531" t="s">
        <v>808</v>
      </c>
      <c r="G1092" s="531">
        <v>60406</v>
      </c>
      <c r="H1092" s="531">
        <v>90</v>
      </c>
      <c r="I1092" s="531">
        <v>10</v>
      </c>
    </row>
    <row r="1093" spans="1:9" x14ac:dyDescent="0.35">
      <c r="A1093" s="531" t="s">
        <v>3079</v>
      </c>
      <c r="B1093" s="531" t="s">
        <v>3078</v>
      </c>
      <c r="C1093" s="77" t="s">
        <v>3079</v>
      </c>
      <c r="D1093" s="531" t="s">
        <v>5333</v>
      </c>
      <c r="E1093" s="531" t="s">
        <v>1200</v>
      </c>
      <c r="F1093" s="531" t="s">
        <v>808</v>
      </c>
      <c r="G1093" s="531">
        <v>60633</v>
      </c>
      <c r="H1093" s="531">
        <v>84</v>
      </c>
      <c r="I1093" s="531">
        <v>84</v>
      </c>
    </row>
    <row r="1094" spans="1:9" x14ac:dyDescent="0.35">
      <c r="A1094" s="531">
        <v>2249</v>
      </c>
      <c r="B1094" s="531" t="s">
        <v>3080</v>
      </c>
      <c r="C1094" s="77">
        <v>2249</v>
      </c>
      <c r="D1094" s="531" t="s">
        <v>5334</v>
      </c>
      <c r="E1094" s="531" t="s">
        <v>4119</v>
      </c>
      <c r="F1094" s="531" t="s">
        <v>1092</v>
      </c>
      <c r="G1094" s="531">
        <v>60432</v>
      </c>
      <c r="H1094" s="531">
        <v>90</v>
      </c>
      <c r="I1094" s="531">
        <v>84</v>
      </c>
    </row>
    <row r="1095" spans="1:9" x14ac:dyDescent="0.35">
      <c r="A1095" s="531">
        <v>2931</v>
      </c>
      <c r="B1095" s="531" t="s">
        <v>3082</v>
      </c>
      <c r="C1095" s="77">
        <v>2931</v>
      </c>
      <c r="D1095" s="531" t="s">
        <v>5335</v>
      </c>
      <c r="E1095" s="531" t="s">
        <v>1200</v>
      </c>
      <c r="F1095" s="531" t="s">
        <v>808</v>
      </c>
      <c r="G1095" s="531">
        <v>60639</v>
      </c>
      <c r="H1095" s="531">
        <v>85</v>
      </c>
      <c r="I1095" s="531">
        <v>85</v>
      </c>
    </row>
    <row r="1096" spans="1:9" x14ac:dyDescent="0.35">
      <c r="A1096" s="531">
        <v>2804</v>
      </c>
      <c r="B1096" s="531" t="s">
        <v>3084</v>
      </c>
      <c r="C1096" s="77">
        <v>2804</v>
      </c>
      <c r="D1096" s="531" t="s">
        <v>5336</v>
      </c>
      <c r="E1096" s="531" t="s">
        <v>1200</v>
      </c>
      <c r="F1096" s="531" t="s">
        <v>808</v>
      </c>
      <c r="G1096" s="531">
        <v>60629</v>
      </c>
      <c r="H1096" s="531">
        <v>93</v>
      </c>
      <c r="I1096" s="531">
        <v>93</v>
      </c>
    </row>
    <row r="1097" spans="1:9" x14ac:dyDescent="0.35">
      <c r="A1097" s="531">
        <v>10676</v>
      </c>
      <c r="B1097" s="531" t="s">
        <v>3086</v>
      </c>
      <c r="C1097" s="77">
        <v>10676</v>
      </c>
      <c r="D1097" s="531" t="s">
        <v>5337</v>
      </c>
      <c r="E1097" s="531" t="s">
        <v>1200</v>
      </c>
      <c r="F1097" s="531" t="s">
        <v>808</v>
      </c>
      <c r="G1097" s="531" t="s">
        <v>5338</v>
      </c>
      <c r="H1097" s="531">
        <v>84</v>
      </c>
      <c r="I1097" s="531">
        <v>80</v>
      </c>
    </row>
    <row r="1098" spans="1:9" x14ac:dyDescent="0.35">
      <c r="A1098" s="531">
        <v>815</v>
      </c>
      <c r="B1098" s="531" t="s">
        <v>3088</v>
      </c>
      <c r="C1098" s="77">
        <v>815</v>
      </c>
      <c r="D1098" s="531" t="s">
        <v>5339</v>
      </c>
      <c r="E1098" s="531" t="s">
        <v>1200</v>
      </c>
      <c r="F1098" s="531" t="s">
        <v>808</v>
      </c>
      <c r="G1098" s="531">
        <v>60649</v>
      </c>
      <c r="H1098" s="531">
        <v>96</v>
      </c>
      <c r="I1098" s="531">
        <v>96</v>
      </c>
    </row>
    <row r="1099" spans="1:9" x14ac:dyDescent="0.35">
      <c r="A1099" s="531">
        <v>301257</v>
      </c>
      <c r="B1099" s="531" t="s">
        <v>3090</v>
      </c>
      <c r="C1099" s="77">
        <v>301257</v>
      </c>
      <c r="D1099" s="531" t="s">
        <v>5340</v>
      </c>
      <c r="E1099" s="531" t="s">
        <v>1200</v>
      </c>
      <c r="F1099" s="531" t="s">
        <v>808</v>
      </c>
      <c r="G1099" s="531">
        <v>60643</v>
      </c>
      <c r="H1099" s="531">
        <v>85</v>
      </c>
      <c r="I1099" s="531">
        <v>85</v>
      </c>
    </row>
    <row r="1100" spans="1:9" x14ac:dyDescent="0.35">
      <c r="A1100" s="531">
        <v>52292</v>
      </c>
      <c r="B1100" s="531" t="s">
        <v>3092</v>
      </c>
      <c r="C1100" s="77">
        <v>52292</v>
      </c>
      <c r="D1100" s="531" t="s">
        <v>5341</v>
      </c>
      <c r="E1100" s="531" t="s">
        <v>4058</v>
      </c>
      <c r="F1100" s="531" t="s">
        <v>912</v>
      </c>
      <c r="G1100" s="531">
        <v>60510</v>
      </c>
      <c r="H1100" s="531">
        <v>1</v>
      </c>
      <c r="I1100" s="531">
        <v>1</v>
      </c>
    </row>
    <row r="1101" spans="1:9" x14ac:dyDescent="0.35">
      <c r="A1101" s="531">
        <v>10844</v>
      </c>
      <c r="B1101" s="531" t="s">
        <v>3094</v>
      </c>
      <c r="C1101" s="77">
        <v>10844</v>
      </c>
      <c r="D1101" s="531" t="s">
        <v>5342</v>
      </c>
      <c r="E1101" s="531" t="s">
        <v>5174</v>
      </c>
      <c r="F1101" s="531" t="s">
        <v>723</v>
      </c>
      <c r="G1101" s="531">
        <v>61008</v>
      </c>
      <c r="H1101" s="531">
        <v>118</v>
      </c>
      <c r="I1101" s="531">
        <v>118</v>
      </c>
    </row>
    <row r="1102" spans="1:9" x14ac:dyDescent="0.35">
      <c r="A1102" s="531">
        <v>11044</v>
      </c>
      <c r="B1102" s="531" t="s">
        <v>3096</v>
      </c>
      <c r="C1102" s="77">
        <v>11044</v>
      </c>
      <c r="D1102" s="531" t="s">
        <v>5343</v>
      </c>
      <c r="E1102" s="531" t="s">
        <v>960</v>
      </c>
      <c r="F1102" s="531" t="s">
        <v>1095</v>
      </c>
      <c r="G1102" s="531">
        <v>62959</v>
      </c>
      <c r="H1102" s="531">
        <v>120</v>
      </c>
      <c r="I1102" s="531">
        <v>120</v>
      </c>
    </row>
    <row r="1103" spans="1:9" x14ac:dyDescent="0.35">
      <c r="A1103" s="531" t="s">
        <v>3099</v>
      </c>
      <c r="B1103" s="531" t="s">
        <v>3098</v>
      </c>
      <c r="C1103" s="77" t="s">
        <v>3099</v>
      </c>
      <c r="D1103" s="531" t="s">
        <v>5344</v>
      </c>
      <c r="E1103" s="531" t="s">
        <v>4626</v>
      </c>
      <c r="F1103" s="531" t="s">
        <v>1053</v>
      </c>
      <c r="G1103" s="531">
        <v>62565</v>
      </c>
      <c r="H1103" s="531">
        <v>35</v>
      </c>
      <c r="I1103" s="531">
        <v>35</v>
      </c>
    </row>
    <row r="1104" spans="1:9" x14ac:dyDescent="0.35">
      <c r="A1104" s="531">
        <v>2697</v>
      </c>
      <c r="B1104" s="531" t="s">
        <v>3100</v>
      </c>
      <c r="C1104" s="77">
        <v>2697</v>
      </c>
      <c r="D1104" s="531" t="s">
        <v>5345</v>
      </c>
      <c r="E1104" s="531" t="s">
        <v>4626</v>
      </c>
      <c r="F1104" s="531" t="s">
        <v>1053</v>
      </c>
      <c r="G1104" s="531">
        <v>62568</v>
      </c>
      <c r="H1104" s="531">
        <v>30</v>
      </c>
      <c r="I1104" s="531">
        <v>30</v>
      </c>
    </row>
    <row r="1105" spans="1:9" x14ac:dyDescent="0.35">
      <c r="A1105" s="531">
        <v>2321</v>
      </c>
      <c r="B1105" s="531" t="s">
        <v>3102</v>
      </c>
      <c r="C1105" s="77">
        <v>2321</v>
      </c>
      <c r="D1105" s="531" t="s">
        <v>5346</v>
      </c>
      <c r="E1105" s="531" t="s">
        <v>4121</v>
      </c>
      <c r="F1105" s="531" t="s">
        <v>950</v>
      </c>
      <c r="G1105" s="531">
        <v>62521</v>
      </c>
      <c r="H1105" s="531">
        <v>6</v>
      </c>
      <c r="I1105" s="531">
        <v>6</v>
      </c>
    </row>
    <row r="1106" spans="1:9" x14ac:dyDescent="0.35">
      <c r="A1106" s="531">
        <v>10973</v>
      </c>
      <c r="B1106" s="531" t="s">
        <v>3104</v>
      </c>
      <c r="C1106" s="77">
        <v>10973</v>
      </c>
      <c r="D1106" s="531" t="s">
        <v>5347</v>
      </c>
      <c r="E1106" s="531" t="s">
        <v>1200</v>
      </c>
      <c r="F1106" s="531" t="s">
        <v>808</v>
      </c>
      <c r="G1106" s="531">
        <v>60640</v>
      </c>
      <c r="H1106" s="531">
        <v>102</v>
      </c>
      <c r="I1106" s="531">
        <v>102</v>
      </c>
    </row>
    <row r="1107" spans="1:9" x14ac:dyDescent="0.35">
      <c r="A1107" s="531">
        <v>11930</v>
      </c>
      <c r="B1107" s="531" t="s">
        <v>3106</v>
      </c>
      <c r="C1107" s="77">
        <v>11930</v>
      </c>
      <c r="D1107" s="531" t="s">
        <v>5348</v>
      </c>
      <c r="E1107" s="531" t="s">
        <v>4980</v>
      </c>
      <c r="F1107" s="531" t="s">
        <v>760</v>
      </c>
      <c r="G1107" s="531">
        <v>61053</v>
      </c>
      <c r="H1107" s="531">
        <v>51</v>
      </c>
      <c r="I1107" s="531">
        <v>10</v>
      </c>
    </row>
    <row r="1108" spans="1:9" x14ac:dyDescent="0.35">
      <c r="A1108" s="531">
        <v>10055</v>
      </c>
      <c r="B1108" s="531" t="s">
        <v>3108</v>
      </c>
      <c r="C1108" s="77">
        <v>10055</v>
      </c>
      <c r="D1108" s="531" t="s">
        <v>5349</v>
      </c>
      <c r="E1108" s="531" t="s">
        <v>5350</v>
      </c>
      <c r="F1108" s="531" t="s">
        <v>1092</v>
      </c>
      <c r="G1108" s="531">
        <v>60404</v>
      </c>
      <c r="H1108" s="531">
        <v>50</v>
      </c>
      <c r="I1108" s="531">
        <v>5</v>
      </c>
    </row>
    <row r="1109" spans="1:9" x14ac:dyDescent="0.35">
      <c r="A1109" s="531">
        <v>1149</v>
      </c>
      <c r="B1109" s="531" t="s">
        <v>3110</v>
      </c>
      <c r="C1109" s="77">
        <v>1149</v>
      </c>
      <c r="D1109" s="531" t="s">
        <v>5351</v>
      </c>
      <c r="E1109" s="531" t="s">
        <v>5352</v>
      </c>
      <c r="F1109" s="531" t="s">
        <v>783</v>
      </c>
      <c r="G1109" s="531">
        <v>62368</v>
      </c>
      <c r="H1109" s="531">
        <v>24</v>
      </c>
      <c r="I1109" s="531">
        <v>24</v>
      </c>
    </row>
    <row r="1110" spans="1:9" x14ac:dyDescent="0.35">
      <c r="A1110" s="531">
        <v>10860</v>
      </c>
      <c r="B1110" s="531" t="s">
        <v>3112</v>
      </c>
      <c r="C1110" s="77">
        <v>10860</v>
      </c>
      <c r="D1110" s="531" t="s">
        <v>5353</v>
      </c>
      <c r="E1110" s="531" t="s">
        <v>4103</v>
      </c>
      <c r="F1110" s="531" t="s">
        <v>916</v>
      </c>
      <c r="G1110" s="531">
        <v>60914</v>
      </c>
      <c r="H1110" s="531">
        <v>8</v>
      </c>
      <c r="I1110" s="531">
        <v>3</v>
      </c>
    </row>
    <row r="1111" spans="1:9" x14ac:dyDescent="0.35">
      <c r="A1111" s="531">
        <v>1116</v>
      </c>
      <c r="B1111" s="531" t="s">
        <v>3114</v>
      </c>
      <c r="C1111" s="77">
        <v>1116</v>
      </c>
      <c r="D1111" s="531" t="s">
        <v>5354</v>
      </c>
      <c r="E1111" s="531" t="s">
        <v>3985</v>
      </c>
      <c r="F1111" s="531" t="s">
        <v>912</v>
      </c>
      <c r="G1111" s="531">
        <v>60505</v>
      </c>
      <c r="H1111" s="531">
        <v>96</v>
      </c>
      <c r="I1111" s="531">
        <v>96</v>
      </c>
    </row>
    <row r="1112" spans="1:9" x14ac:dyDescent="0.35">
      <c r="A1112" s="531">
        <v>2942</v>
      </c>
      <c r="B1112" s="531" t="s">
        <v>3116</v>
      </c>
      <c r="C1112" s="77">
        <v>2942</v>
      </c>
      <c r="D1112" s="531" t="s">
        <v>4174</v>
      </c>
      <c r="E1112" s="531" t="s">
        <v>3987</v>
      </c>
      <c r="F1112" s="531" t="s">
        <v>1056</v>
      </c>
      <c r="G1112" s="531">
        <v>62201</v>
      </c>
      <c r="H1112" s="531">
        <v>30</v>
      </c>
      <c r="I1112" s="531">
        <v>30</v>
      </c>
    </row>
    <row r="1113" spans="1:9" x14ac:dyDescent="0.35">
      <c r="A1113" s="531">
        <v>10909</v>
      </c>
      <c r="B1113" s="531" t="s">
        <v>3118</v>
      </c>
      <c r="C1113" s="77">
        <v>10909</v>
      </c>
      <c r="D1113" s="531" t="s">
        <v>5355</v>
      </c>
      <c r="E1113" s="531" t="s">
        <v>3987</v>
      </c>
      <c r="F1113" s="531" t="s">
        <v>1056</v>
      </c>
      <c r="G1113" s="531">
        <v>62201</v>
      </c>
      <c r="H1113" s="531">
        <v>30</v>
      </c>
      <c r="I1113" s="531">
        <v>3</v>
      </c>
    </row>
    <row r="1114" spans="1:9" x14ac:dyDescent="0.35">
      <c r="A1114" s="531" t="s">
        <v>3121</v>
      </c>
      <c r="B1114" s="531" t="s">
        <v>3120</v>
      </c>
      <c r="C1114" s="77" t="s">
        <v>3121</v>
      </c>
      <c r="D1114" s="531" t="s">
        <v>5356</v>
      </c>
      <c r="E1114" s="531" t="s">
        <v>4281</v>
      </c>
      <c r="F1114" s="531" t="s">
        <v>808</v>
      </c>
      <c r="G1114" s="531">
        <v>60077</v>
      </c>
      <c r="H1114" s="531">
        <v>4</v>
      </c>
      <c r="I1114" s="531">
        <v>4</v>
      </c>
    </row>
    <row r="1115" spans="1:9" x14ac:dyDescent="0.35">
      <c r="A1115" s="531" t="s">
        <v>3123</v>
      </c>
      <c r="B1115" s="531" t="s">
        <v>3122</v>
      </c>
      <c r="C1115" s="77" t="s">
        <v>3123</v>
      </c>
      <c r="D1115" s="531" t="s">
        <v>5357</v>
      </c>
      <c r="E1115" s="531" t="s">
        <v>5358</v>
      </c>
      <c r="F1115" s="531" t="s">
        <v>751</v>
      </c>
      <c r="G1115" s="531">
        <v>62013</v>
      </c>
      <c r="H1115" s="531">
        <v>9</v>
      </c>
      <c r="I1115" s="531">
        <v>9</v>
      </c>
    </row>
    <row r="1116" spans="1:9" x14ac:dyDescent="0.35">
      <c r="A1116" s="531" t="s">
        <v>3125</v>
      </c>
      <c r="B1116" s="531" t="s">
        <v>3124</v>
      </c>
      <c r="C1116" s="77" t="s">
        <v>3125</v>
      </c>
      <c r="D1116" s="531" t="s">
        <v>5359</v>
      </c>
      <c r="E1116" s="531" t="s">
        <v>4493</v>
      </c>
      <c r="F1116" s="531" t="s">
        <v>1092</v>
      </c>
      <c r="G1116" s="531">
        <v>60441</v>
      </c>
      <c r="H1116" s="531">
        <v>36</v>
      </c>
      <c r="I1116" s="531">
        <v>36</v>
      </c>
    </row>
    <row r="1117" spans="1:9" x14ac:dyDescent="0.35">
      <c r="A1117" s="531">
        <v>12281</v>
      </c>
      <c r="B1117" s="531" t="s">
        <v>5360</v>
      </c>
      <c r="C1117" s="77">
        <v>12281</v>
      </c>
      <c r="D1117" s="531" t="s">
        <v>5361</v>
      </c>
      <c r="E1117" s="531" t="s">
        <v>3929</v>
      </c>
      <c r="F1117" s="531" t="s">
        <v>808</v>
      </c>
      <c r="G1117" s="531" t="s">
        <v>5362</v>
      </c>
      <c r="H1117" s="531">
        <v>60</v>
      </c>
      <c r="I1117" s="531">
        <v>24</v>
      </c>
    </row>
    <row r="1118" spans="1:9" x14ac:dyDescent="0.35">
      <c r="A1118" s="531" t="s">
        <v>3127</v>
      </c>
      <c r="B1118" s="531" t="s">
        <v>3126</v>
      </c>
      <c r="C1118" s="77" t="s">
        <v>3127</v>
      </c>
      <c r="D1118" s="531" t="s">
        <v>5363</v>
      </c>
      <c r="E1118" s="531" t="s">
        <v>1200</v>
      </c>
      <c r="F1118" s="531" t="s">
        <v>808</v>
      </c>
      <c r="G1118" s="531">
        <v>60644</v>
      </c>
      <c r="H1118" s="531">
        <v>25</v>
      </c>
      <c r="I1118" s="531">
        <v>25</v>
      </c>
    </row>
    <row r="1119" spans="1:9" x14ac:dyDescent="0.35">
      <c r="A1119" s="531">
        <v>11626</v>
      </c>
      <c r="B1119" s="531" t="s">
        <v>3128</v>
      </c>
      <c r="C1119" s="77">
        <v>11626</v>
      </c>
      <c r="D1119" s="531" t="s">
        <v>5364</v>
      </c>
      <c r="E1119" s="531" t="s">
        <v>1200</v>
      </c>
      <c r="F1119" s="531" t="s">
        <v>808</v>
      </c>
      <c r="G1119" s="531">
        <v>60617</v>
      </c>
      <c r="H1119" s="531">
        <v>101</v>
      </c>
      <c r="I1119" s="531">
        <v>101</v>
      </c>
    </row>
    <row r="1120" spans="1:9" x14ac:dyDescent="0.35">
      <c r="A1120" s="531" t="s">
        <v>3131</v>
      </c>
      <c r="B1120" s="531" t="s">
        <v>3130</v>
      </c>
      <c r="C1120" s="77" t="s">
        <v>3131</v>
      </c>
      <c r="D1120" s="531" t="s">
        <v>5365</v>
      </c>
      <c r="E1120" s="531" t="s">
        <v>1200</v>
      </c>
      <c r="F1120" s="531" t="s">
        <v>808</v>
      </c>
      <c r="G1120" s="531">
        <v>60637</v>
      </c>
      <c r="H1120" s="531">
        <v>15</v>
      </c>
      <c r="I1120" s="531">
        <v>15</v>
      </c>
    </row>
    <row r="1121" spans="1:9" x14ac:dyDescent="0.35">
      <c r="A1121" s="531">
        <v>12086</v>
      </c>
      <c r="B1121" s="531" t="s">
        <v>3132</v>
      </c>
      <c r="C1121" s="77">
        <v>12086</v>
      </c>
      <c r="D1121" s="531" t="s">
        <v>5366</v>
      </c>
      <c r="E1121" s="531" t="s">
        <v>1200</v>
      </c>
      <c r="F1121" s="531" t="s">
        <v>808</v>
      </c>
      <c r="G1121" s="531">
        <v>60623</v>
      </c>
      <c r="H1121" s="531">
        <v>154</v>
      </c>
      <c r="I1121" s="531">
        <v>9</v>
      </c>
    </row>
    <row r="1122" spans="1:9" x14ac:dyDescent="0.35">
      <c r="A1122" s="531" t="s">
        <v>3135</v>
      </c>
      <c r="B1122" s="531" t="s">
        <v>3134</v>
      </c>
      <c r="C1122" s="77" t="s">
        <v>3135</v>
      </c>
      <c r="D1122" s="531" t="s">
        <v>5367</v>
      </c>
      <c r="E1122" s="531" t="s">
        <v>1200</v>
      </c>
      <c r="F1122" s="531" t="s">
        <v>808</v>
      </c>
      <c r="G1122" s="531">
        <v>60605</v>
      </c>
      <c r="H1122" s="531">
        <v>207</v>
      </c>
      <c r="I1122" s="531">
        <v>207</v>
      </c>
    </row>
    <row r="1123" spans="1:9" x14ac:dyDescent="0.35">
      <c r="A1123" s="531" t="s">
        <v>3137</v>
      </c>
      <c r="B1123" s="531" t="s">
        <v>3136</v>
      </c>
      <c r="C1123" s="77" t="s">
        <v>3137</v>
      </c>
      <c r="D1123" s="531" t="s">
        <v>5368</v>
      </c>
      <c r="E1123" s="531" t="s">
        <v>1200</v>
      </c>
      <c r="F1123" s="531" t="s">
        <v>808</v>
      </c>
      <c r="G1123" s="531">
        <v>60637</v>
      </c>
      <c r="H1123" s="531">
        <v>46</v>
      </c>
      <c r="I1123" s="531">
        <v>0</v>
      </c>
    </row>
    <row r="1124" spans="1:9" x14ac:dyDescent="0.35">
      <c r="A1124" s="531">
        <v>12080</v>
      </c>
      <c r="B1124" s="531" t="s">
        <v>3138</v>
      </c>
      <c r="C1124" s="77">
        <v>12080</v>
      </c>
      <c r="D1124" s="531" t="s">
        <v>5369</v>
      </c>
      <c r="E1124" s="531" t="s">
        <v>1200</v>
      </c>
      <c r="F1124" s="531" t="s">
        <v>808</v>
      </c>
      <c r="G1124" s="531">
        <v>60616</v>
      </c>
      <c r="H1124" s="531">
        <v>134</v>
      </c>
      <c r="I1124" s="531">
        <v>7</v>
      </c>
    </row>
    <row r="1125" spans="1:9" x14ac:dyDescent="0.35">
      <c r="A1125" s="531" t="s">
        <v>3141</v>
      </c>
      <c r="B1125" s="531" t="s">
        <v>3140</v>
      </c>
      <c r="C1125" s="77" t="s">
        <v>3141</v>
      </c>
      <c r="D1125" s="531" t="s">
        <v>5370</v>
      </c>
      <c r="E1125" s="531" t="s">
        <v>1200</v>
      </c>
      <c r="F1125" s="531" t="s">
        <v>808</v>
      </c>
      <c r="G1125" s="531">
        <v>60649</v>
      </c>
      <c r="H1125" s="531">
        <v>77</v>
      </c>
      <c r="I1125" s="531">
        <v>77</v>
      </c>
    </row>
    <row r="1126" spans="1:9" x14ac:dyDescent="0.35">
      <c r="A1126" s="531">
        <v>2030</v>
      </c>
      <c r="B1126" s="531" t="s">
        <v>3140</v>
      </c>
      <c r="C1126" s="77">
        <v>2030</v>
      </c>
      <c r="D1126" s="531" t="s">
        <v>5371</v>
      </c>
      <c r="E1126" s="531" t="s">
        <v>1200</v>
      </c>
      <c r="F1126" s="531" t="s">
        <v>808</v>
      </c>
      <c r="G1126" s="531">
        <v>60649</v>
      </c>
      <c r="H1126" s="531">
        <v>446</v>
      </c>
      <c r="I1126" s="531">
        <v>0</v>
      </c>
    </row>
    <row r="1127" spans="1:9" x14ac:dyDescent="0.35">
      <c r="A1127" s="531">
        <v>12038</v>
      </c>
      <c r="B1127" s="531" t="s">
        <v>3143</v>
      </c>
      <c r="C1127" s="77">
        <v>12038</v>
      </c>
      <c r="D1127" s="531" t="s">
        <v>5372</v>
      </c>
      <c r="E1127" s="531" t="s">
        <v>1200</v>
      </c>
      <c r="F1127" s="531" t="s">
        <v>808</v>
      </c>
      <c r="G1127" s="531">
        <v>60649</v>
      </c>
      <c r="H1127" s="531">
        <v>126</v>
      </c>
      <c r="I1127" s="531">
        <v>7</v>
      </c>
    </row>
    <row r="1128" spans="1:9" x14ac:dyDescent="0.35">
      <c r="A1128" s="531">
        <v>10570</v>
      </c>
      <c r="B1128" s="531" t="s">
        <v>3145</v>
      </c>
      <c r="C1128" s="77">
        <v>10570</v>
      </c>
      <c r="D1128" s="531" t="s">
        <v>5373</v>
      </c>
      <c r="E1128" s="531" t="s">
        <v>4543</v>
      </c>
      <c r="F1128" s="531" t="s">
        <v>808</v>
      </c>
      <c r="G1128" s="531">
        <v>60411</v>
      </c>
      <c r="H1128" s="531">
        <v>144</v>
      </c>
      <c r="I1128" s="531">
        <v>115</v>
      </c>
    </row>
    <row r="1129" spans="1:9" x14ac:dyDescent="0.35">
      <c r="A1129" s="531">
        <v>11726</v>
      </c>
      <c r="B1129" s="531" t="s">
        <v>3147</v>
      </c>
      <c r="C1129" s="77">
        <v>11726</v>
      </c>
      <c r="D1129" s="531" t="s">
        <v>5374</v>
      </c>
      <c r="E1129" s="531" t="s">
        <v>4073</v>
      </c>
      <c r="F1129" s="531" t="s">
        <v>808</v>
      </c>
      <c r="G1129" s="531">
        <v>60426</v>
      </c>
      <c r="H1129" s="531">
        <v>120</v>
      </c>
      <c r="I1129" s="531">
        <v>48</v>
      </c>
    </row>
    <row r="1130" spans="1:9" x14ac:dyDescent="0.35">
      <c r="A1130" s="531">
        <v>11510</v>
      </c>
      <c r="B1130" s="531" t="s">
        <v>3149</v>
      </c>
      <c r="C1130" s="77">
        <v>11510</v>
      </c>
      <c r="D1130" s="531" t="s">
        <v>5375</v>
      </c>
      <c r="E1130" s="531" t="s">
        <v>1200</v>
      </c>
      <c r="F1130" s="531" t="s">
        <v>808</v>
      </c>
      <c r="G1130" s="531">
        <v>60616</v>
      </c>
      <c r="H1130" s="531">
        <v>103</v>
      </c>
      <c r="I1130" s="531">
        <v>8</v>
      </c>
    </row>
    <row r="1131" spans="1:9" x14ac:dyDescent="0.35">
      <c r="A1131" s="531">
        <v>11551</v>
      </c>
      <c r="B1131" s="531" t="s">
        <v>3151</v>
      </c>
      <c r="C1131" s="77">
        <v>11551</v>
      </c>
      <c r="D1131" s="531" t="s">
        <v>5376</v>
      </c>
      <c r="E1131" s="531" t="s">
        <v>1200</v>
      </c>
      <c r="F1131" s="531" t="s">
        <v>808</v>
      </c>
      <c r="G1131" s="531">
        <v>60616</v>
      </c>
      <c r="H1131" s="531">
        <v>103</v>
      </c>
      <c r="I1131" s="531">
        <v>7</v>
      </c>
    </row>
    <row r="1132" spans="1:9" x14ac:dyDescent="0.35">
      <c r="A1132" s="531">
        <v>11795</v>
      </c>
      <c r="B1132" s="531" t="s">
        <v>5377</v>
      </c>
      <c r="C1132" s="77">
        <v>11795</v>
      </c>
      <c r="D1132" s="531" t="s">
        <v>5378</v>
      </c>
      <c r="E1132" s="531" t="s">
        <v>1200</v>
      </c>
      <c r="F1132" s="531" t="s">
        <v>808</v>
      </c>
      <c r="G1132" s="531">
        <v>60616</v>
      </c>
      <c r="H1132" s="531">
        <v>80</v>
      </c>
      <c r="I1132" s="531">
        <v>32</v>
      </c>
    </row>
    <row r="1133" spans="1:9" x14ac:dyDescent="0.35">
      <c r="A1133" s="531">
        <v>2001</v>
      </c>
      <c r="B1133" s="531" t="s">
        <v>3153</v>
      </c>
      <c r="C1133" s="77">
        <v>2001</v>
      </c>
      <c r="D1133" s="531" t="s">
        <v>4174</v>
      </c>
      <c r="E1133" s="531" t="s">
        <v>5379</v>
      </c>
      <c r="F1133" s="531" t="s">
        <v>950</v>
      </c>
      <c r="G1133" s="531">
        <v>62526</v>
      </c>
      <c r="H1133" s="531">
        <v>212</v>
      </c>
      <c r="I1133" s="531">
        <v>211</v>
      </c>
    </row>
    <row r="1134" spans="1:9" x14ac:dyDescent="0.35">
      <c r="A1134" s="531" t="s">
        <v>3156</v>
      </c>
      <c r="B1134" s="531" t="s">
        <v>3155</v>
      </c>
      <c r="C1134" s="77" t="s">
        <v>3156</v>
      </c>
      <c r="D1134" s="531" t="s">
        <v>4174</v>
      </c>
      <c r="E1134" s="531" t="s">
        <v>960</v>
      </c>
      <c r="F1134" s="531" t="s">
        <v>1095</v>
      </c>
      <c r="G1134" s="531">
        <v>62959</v>
      </c>
      <c r="H1134" s="531">
        <v>9</v>
      </c>
      <c r="I1134" s="531">
        <v>9</v>
      </c>
    </row>
    <row r="1135" spans="1:9" x14ac:dyDescent="0.35">
      <c r="A1135" s="531">
        <v>11523</v>
      </c>
      <c r="B1135" s="531" t="s">
        <v>3157</v>
      </c>
      <c r="C1135" s="77">
        <v>11523</v>
      </c>
      <c r="D1135" s="531" t="s">
        <v>5380</v>
      </c>
      <c r="E1135" s="531" t="s">
        <v>1200</v>
      </c>
      <c r="F1135" s="531" t="s">
        <v>808</v>
      </c>
      <c r="G1135" s="531" t="s">
        <v>5381</v>
      </c>
      <c r="H1135" s="531">
        <v>230</v>
      </c>
      <c r="I1135" s="531">
        <v>230</v>
      </c>
    </row>
    <row r="1136" spans="1:9" x14ac:dyDescent="0.35">
      <c r="A1136" s="531">
        <v>52272</v>
      </c>
      <c r="B1136" s="531" t="s">
        <v>3159</v>
      </c>
      <c r="C1136" s="77">
        <v>52272</v>
      </c>
      <c r="D1136" s="531" t="s">
        <v>4174</v>
      </c>
      <c r="E1136" s="531" t="s">
        <v>5382</v>
      </c>
      <c r="F1136" s="531" t="s">
        <v>808</v>
      </c>
      <c r="G1136" s="531">
        <v>60445</v>
      </c>
      <c r="H1136" s="531">
        <v>5</v>
      </c>
      <c r="I1136" s="531">
        <v>5</v>
      </c>
    </row>
    <row r="1137" spans="1:9" x14ac:dyDescent="0.35">
      <c r="A1137" s="531">
        <v>11066</v>
      </c>
      <c r="B1137" s="531" t="s">
        <v>3161</v>
      </c>
      <c r="C1137" s="77">
        <v>11066</v>
      </c>
      <c r="D1137" s="531" t="s">
        <v>5383</v>
      </c>
      <c r="E1137" s="531" t="s">
        <v>4255</v>
      </c>
      <c r="F1137" s="531" t="s">
        <v>808</v>
      </c>
      <c r="G1137" s="531">
        <v>60443</v>
      </c>
      <c r="H1137" s="531">
        <v>40</v>
      </c>
      <c r="I1137" s="531">
        <v>8</v>
      </c>
    </row>
    <row r="1138" spans="1:9" x14ac:dyDescent="0.35">
      <c r="A1138" s="531" t="s">
        <v>3164</v>
      </c>
      <c r="B1138" s="531" t="s">
        <v>3163</v>
      </c>
      <c r="C1138" s="77" t="s">
        <v>3164</v>
      </c>
      <c r="D1138" s="531" t="s">
        <v>5384</v>
      </c>
      <c r="E1138" s="531" t="s">
        <v>4965</v>
      </c>
      <c r="F1138" s="531" t="s">
        <v>1031</v>
      </c>
      <c r="G1138" s="531">
        <v>62286</v>
      </c>
      <c r="H1138" s="531">
        <v>8</v>
      </c>
      <c r="I1138" s="531">
        <v>8</v>
      </c>
    </row>
    <row r="1139" spans="1:9" x14ac:dyDescent="0.35">
      <c r="A1139" s="531">
        <v>52346</v>
      </c>
      <c r="B1139" s="531" t="s">
        <v>3165</v>
      </c>
      <c r="C1139" s="77">
        <v>52346</v>
      </c>
      <c r="D1139" s="531" t="s">
        <v>5385</v>
      </c>
      <c r="E1139" s="531" t="s">
        <v>1200</v>
      </c>
      <c r="F1139" s="531" t="s">
        <v>808</v>
      </c>
      <c r="G1139" s="531">
        <v>60623</v>
      </c>
      <c r="H1139" s="531">
        <v>25</v>
      </c>
      <c r="I1139" s="531">
        <v>25</v>
      </c>
    </row>
    <row r="1140" spans="1:9" x14ac:dyDescent="0.35">
      <c r="A1140" s="531">
        <v>35303</v>
      </c>
      <c r="B1140" s="531" t="s">
        <v>3167</v>
      </c>
      <c r="C1140" s="77">
        <v>35303</v>
      </c>
      <c r="D1140" s="531" t="s">
        <v>5386</v>
      </c>
      <c r="E1140" s="531" t="s">
        <v>4121</v>
      </c>
      <c r="F1140" s="531" t="s">
        <v>950</v>
      </c>
      <c r="G1140" s="531">
        <v>62526</v>
      </c>
      <c r="H1140" s="531">
        <v>137</v>
      </c>
      <c r="I1140" s="531">
        <v>137</v>
      </c>
    </row>
    <row r="1141" spans="1:9" x14ac:dyDescent="0.35">
      <c r="A1141" s="531">
        <v>10411</v>
      </c>
      <c r="B1141" s="531" t="s">
        <v>3169</v>
      </c>
      <c r="C1141" s="77">
        <v>10411</v>
      </c>
      <c r="D1141" s="531" t="s">
        <v>5387</v>
      </c>
      <c r="E1141" s="531" t="s">
        <v>1200</v>
      </c>
      <c r="F1141" s="531" t="s">
        <v>808</v>
      </c>
      <c r="G1141" s="531" t="s">
        <v>5388</v>
      </c>
      <c r="H1141" s="531">
        <v>101</v>
      </c>
      <c r="I1141" s="531">
        <v>10</v>
      </c>
    </row>
    <row r="1142" spans="1:9" x14ac:dyDescent="0.35">
      <c r="A1142" s="531">
        <v>11182</v>
      </c>
      <c r="B1142" s="531" t="s">
        <v>3171</v>
      </c>
      <c r="C1142" s="77">
        <v>11182</v>
      </c>
      <c r="D1142" s="531" t="s">
        <v>5389</v>
      </c>
      <c r="E1142" s="531" t="s">
        <v>5390</v>
      </c>
      <c r="F1142" s="531" t="s">
        <v>912</v>
      </c>
      <c r="G1142" s="531">
        <v>60118</v>
      </c>
      <c r="H1142" s="531">
        <v>61</v>
      </c>
      <c r="I1142" s="531">
        <v>9</v>
      </c>
    </row>
    <row r="1143" spans="1:9" x14ac:dyDescent="0.35">
      <c r="A1143" s="531">
        <v>11718</v>
      </c>
      <c r="B1143" s="531" t="s">
        <v>3173</v>
      </c>
      <c r="C1143" s="77">
        <v>11718</v>
      </c>
      <c r="D1143" s="531" t="s">
        <v>5391</v>
      </c>
      <c r="E1143" s="531" t="s">
        <v>5392</v>
      </c>
      <c r="F1143" s="531" t="s">
        <v>808</v>
      </c>
      <c r="G1143" s="531">
        <v>60438</v>
      </c>
      <c r="H1143" s="531">
        <v>37</v>
      </c>
      <c r="I1143" s="531">
        <v>37</v>
      </c>
    </row>
    <row r="1144" spans="1:9" x14ac:dyDescent="0.35">
      <c r="A1144" s="531">
        <v>2696</v>
      </c>
      <c r="B1144" s="531" t="s">
        <v>3175</v>
      </c>
      <c r="C1144" s="77">
        <v>2696</v>
      </c>
      <c r="D1144" s="531" t="s">
        <v>5393</v>
      </c>
      <c r="E1144" s="531" t="s">
        <v>4621</v>
      </c>
      <c r="F1144" s="531" t="s">
        <v>739</v>
      </c>
      <c r="G1144" s="531">
        <v>61362</v>
      </c>
      <c r="H1144" s="531">
        <v>50</v>
      </c>
      <c r="I1144" s="531">
        <v>50</v>
      </c>
    </row>
    <row r="1145" spans="1:9" x14ac:dyDescent="0.35">
      <c r="A1145" s="531">
        <v>10056</v>
      </c>
      <c r="B1145" s="531" t="s">
        <v>3177</v>
      </c>
      <c r="C1145" s="77">
        <v>10056</v>
      </c>
      <c r="D1145" s="531" t="s">
        <v>5394</v>
      </c>
      <c r="E1145" s="531" t="s">
        <v>4621</v>
      </c>
      <c r="F1145" s="531" t="s">
        <v>739</v>
      </c>
      <c r="G1145" s="531">
        <v>61362</v>
      </c>
      <c r="H1145" s="531">
        <v>50</v>
      </c>
      <c r="I1145" s="531">
        <v>50</v>
      </c>
    </row>
    <row r="1146" spans="1:9" x14ac:dyDescent="0.35">
      <c r="A1146" s="531">
        <v>11659</v>
      </c>
      <c r="B1146" s="531" t="s">
        <v>3179</v>
      </c>
      <c r="C1146" s="77">
        <v>11659</v>
      </c>
      <c r="D1146" s="531" t="s">
        <v>5395</v>
      </c>
      <c r="E1146" s="531" t="s">
        <v>4516</v>
      </c>
      <c r="F1146" s="531" t="s">
        <v>1037</v>
      </c>
      <c r="G1146" s="531">
        <v>61265</v>
      </c>
      <c r="H1146" s="531">
        <v>18</v>
      </c>
      <c r="I1146" s="531">
        <v>9</v>
      </c>
    </row>
    <row r="1147" spans="1:9" x14ac:dyDescent="0.35">
      <c r="A1147" s="531">
        <v>11295</v>
      </c>
      <c r="B1147" s="531" t="s">
        <v>3181</v>
      </c>
      <c r="C1147" s="77">
        <v>11295</v>
      </c>
      <c r="D1147" s="531" t="s">
        <v>5396</v>
      </c>
      <c r="E1147" s="531" t="s">
        <v>4560</v>
      </c>
      <c r="F1147" s="531" t="s">
        <v>808</v>
      </c>
      <c r="G1147" s="531">
        <v>60074</v>
      </c>
      <c r="H1147" s="531">
        <v>44</v>
      </c>
      <c r="I1147" s="531">
        <v>7</v>
      </c>
    </row>
    <row r="1148" spans="1:9" x14ac:dyDescent="0.35">
      <c r="A1148" s="531" t="s">
        <v>3184</v>
      </c>
      <c r="B1148" s="531" t="s">
        <v>3183</v>
      </c>
      <c r="C1148" s="77" t="s">
        <v>3184</v>
      </c>
      <c r="D1148" s="531" t="s">
        <v>5397</v>
      </c>
      <c r="E1148" s="531" t="s">
        <v>1200</v>
      </c>
      <c r="F1148" s="531" t="s">
        <v>808</v>
      </c>
      <c r="G1148" s="531">
        <v>60612</v>
      </c>
      <c r="H1148" s="531">
        <v>42</v>
      </c>
      <c r="I1148" s="531">
        <v>30</v>
      </c>
    </row>
    <row r="1149" spans="1:9" x14ac:dyDescent="0.35">
      <c r="A1149" s="531">
        <v>10583</v>
      </c>
      <c r="B1149" s="531" t="s">
        <v>3185</v>
      </c>
      <c r="C1149" s="77">
        <v>10583</v>
      </c>
      <c r="D1149" s="531" t="s">
        <v>5398</v>
      </c>
      <c r="E1149" s="531" t="s">
        <v>5392</v>
      </c>
      <c r="F1149" s="531" t="s">
        <v>808</v>
      </c>
      <c r="G1149" s="531">
        <v>60438</v>
      </c>
      <c r="H1149" s="531">
        <v>125</v>
      </c>
      <c r="I1149" s="531">
        <v>125</v>
      </c>
    </row>
    <row r="1150" spans="1:9" x14ac:dyDescent="0.35">
      <c r="A1150" s="531" t="s">
        <v>3188</v>
      </c>
      <c r="B1150" s="531" t="s">
        <v>3187</v>
      </c>
      <c r="C1150" s="77" t="s">
        <v>3188</v>
      </c>
      <c r="D1150" s="531" t="s">
        <v>5399</v>
      </c>
      <c r="E1150" s="531" t="s">
        <v>1200</v>
      </c>
      <c r="F1150" s="531" t="s">
        <v>808</v>
      </c>
      <c r="G1150" s="531">
        <v>60637</v>
      </c>
      <c r="H1150" s="531">
        <v>53</v>
      </c>
      <c r="I1150" s="531">
        <v>41</v>
      </c>
    </row>
    <row r="1151" spans="1:9" x14ac:dyDescent="0.35">
      <c r="A1151" s="531">
        <v>11183</v>
      </c>
      <c r="B1151" s="531" t="s">
        <v>3189</v>
      </c>
      <c r="C1151" s="77">
        <v>11183</v>
      </c>
      <c r="D1151" s="531" t="s">
        <v>5400</v>
      </c>
      <c r="E1151" s="531" t="s">
        <v>5401</v>
      </c>
      <c r="F1151" s="531" t="s">
        <v>1092</v>
      </c>
      <c r="G1151" s="531">
        <v>60410</v>
      </c>
      <c r="H1151" s="531">
        <v>48</v>
      </c>
      <c r="I1151" s="531">
        <v>5</v>
      </c>
    </row>
    <row r="1152" spans="1:9" x14ac:dyDescent="0.35">
      <c r="A1152" s="531">
        <v>11108</v>
      </c>
      <c r="B1152" s="531" t="s">
        <v>3191</v>
      </c>
      <c r="C1152" s="77">
        <v>11108</v>
      </c>
      <c r="D1152" s="531" t="s">
        <v>5402</v>
      </c>
      <c r="E1152" s="531" t="s">
        <v>5021</v>
      </c>
      <c r="F1152" s="531" t="s">
        <v>944</v>
      </c>
      <c r="G1152" s="531">
        <v>61764</v>
      </c>
      <c r="H1152" s="531">
        <v>26</v>
      </c>
      <c r="I1152" s="531">
        <v>6</v>
      </c>
    </row>
    <row r="1153" spans="1:9" x14ac:dyDescent="0.35">
      <c r="A1153" s="531">
        <v>2866</v>
      </c>
      <c r="B1153" s="531" t="s">
        <v>3193</v>
      </c>
      <c r="C1153" s="77">
        <v>2866</v>
      </c>
      <c r="D1153" s="531" t="s">
        <v>5403</v>
      </c>
      <c r="E1153" s="531" t="s">
        <v>5404</v>
      </c>
      <c r="F1153" s="531" t="s">
        <v>1092</v>
      </c>
      <c r="G1153" s="531">
        <v>60417</v>
      </c>
      <c r="H1153" s="531">
        <v>45</v>
      </c>
      <c r="I1153" s="531">
        <v>36</v>
      </c>
    </row>
    <row r="1154" spans="1:9" x14ac:dyDescent="0.35">
      <c r="A1154" s="531">
        <v>2243</v>
      </c>
      <c r="B1154" s="531" t="s">
        <v>3195</v>
      </c>
      <c r="C1154" s="77">
        <v>2243</v>
      </c>
      <c r="D1154" s="531" t="s">
        <v>5405</v>
      </c>
      <c r="E1154" s="531" t="s">
        <v>5404</v>
      </c>
      <c r="F1154" s="531" t="s">
        <v>1092</v>
      </c>
      <c r="G1154" s="531">
        <v>60417</v>
      </c>
      <c r="H1154" s="531">
        <v>40</v>
      </c>
      <c r="I1154" s="531">
        <v>32</v>
      </c>
    </row>
    <row r="1155" spans="1:9" x14ac:dyDescent="0.35">
      <c r="A1155" s="531">
        <v>2047</v>
      </c>
      <c r="B1155" s="531" t="s">
        <v>3197</v>
      </c>
      <c r="C1155" s="77">
        <v>2047</v>
      </c>
      <c r="D1155" s="531" t="s">
        <v>5406</v>
      </c>
      <c r="E1155" s="531" t="s">
        <v>1200</v>
      </c>
      <c r="F1155" s="531" t="s">
        <v>808</v>
      </c>
      <c r="G1155" s="531">
        <v>60620</v>
      </c>
      <c r="H1155" s="531">
        <v>141</v>
      </c>
      <c r="I1155" s="531">
        <v>141</v>
      </c>
    </row>
    <row r="1156" spans="1:9" x14ac:dyDescent="0.35">
      <c r="A1156" s="531">
        <v>2306</v>
      </c>
      <c r="B1156" s="531" t="s">
        <v>3199</v>
      </c>
      <c r="C1156" s="77">
        <v>2306</v>
      </c>
      <c r="D1156" s="531" t="s">
        <v>5407</v>
      </c>
      <c r="E1156" s="531" t="s">
        <v>3994</v>
      </c>
      <c r="F1156" s="531" t="s">
        <v>808</v>
      </c>
      <c r="G1156" s="531">
        <v>60618</v>
      </c>
      <c r="H1156" s="531">
        <v>71</v>
      </c>
      <c r="I1156" s="531">
        <v>71</v>
      </c>
    </row>
    <row r="1157" spans="1:9" x14ac:dyDescent="0.35">
      <c r="A1157" s="531">
        <v>301355</v>
      </c>
      <c r="B1157" s="531" t="s">
        <v>3201</v>
      </c>
      <c r="C1157" s="77">
        <v>301355</v>
      </c>
      <c r="D1157" s="531" t="s">
        <v>5408</v>
      </c>
      <c r="E1157" s="531" t="s">
        <v>1200</v>
      </c>
      <c r="F1157" s="531" t="s">
        <v>808</v>
      </c>
      <c r="G1157" s="531">
        <v>60624</v>
      </c>
      <c r="H1157" s="531">
        <v>24</v>
      </c>
      <c r="I1157" s="531">
        <v>24</v>
      </c>
    </row>
    <row r="1158" spans="1:9" x14ac:dyDescent="0.35">
      <c r="A1158" s="531">
        <v>10547</v>
      </c>
      <c r="B1158" s="531" t="s">
        <v>3203</v>
      </c>
      <c r="C1158" s="77">
        <v>10547</v>
      </c>
      <c r="D1158" s="531" t="s">
        <v>5409</v>
      </c>
      <c r="E1158" s="531" t="s">
        <v>1200</v>
      </c>
      <c r="F1158" s="531" t="s">
        <v>808</v>
      </c>
      <c r="G1158" s="531">
        <v>60612</v>
      </c>
      <c r="H1158" s="531">
        <v>247</v>
      </c>
      <c r="I1158" s="531">
        <v>221</v>
      </c>
    </row>
    <row r="1159" spans="1:9" x14ac:dyDescent="0.35">
      <c r="A1159" s="531" t="s">
        <v>3206</v>
      </c>
      <c r="B1159" s="531" t="s">
        <v>3205</v>
      </c>
      <c r="C1159" s="77" t="s">
        <v>3206</v>
      </c>
      <c r="D1159" s="531" t="s">
        <v>5410</v>
      </c>
      <c r="E1159" s="531" t="s">
        <v>1200</v>
      </c>
      <c r="F1159" s="531" t="s">
        <v>808</v>
      </c>
      <c r="G1159" s="531">
        <v>60620</v>
      </c>
      <c r="H1159" s="531">
        <v>12</v>
      </c>
      <c r="I1159" s="531">
        <v>12</v>
      </c>
    </row>
    <row r="1160" spans="1:9" x14ac:dyDescent="0.35">
      <c r="A1160" s="531" t="s">
        <v>3208</v>
      </c>
      <c r="B1160" s="531" t="s">
        <v>3207</v>
      </c>
      <c r="C1160" s="77" t="s">
        <v>3208</v>
      </c>
      <c r="D1160" s="531" t="s">
        <v>5411</v>
      </c>
      <c r="E1160" s="531" t="s">
        <v>4915</v>
      </c>
      <c r="F1160" s="531" t="s">
        <v>838</v>
      </c>
      <c r="G1160" s="531">
        <v>60185</v>
      </c>
      <c r="H1160" s="531">
        <v>17</v>
      </c>
      <c r="I1160" s="531">
        <v>17</v>
      </c>
    </row>
    <row r="1161" spans="1:9" x14ac:dyDescent="0.35">
      <c r="A1161" s="531" t="s">
        <v>3210</v>
      </c>
      <c r="B1161" s="531" t="s">
        <v>3209</v>
      </c>
      <c r="C1161" s="77" t="s">
        <v>3210</v>
      </c>
      <c r="D1161" s="531" t="s">
        <v>5412</v>
      </c>
      <c r="E1161" s="531" t="s">
        <v>1200</v>
      </c>
      <c r="F1161" s="531" t="s">
        <v>808</v>
      </c>
      <c r="G1161" s="531">
        <v>60610</v>
      </c>
      <c r="H1161" s="531">
        <v>342</v>
      </c>
      <c r="I1161" s="531">
        <v>342</v>
      </c>
    </row>
    <row r="1162" spans="1:9" x14ac:dyDescent="0.35">
      <c r="A1162" s="531" t="s">
        <v>3212</v>
      </c>
      <c r="B1162" s="531" t="s">
        <v>3211</v>
      </c>
      <c r="C1162" s="77" t="s">
        <v>3212</v>
      </c>
      <c r="D1162" s="531" t="s">
        <v>5413</v>
      </c>
      <c r="E1162" s="531" t="s">
        <v>4098</v>
      </c>
      <c r="F1162" s="531" t="s">
        <v>1071</v>
      </c>
      <c r="G1162" s="531">
        <v>61832</v>
      </c>
      <c r="H1162" s="531">
        <v>100</v>
      </c>
      <c r="I1162" s="531">
        <v>100</v>
      </c>
    </row>
    <row r="1163" spans="1:9" x14ac:dyDescent="0.35">
      <c r="A1163" s="531" t="s">
        <v>3214</v>
      </c>
      <c r="B1163" s="531" t="s">
        <v>3213</v>
      </c>
      <c r="C1163" s="77" t="s">
        <v>3214</v>
      </c>
      <c r="D1163" s="531" t="s">
        <v>5414</v>
      </c>
      <c r="E1163" s="531" t="s">
        <v>1200</v>
      </c>
      <c r="F1163" s="531" t="s">
        <v>808</v>
      </c>
      <c r="G1163" s="531">
        <v>60622</v>
      </c>
      <c r="H1163" s="531">
        <v>133</v>
      </c>
      <c r="I1163" s="531">
        <v>133</v>
      </c>
    </row>
    <row r="1164" spans="1:9" x14ac:dyDescent="0.35">
      <c r="A1164" s="531" t="s">
        <v>3216</v>
      </c>
      <c r="B1164" s="531" t="s">
        <v>3215</v>
      </c>
      <c r="C1164" s="77" t="s">
        <v>3216</v>
      </c>
      <c r="D1164" s="531" t="s">
        <v>5415</v>
      </c>
      <c r="E1164" s="531" t="s">
        <v>4718</v>
      </c>
      <c r="F1164" s="531" t="s">
        <v>808</v>
      </c>
      <c r="G1164" s="531">
        <v>60056</v>
      </c>
      <c r="H1164" s="531">
        <v>100</v>
      </c>
      <c r="I1164" s="531">
        <v>100</v>
      </c>
    </row>
    <row r="1165" spans="1:9" x14ac:dyDescent="0.35">
      <c r="A1165" s="531" t="s">
        <v>3218</v>
      </c>
      <c r="B1165" s="531" t="s">
        <v>3217</v>
      </c>
      <c r="C1165" s="77" t="s">
        <v>3218</v>
      </c>
      <c r="D1165" s="531" t="s">
        <v>5416</v>
      </c>
      <c r="E1165" s="531" t="s">
        <v>4718</v>
      </c>
      <c r="F1165" s="531" t="s">
        <v>808</v>
      </c>
      <c r="G1165" s="531">
        <v>60056</v>
      </c>
      <c r="H1165" s="531">
        <v>97</v>
      </c>
      <c r="I1165" s="531">
        <v>97</v>
      </c>
    </row>
    <row r="1166" spans="1:9" x14ac:dyDescent="0.35">
      <c r="A1166" s="531">
        <v>12276</v>
      </c>
      <c r="B1166" s="531" t="s">
        <v>3219</v>
      </c>
      <c r="C1166" s="77">
        <v>12276</v>
      </c>
      <c r="D1166" s="531" t="s">
        <v>5417</v>
      </c>
      <c r="E1166" s="531" t="s">
        <v>4827</v>
      </c>
      <c r="F1166" s="531" t="s">
        <v>930</v>
      </c>
      <c r="G1166" s="531">
        <v>60046</v>
      </c>
      <c r="H1166" s="531">
        <v>40</v>
      </c>
      <c r="I1166" s="531">
        <v>40</v>
      </c>
    </row>
    <row r="1167" spans="1:9" x14ac:dyDescent="0.35">
      <c r="A1167" s="531">
        <v>12295</v>
      </c>
      <c r="B1167" s="531" t="s">
        <v>3221</v>
      </c>
      <c r="C1167" s="77">
        <v>12295</v>
      </c>
      <c r="D1167" s="531" t="s">
        <v>5418</v>
      </c>
      <c r="E1167" s="531" t="s">
        <v>4023</v>
      </c>
      <c r="F1167" s="531" t="s">
        <v>775</v>
      </c>
      <c r="G1167" s="531">
        <v>61801</v>
      </c>
      <c r="H1167" s="531">
        <v>108</v>
      </c>
      <c r="I1167" s="531">
        <v>17</v>
      </c>
    </row>
    <row r="1168" spans="1:9" x14ac:dyDescent="0.35">
      <c r="A1168" s="531">
        <v>10384</v>
      </c>
      <c r="B1168" s="531" t="s">
        <v>3223</v>
      </c>
      <c r="C1168" s="77">
        <v>10384</v>
      </c>
      <c r="D1168" s="531" t="s">
        <v>5419</v>
      </c>
      <c r="E1168" s="531" t="s">
        <v>4306</v>
      </c>
      <c r="F1168" s="531" t="s">
        <v>1089</v>
      </c>
      <c r="G1168" s="531">
        <v>61081</v>
      </c>
      <c r="H1168" s="531">
        <v>22</v>
      </c>
      <c r="I1168" s="531">
        <v>22</v>
      </c>
    </row>
    <row r="1169" spans="1:9" x14ac:dyDescent="0.35">
      <c r="A1169" s="531">
        <v>1371</v>
      </c>
      <c r="B1169" s="531" t="s">
        <v>3225</v>
      </c>
      <c r="C1169" s="77">
        <v>1371</v>
      </c>
      <c r="D1169" s="531" t="s">
        <v>5420</v>
      </c>
      <c r="E1169" s="531" t="s">
        <v>5421</v>
      </c>
      <c r="F1169" s="531" t="s">
        <v>1089</v>
      </c>
      <c r="G1169" s="531">
        <v>61081</v>
      </c>
      <c r="H1169" s="531">
        <v>110</v>
      </c>
      <c r="I1169" s="531">
        <v>110</v>
      </c>
    </row>
    <row r="1170" spans="1:9" x14ac:dyDescent="0.35">
      <c r="A1170" s="531" t="s">
        <v>3228</v>
      </c>
      <c r="B1170" s="531" t="s">
        <v>3227</v>
      </c>
      <c r="C1170" s="77" t="s">
        <v>3228</v>
      </c>
      <c r="D1170" s="531" t="s">
        <v>5422</v>
      </c>
      <c r="E1170" s="531" t="s">
        <v>4306</v>
      </c>
      <c r="F1170" s="531" t="s">
        <v>1089</v>
      </c>
      <c r="G1170" s="531">
        <v>61081</v>
      </c>
      <c r="H1170" s="531">
        <v>60</v>
      </c>
      <c r="I1170" s="531">
        <v>60</v>
      </c>
    </row>
    <row r="1171" spans="1:9" x14ac:dyDescent="0.35">
      <c r="A1171" s="531">
        <v>11765</v>
      </c>
      <c r="B1171" s="531" t="s">
        <v>3229</v>
      </c>
      <c r="C1171" s="77">
        <v>11765</v>
      </c>
      <c r="D1171" s="531" t="s">
        <v>5423</v>
      </c>
      <c r="E1171" s="531" t="s">
        <v>5011</v>
      </c>
      <c r="F1171" s="531" t="s">
        <v>957</v>
      </c>
      <c r="G1171" s="531">
        <v>62234</v>
      </c>
      <c r="H1171" s="531">
        <v>46</v>
      </c>
      <c r="I1171" s="531">
        <v>7</v>
      </c>
    </row>
    <row r="1172" spans="1:9" x14ac:dyDescent="0.35">
      <c r="A1172" s="531">
        <v>11845</v>
      </c>
      <c r="B1172" s="531" t="s">
        <v>3231</v>
      </c>
      <c r="C1172" s="77">
        <v>11845</v>
      </c>
      <c r="D1172" s="531" t="s">
        <v>5424</v>
      </c>
      <c r="E1172" s="531" t="s">
        <v>4119</v>
      </c>
      <c r="F1172" s="531" t="s">
        <v>1092</v>
      </c>
      <c r="G1172" s="531">
        <v>60436</v>
      </c>
      <c r="H1172" s="531">
        <v>113</v>
      </c>
      <c r="I1172" s="531">
        <v>112</v>
      </c>
    </row>
    <row r="1173" spans="1:9" x14ac:dyDescent="0.35">
      <c r="A1173" s="531" t="s">
        <v>3234</v>
      </c>
      <c r="B1173" s="531" t="s">
        <v>3233</v>
      </c>
      <c r="C1173" s="77" t="s">
        <v>3234</v>
      </c>
      <c r="D1173" s="531" t="s">
        <v>5425</v>
      </c>
      <c r="E1173" s="531" t="s">
        <v>1200</v>
      </c>
      <c r="F1173" s="531" t="s">
        <v>808</v>
      </c>
      <c r="G1173" s="531">
        <v>60620</v>
      </c>
      <c r="H1173" s="531">
        <v>156</v>
      </c>
      <c r="I1173" s="531">
        <v>156</v>
      </c>
    </row>
    <row r="1174" spans="1:9" x14ac:dyDescent="0.35">
      <c r="A1174" s="531">
        <v>1439</v>
      </c>
      <c r="B1174" s="531" t="s">
        <v>3235</v>
      </c>
      <c r="C1174" s="77">
        <v>1439</v>
      </c>
      <c r="D1174" s="531" t="s">
        <v>5426</v>
      </c>
      <c r="E1174" s="531" t="s">
        <v>4532</v>
      </c>
      <c r="F1174" s="531" t="s">
        <v>998</v>
      </c>
      <c r="G1174" s="531">
        <v>62650</v>
      </c>
      <c r="H1174" s="531">
        <v>60</v>
      </c>
      <c r="I1174" s="531">
        <v>60</v>
      </c>
    </row>
    <row r="1175" spans="1:9" x14ac:dyDescent="0.35">
      <c r="A1175" s="531">
        <v>11247</v>
      </c>
      <c r="B1175" s="531" t="s">
        <v>3237</v>
      </c>
      <c r="C1175" s="77">
        <v>11247</v>
      </c>
      <c r="D1175" s="531" t="s">
        <v>5427</v>
      </c>
      <c r="E1175" s="531" t="s">
        <v>4130</v>
      </c>
      <c r="F1175" s="531" t="s">
        <v>930</v>
      </c>
      <c r="G1175" s="531">
        <v>60031</v>
      </c>
      <c r="H1175" s="531">
        <v>120</v>
      </c>
      <c r="I1175" s="531">
        <v>108</v>
      </c>
    </row>
    <row r="1176" spans="1:9" x14ac:dyDescent="0.35">
      <c r="A1176" s="531" t="s">
        <v>3240</v>
      </c>
      <c r="B1176" s="531" t="s">
        <v>3239</v>
      </c>
      <c r="C1176" s="77" t="s">
        <v>3240</v>
      </c>
      <c r="D1176" s="531" t="s">
        <v>5428</v>
      </c>
      <c r="E1176" s="531" t="s">
        <v>4003</v>
      </c>
      <c r="F1176" s="531" t="s">
        <v>980</v>
      </c>
      <c r="G1176" s="531">
        <v>61701</v>
      </c>
      <c r="H1176" s="531">
        <v>10</v>
      </c>
      <c r="I1176" s="531">
        <v>10</v>
      </c>
    </row>
    <row r="1177" spans="1:9" x14ac:dyDescent="0.35">
      <c r="A1177" s="531">
        <v>1321</v>
      </c>
      <c r="B1177" s="531" t="s">
        <v>3241</v>
      </c>
      <c r="C1177" s="77">
        <v>1321</v>
      </c>
      <c r="D1177" s="531" t="s">
        <v>5429</v>
      </c>
      <c r="E1177" s="531" t="s">
        <v>5430</v>
      </c>
      <c r="F1177" s="531" t="s">
        <v>957</v>
      </c>
      <c r="G1177" s="531">
        <v>62018</v>
      </c>
      <c r="H1177" s="531">
        <v>50</v>
      </c>
      <c r="I1177" s="531">
        <v>50</v>
      </c>
    </row>
    <row r="1178" spans="1:9" x14ac:dyDescent="0.35">
      <c r="A1178" s="531" t="s">
        <v>3244</v>
      </c>
      <c r="B1178" s="531" t="s">
        <v>3243</v>
      </c>
      <c r="C1178" s="77" t="s">
        <v>3244</v>
      </c>
      <c r="D1178" s="531" t="s">
        <v>5431</v>
      </c>
      <c r="E1178" s="531" t="s">
        <v>5432</v>
      </c>
      <c r="F1178" s="531" t="s">
        <v>859</v>
      </c>
      <c r="G1178" s="531">
        <v>62896</v>
      </c>
      <c r="H1178" s="531">
        <v>42</v>
      </c>
      <c r="I1178" s="531">
        <v>42</v>
      </c>
    </row>
    <row r="1179" spans="1:9" x14ac:dyDescent="0.35">
      <c r="A1179" s="531" t="s">
        <v>3246</v>
      </c>
      <c r="B1179" s="531" t="s">
        <v>3245</v>
      </c>
      <c r="C1179" s="77" t="s">
        <v>3246</v>
      </c>
      <c r="D1179" s="531" t="s">
        <v>5433</v>
      </c>
      <c r="E1179" s="531" t="s">
        <v>4429</v>
      </c>
      <c r="F1179" s="531" t="s">
        <v>931</v>
      </c>
      <c r="G1179" s="531">
        <v>61364</v>
      </c>
      <c r="H1179" s="531">
        <v>50</v>
      </c>
      <c r="I1179" s="531">
        <v>50</v>
      </c>
    </row>
    <row r="1180" spans="1:9" x14ac:dyDescent="0.35">
      <c r="A1180" s="531">
        <v>2611</v>
      </c>
      <c r="B1180" s="531" t="s">
        <v>3247</v>
      </c>
      <c r="C1180" s="77">
        <v>2611</v>
      </c>
      <c r="D1180" s="531" t="s">
        <v>5434</v>
      </c>
      <c r="E1180" s="531" t="s">
        <v>4429</v>
      </c>
      <c r="F1180" s="531" t="s">
        <v>931</v>
      </c>
      <c r="G1180" s="531">
        <v>61364</v>
      </c>
      <c r="H1180" s="531">
        <v>50</v>
      </c>
      <c r="I1180" s="531">
        <v>50</v>
      </c>
    </row>
    <row r="1181" spans="1:9" x14ac:dyDescent="0.35">
      <c r="A1181" s="531" t="s">
        <v>3250</v>
      </c>
      <c r="B1181" s="531" t="s">
        <v>3249</v>
      </c>
      <c r="C1181" s="77" t="s">
        <v>3250</v>
      </c>
      <c r="D1181" s="531" t="s">
        <v>5435</v>
      </c>
      <c r="E1181" s="531" t="s">
        <v>4429</v>
      </c>
      <c r="F1181" s="531" t="s">
        <v>931</v>
      </c>
      <c r="G1181" s="531">
        <v>61364</v>
      </c>
      <c r="H1181" s="531">
        <v>1</v>
      </c>
      <c r="I1181" s="531">
        <v>1</v>
      </c>
    </row>
    <row r="1182" spans="1:9" x14ac:dyDescent="0.35">
      <c r="A1182" s="531">
        <v>11712</v>
      </c>
      <c r="B1182" s="531" t="s">
        <v>3251</v>
      </c>
      <c r="C1182" s="77">
        <v>11712</v>
      </c>
      <c r="D1182" s="531" t="s">
        <v>5436</v>
      </c>
      <c r="E1182" s="531" t="s">
        <v>4040</v>
      </c>
      <c r="F1182" s="531" t="s">
        <v>812</v>
      </c>
      <c r="G1182" s="531">
        <v>62454</v>
      </c>
      <c r="H1182" s="531">
        <v>43</v>
      </c>
      <c r="I1182" s="531">
        <v>7</v>
      </c>
    </row>
    <row r="1183" spans="1:9" x14ac:dyDescent="0.35">
      <c r="A1183" s="531">
        <v>11056</v>
      </c>
      <c r="B1183" s="531" t="s">
        <v>3253</v>
      </c>
      <c r="C1183" s="77">
        <v>11056</v>
      </c>
      <c r="D1183" s="531" t="s">
        <v>5437</v>
      </c>
      <c r="E1183" s="531" t="s">
        <v>4237</v>
      </c>
      <c r="F1183" s="531" t="s">
        <v>912</v>
      </c>
      <c r="G1183" s="531">
        <v>60554</v>
      </c>
      <c r="H1183" s="531">
        <v>60</v>
      </c>
      <c r="I1183" s="531">
        <v>12</v>
      </c>
    </row>
    <row r="1184" spans="1:9" x14ac:dyDescent="0.35">
      <c r="A1184" s="531" t="s">
        <v>3256</v>
      </c>
      <c r="B1184" s="531" t="s">
        <v>3255</v>
      </c>
      <c r="C1184" s="77" t="s">
        <v>3256</v>
      </c>
      <c r="D1184" s="531" t="s">
        <v>5438</v>
      </c>
      <c r="E1184" s="531" t="s">
        <v>1200</v>
      </c>
      <c r="F1184" s="531" t="s">
        <v>808</v>
      </c>
      <c r="G1184" s="531">
        <v>60612</v>
      </c>
      <c r="H1184" s="531">
        <v>12</v>
      </c>
      <c r="I1184" s="531">
        <v>5</v>
      </c>
    </row>
    <row r="1185" spans="1:9" x14ac:dyDescent="0.35">
      <c r="A1185" s="531">
        <v>10349</v>
      </c>
      <c r="B1185" s="531" t="s">
        <v>3257</v>
      </c>
      <c r="C1185" s="77">
        <v>10349</v>
      </c>
      <c r="D1185" s="531" t="s">
        <v>5439</v>
      </c>
      <c r="E1185" s="531" t="s">
        <v>3996</v>
      </c>
      <c r="F1185" s="531" t="s">
        <v>980</v>
      </c>
      <c r="G1185" s="531">
        <v>61761</v>
      </c>
      <c r="H1185" s="531">
        <v>136</v>
      </c>
      <c r="I1185" s="531">
        <v>136</v>
      </c>
    </row>
    <row r="1186" spans="1:9" x14ac:dyDescent="0.35">
      <c r="A1186" s="531" t="s">
        <v>3260</v>
      </c>
      <c r="B1186" s="531" t="s">
        <v>3259</v>
      </c>
      <c r="C1186" s="77" t="s">
        <v>3260</v>
      </c>
      <c r="D1186" s="531" t="s">
        <v>5440</v>
      </c>
      <c r="E1186" s="531" t="s">
        <v>5441</v>
      </c>
      <c r="F1186" s="531" t="s">
        <v>916</v>
      </c>
      <c r="G1186" s="531">
        <v>60964</v>
      </c>
      <c r="H1186" s="531">
        <v>24</v>
      </c>
      <c r="I1186" s="531">
        <v>24</v>
      </c>
    </row>
    <row r="1187" spans="1:9" x14ac:dyDescent="0.35">
      <c r="A1187" s="531">
        <v>2162</v>
      </c>
      <c r="B1187" s="531" t="s">
        <v>3261</v>
      </c>
      <c r="C1187" s="77">
        <v>2162</v>
      </c>
      <c r="D1187" s="531" t="s">
        <v>5440</v>
      </c>
      <c r="E1187" s="531" t="s">
        <v>5441</v>
      </c>
      <c r="F1187" s="531" t="s">
        <v>916</v>
      </c>
      <c r="G1187" s="531">
        <v>60964</v>
      </c>
      <c r="H1187" s="531">
        <v>25</v>
      </c>
      <c r="I1187" s="531">
        <v>21</v>
      </c>
    </row>
    <row r="1188" spans="1:9" x14ac:dyDescent="0.35">
      <c r="A1188" s="531">
        <v>2316</v>
      </c>
      <c r="B1188" s="531" t="s">
        <v>3263</v>
      </c>
      <c r="C1188" s="77">
        <v>2316</v>
      </c>
      <c r="D1188" s="531" t="s">
        <v>5442</v>
      </c>
      <c r="E1188" s="531" t="s">
        <v>4023</v>
      </c>
      <c r="F1188" s="531" t="s">
        <v>775</v>
      </c>
      <c r="G1188" s="531">
        <v>61801</v>
      </c>
      <c r="H1188" s="531">
        <v>101</v>
      </c>
      <c r="I1188" s="531">
        <v>101</v>
      </c>
    </row>
    <row r="1189" spans="1:9" x14ac:dyDescent="0.35">
      <c r="A1189" s="531">
        <v>417</v>
      </c>
      <c r="B1189" s="531" t="s">
        <v>3265</v>
      </c>
      <c r="C1189" s="77">
        <v>417</v>
      </c>
      <c r="D1189" s="531" t="s">
        <v>5443</v>
      </c>
      <c r="E1189" s="531" t="s">
        <v>5444</v>
      </c>
      <c r="F1189" s="531" t="s">
        <v>1101</v>
      </c>
      <c r="G1189" s="531">
        <v>61738</v>
      </c>
      <c r="H1189" s="531">
        <v>8</v>
      </c>
      <c r="I1189" s="531">
        <v>8</v>
      </c>
    </row>
    <row r="1190" spans="1:9" x14ac:dyDescent="0.35">
      <c r="A1190" s="531">
        <v>418</v>
      </c>
      <c r="B1190" s="531" t="s">
        <v>3267</v>
      </c>
      <c r="C1190" s="77">
        <v>418</v>
      </c>
      <c r="D1190" s="531" t="s">
        <v>5445</v>
      </c>
      <c r="E1190" s="531" t="s">
        <v>5446</v>
      </c>
      <c r="F1190" s="531" t="s">
        <v>925</v>
      </c>
      <c r="G1190" s="531">
        <v>61488</v>
      </c>
      <c r="H1190" s="531">
        <v>12</v>
      </c>
      <c r="I1190" s="531">
        <v>12</v>
      </c>
    </row>
    <row r="1191" spans="1:9" x14ac:dyDescent="0.35">
      <c r="A1191" s="531">
        <v>10972</v>
      </c>
      <c r="B1191" s="531" t="s">
        <v>3269</v>
      </c>
      <c r="C1191" s="77">
        <v>10972</v>
      </c>
      <c r="D1191" s="531" t="s">
        <v>5447</v>
      </c>
      <c r="E1191" s="531" t="s">
        <v>4261</v>
      </c>
      <c r="F1191" s="531" t="s">
        <v>804</v>
      </c>
      <c r="G1191" s="531">
        <v>61938</v>
      </c>
      <c r="H1191" s="531">
        <v>120</v>
      </c>
      <c r="I1191" s="531">
        <v>120</v>
      </c>
    </row>
    <row r="1192" spans="1:9" x14ac:dyDescent="0.35">
      <c r="A1192" s="531">
        <v>11360</v>
      </c>
      <c r="B1192" s="531" t="s">
        <v>3271</v>
      </c>
      <c r="C1192" s="77">
        <v>11360</v>
      </c>
      <c r="D1192" s="531" t="s">
        <v>5448</v>
      </c>
      <c r="E1192" s="531" t="s">
        <v>1037</v>
      </c>
      <c r="F1192" s="531" t="s">
        <v>1037</v>
      </c>
      <c r="G1192" s="531">
        <v>61201</v>
      </c>
      <c r="H1192" s="531">
        <v>141</v>
      </c>
      <c r="I1192" s="531">
        <v>141</v>
      </c>
    </row>
    <row r="1193" spans="1:9" x14ac:dyDescent="0.35">
      <c r="A1193" s="531" t="s">
        <v>3274</v>
      </c>
      <c r="B1193" s="531" t="s">
        <v>3273</v>
      </c>
      <c r="C1193" s="77" t="s">
        <v>3274</v>
      </c>
      <c r="D1193" s="531" t="s">
        <v>5449</v>
      </c>
      <c r="E1193" s="531" t="s">
        <v>1200</v>
      </c>
      <c r="F1193" s="531" t="s">
        <v>808</v>
      </c>
      <c r="G1193" s="531">
        <v>60624</v>
      </c>
      <c r="H1193" s="531">
        <v>24</v>
      </c>
      <c r="I1193" s="531">
        <v>24</v>
      </c>
    </row>
    <row r="1194" spans="1:9" x14ac:dyDescent="0.35">
      <c r="A1194" s="531">
        <v>1268</v>
      </c>
      <c r="B1194" s="531" t="s">
        <v>3275</v>
      </c>
      <c r="C1194" s="77">
        <v>1268</v>
      </c>
      <c r="D1194" s="531" t="s">
        <v>5450</v>
      </c>
      <c r="E1194" s="531" t="s">
        <v>5451</v>
      </c>
      <c r="F1194" s="531" t="s">
        <v>854</v>
      </c>
      <c r="G1194" s="531">
        <v>62838</v>
      </c>
      <c r="H1194" s="531">
        <v>40</v>
      </c>
      <c r="I1194" s="531">
        <v>38</v>
      </c>
    </row>
    <row r="1195" spans="1:9" x14ac:dyDescent="0.35">
      <c r="A1195" s="531">
        <v>11856</v>
      </c>
      <c r="B1195" s="531" t="s">
        <v>3277</v>
      </c>
      <c r="C1195" s="77">
        <v>11856</v>
      </c>
      <c r="D1195" s="531" t="s">
        <v>5452</v>
      </c>
      <c r="E1195" s="531" t="s">
        <v>1009</v>
      </c>
      <c r="F1195" s="531" t="s">
        <v>1009</v>
      </c>
      <c r="G1195" s="531">
        <v>61603</v>
      </c>
      <c r="H1195" s="531">
        <v>60</v>
      </c>
      <c r="I1195" s="531">
        <v>6</v>
      </c>
    </row>
    <row r="1196" spans="1:9" x14ac:dyDescent="0.35">
      <c r="A1196" s="531">
        <v>11855</v>
      </c>
      <c r="B1196" s="531" t="s">
        <v>3279</v>
      </c>
      <c r="C1196" s="77">
        <v>11855</v>
      </c>
      <c r="D1196" s="531" t="s">
        <v>5453</v>
      </c>
      <c r="E1196" s="531" t="s">
        <v>1009</v>
      </c>
      <c r="F1196" s="531" t="s">
        <v>1009</v>
      </c>
      <c r="G1196" s="531">
        <v>61603</v>
      </c>
      <c r="H1196" s="531">
        <v>82</v>
      </c>
      <c r="I1196" s="531">
        <v>13</v>
      </c>
    </row>
    <row r="1197" spans="1:9" x14ac:dyDescent="0.35">
      <c r="A1197" s="531" t="s">
        <v>3282</v>
      </c>
      <c r="B1197" s="531" t="s">
        <v>3281</v>
      </c>
      <c r="C1197" s="77" t="s">
        <v>3282</v>
      </c>
      <c r="D1197" s="531" t="s">
        <v>5454</v>
      </c>
      <c r="E1197" s="531" t="s">
        <v>1081</v>
      </c>
      <c r="F1197" s="531" t="s">
        <v>1065</v>
      </c>
      <c r="G1197" s="531">
        <v>61571</v>
      </c>
      <c r="H1197" s="531">
        <v>132</v>
      </c>
      <c r="I1197" s="531">
        <v>132</v>
      </c>
    </row>
    <row r="1198" spans="1:9" x14ac:dyDescent="0.35">
      <c r="A1198" s="531">
        <v>12097</v>
      </c>
      <c r="B1198" s="531" t="s">
        <v>3285</v>
      </c>
      <c r="C1198" s="77">
        <v>12097</v>
      </c>
      <c r="D1198" s="531" t="s">
        <v>5455</v>
      </c>
      <c r="E1198" s="531" t="s">
        <v>977</v>
      </c>
      <c r="F1198" s="531" t="s">
        <v>977</v>
      </c>
      <c r="G1198" s="531">
        <v>60050</v>
      </c>
      <c r="H1198" s="531">
        <v>50</v>
      </c>
      <c r="I1198" s="531">
        <v>8</v>
      </c>
    </row>
    <row r="1199" spans="1:9" x14ac:dyDescent="0.35">
      <c r="A1199" s="531" t="s">
        <v>3288</v>
      </c>
      <c r="B1199" s="531" t="s">
        <v>3287</v>
      </c>
      <c r="C1199" s="77" t="s">
        <v>3288</v>
      </c>
      <c r="D1199" s="531" t="s">
        <v>5456</v>
      </c>
      <c r="E1199" s="531" t="s">
        <v>4604</v>
      </c>
      <c r="F1199" s="531" t="s">
        <v>783</v>
      </c>
      <c r="G1199" s="531">
        <v>62568</v>
      </c>
      <c r="H1199" s="531">
        <v>18</v>
      </c>
      <c r="I1199" s="531">
        <v>10</v>
      </c>
    </row>
    <row r="1200" spans="1:9" x14ac:dyDescent="0.35">
      <c r="A1200" s="531">
        <v>11534</v>
      </c>
      <c r="B1200" s="531" t="s">
        <v>3289</v>
      </c>
      <c r="C1200" s="77">
        <v>11534</v>
      </c>
      <c r="D1200" s="531" t="s">
        <v>5457</v>
      </c>
      <c r="E1200" s="531" t="s">
        <v>4576</v>
      </c>
      <c r="F1200" s="531" t="s">
        <v>808</v>
      </c>
      <c r="G1200" s="531">
        <v>60304</v>
      </c>
      <c r="H1200" s="531">
        <v>37</v>
      </c>
      <c r="I1200" s="531">
        <v>2</v>
      </c>
    </row>
    <row r="1201" spans="1:9" x14ac:dyDescent="0.35">
      <c r="A1201" s="531">
        <v>2945</v>
      </c>
      <c r="B1201" s="531" t="s">
        <v>3291</v>
      </c>
      <c r="C1201" s="77">
        <v>2945</v>
      </c>
      <c r="D1201" s="531" t="s">
        <v>5458</v>
      </c>
      <c r="E1201" s="531" t="s">
        <v>4604</v>
      </c>
      <c r="F1201" s="531" t="s">
        <v>783</v>
      </c>
      <c r="G1201" s="531">
        <v>62568</v>
      </c>
      <c r="H1201" s="531">
        <v>24</v>
      </c>
      <c r="I1201" s="531">
        <v>24</v>
      </c>
    </row>
    <row r="1202" spans="1:9" x14ac:dyDescent="0.35">
      <c r="A1202" s="531">
        <v>75012</v>
      </c>
      <c r="B1202" s="531" t="s">
        <v>3293</v>
      </c>
      <c r="C1202" s="77">
        <v>75012</v>
      </c>
      <c r="D1202" s="531" t="s">
        <v>5459</v>
      </c>
      <c r="E1202" s="531" t="s">
        <v>775</v>
      </c>
      <c r="F1202" s="531" t="s">
        <v>775</v>
      </c>
      <c r="G1202" s="531">
        <v>61820</v>
      </c>
      <c r="H1202" s="531">
        <v>5</v>
      </c>
      <c r="I1202" s="531">
        <v>1</v>
      </c>
    </row>
    <row r="1203" spans="1:9" x14ac:dyDescent="0.35">
      <c r="A1203" s="531" t="s">
        <v>3296</v>
      </c>
      <c r="B1203" s="531" t="s">
        <v>3295</v>
      </c>
      <c r="C1203" s="77" t="s">
        <v>3296</v>
      </c>
      <c r="D1203" s="531" t="s">
        <v>5460</v>
      </c>
      <c r="E1203" s="531" t="s">
        <v>1200</v>
      </c>
      <c r="F1203" s="531" t="s">
        <v>808</v>
      </c>
      <c r="G1203" s="531">
        <v>60647</v>
      </c>
      <c r="H1203" s="531">
        <v>3</v>
      </c>
      <c r="I1203" s="531">
        <v>3</v>
      </c>
    </row>
    <row r="1204" spans="1:9" x14ac:dyDescent="0.35">
      <c r="A1204" s="531">
        <v>11644</v>
      </c>
      <c r="B1204" s="531" t="s">
        <v>3297</v>
      </c>
      <c r="C1204" s="77">
        <v>11644</v>
      </c>
      <c r="D1204" s="531" t="s">
        <v>5461</v>
      </c>
      <c r="E1204" s="531" t="s">
        <v>4261</v>
      </c>
      <c r="F1204" s="531" t="s">
        <v>804</v>
      </c>
      <c r="G1204" s="531">
        <v>61938</v>
      </c>
      <c r="H1204" s="531">
        <v>25</v>
      </c>
      <c r="I1204" s="531">
        <v>10</v>
      </c>
    </row>
    <row r="1205" spans="1:9" x14ac:dyDescent="0.35">
      <c r="A1205" s="531">
        <v>11459</v>
      </c>
      <c r="B1205" s="531" t="s">
        <v>3299</v>
      </c>
      <c r="C1205" s="77">
        <v>11459</v>
      </c>
      <c r="D1205" s="531" t="s">
        <v>5462</v>
      </c>
      <c r="E1205" s="531" t="s">
        <v>3991</v>
      </c>
      <c r="F1205" s="531" t="s">
        <v>957</v>
      </c>
      <c r="G1205" s="531">
        <v>62002</v>
      </c>
      <c r="H1205" s="531">
        <v>40</v>
      </c>
      <c r="I1205" s="531">
        <v>6</v>
      </c>
    </row>
    <row r="1206" spans="1:9" x14ac:dyDescent="0.35">
      <c r="A1206" s="531">
        <v>10905</v>
      </c>
      <c r="B1206" s="531" t="s">
        <v>3301</v>
      </c>
      <c r="C1206" s="77">
        <v>10905</v>
      </c>
      <c r="D1206" s="531" t="s">
        <v>5463</v>
      </c>
      <c r="E1206" s="531" t="s">
        <v>4885</v>
      </c>
      <c r="F1206" s="531" t="s">
        <v>1056</v>
      </c>
      <c r="G1206" s="531" t="s">
        <v>5464</v>
      </c>
      <c r="H1206" s="531">
        <v>32</v>
      </c>
      <c r="I1206" s="531">
        <v>8</v>
      </c>
    </row>
    <row r="1207" spans="1:9" x14ac:dyDescent="0.35">
      <c r="A1207" s="531">
        <v>10278</v>
      </c>
      <c r="B1207" s="531" t="s">
        <v>3303</v>
      </c>
      <c r="C1207" s="77">
        <v>10278</v>
      </c>
      <c r="D1207" s="531" t="s">
        <v>5465</v>
      </c>
      <c r="E1207" s="531" t="s">
        <v>5466</v>
      </c>
      <c r="F1207" s="531" t="s">
        <v>808</v>
      </c>
      <c r="G1207" s="531">
        <v>60478</v>
      </c>
      <c r="H1207" s="531">
        <v>77</v>
      </c>
      <c r="I1207" s="531">
        <v>77</v>
      </c>
    </row>
    <row r="1208" spans="1:9" x14ac:dyDescent="0.35">
      <c r="A1208" s="531">
        <v>11901</v>
      </c>
      <c r="B1208" s="531" t="s">
        <v>3305</v>
      </c>
      <c r="C1208" s="77">
        <v>11901</v>
      </c>
      <c r="D1208" s="531" t="s">
        <v>5467</v>
      </c>
      <c r="E1208" s="531" t="s">
        <v>1200</v>
      </c>
      <c r="F1208" s="531" t="s">
        <v>808</v>
      </c>
      <c r="G1208" s="531" t="s">
        <v>5468</v>
      </c>
      <c r="H1208" s="531">
        <v>30</v>
      </c>
      <c r="I1208" s="531">
        <v>30</v>
      </c>
    </row>
    <row r="1209" spans="1:9" x14ac:dyDescent="0.35">
      <c r="A1209" s="531">
        <v>10811</v>
      </c>
      <c r="B1209" s="531" t="s">
        <v>3307</v>
      </c>
      <c r="C1209" s="77">
        <v>10811</v>
      </c>
      <c r="D1209" s="531" t="s">
        <v>5469</v>
      </c>
      <c r="E1209" s="531" t="s">
        <v>1200</v>
      </c>
      <c r="F1209" s="531" t="s">
        <v>808</v>
      </c>
      <c r="G1209" s="531">
        <v>60657</v>
      </c>
      <c r="H1209" s="531">
        <v>51</v>
      </c>
      <c r="I1209" s="531">
        <v>8</v>
      </c>
    </row>
    <row r="1210" spans="1:9" x14ac:dyDescent="0.35">
      <c r="A1210" s="531">
        <v>2637</v>
      </c>
      <c r="B1210" s="531" t="s">
        <v>3309</v>
      </c>
      <c r="C1210" s="77">
        <v>2637</v>
      </c>
      <c r="D1210" s="531" t="s">
        <v>5470</v>
      </c>
      <c r="E1210" s="531" t="s">
        <v>4532</v>
      </c>
      <c r="F1210" s="531" t="s">
        <v>998</v>
      </c>
      <c r="G1210" s="531">
        <v>62650</v>
      </c>
      <c r="H1210" s="531">
        <v>22</v>
      </c>
      <c r="I1210" s="531">
        <v>22</v>
      </c>
    </row>
    <row r="1211" spans="1:9" x14ac:dyDescent="0.35">
      <c r="A1211" s="531">
        <v>11239</v>
      </c>
      <c r="B1211" s="531" t="s">
        <v>3311</v>
      </c>
      <c r="C1211" s="77">
        <v>11239</v>
      </c>
      <c r="D1211" s="531" t="s">
        <v>5471</v>
      </c>
      <c r="E1211" s="531" t="s">
        <v>3942</v>
      </c>
      <c r="F1211" s="531" t="s">
        <v>887</v>
      </c>
      <c r="G1211" s="531">
        <v>62901</v>
      </c>
      <c r="H1211" s="531">
        <v>156</v>
      </c>
      <c r="I1211" s="531">
        <v>156</v>
      </c>
    </row>
    <row r="1212" spans="1:9" x14ac:dyDescent="0.35">
      <c r="A1212" s="531">
        <v>12294</v>
      </c>
      <c r="B1212" s="531" t="s">
        <v>3313</v>
      </c>
      <c r="C1212" s="77">
        <v>12294</v>
      </c>
      <c r="D1212" s="531" t="s">
        <v>5472</v>
      </c>
      <c r="E1212" s="531" t="s">
        <v>4859</v>
      </c>
      <c r="F1212" s="531" t="s">
        <v>957</v>
      </c>
      <c r="G1212" s="531">
        <v>62294</v>
      </c>
      <c r="H1212" s="531">
        <v>60</v>
      </c>
      <c r="I1212" s="531">
        <v>60</v>
      </c>
    </row>
    <row r="1213" spans="1:9" x14ac:dyDescent="0.35">
      <c r="A1213" s="531">
        <v>2246</v>
      </c>
      <c r="B1213" s="531" t="s">
        <v>3315</v>
      </c>
      <c r="C1213" s="77">
        <v>2246</v>
      </c>
      <c r="D1213" s="531" t="s">
        <v>5473</v>
      </c>
      <c r="E1213" s="531" t="s">
        <v>5474</v>
      </c>
      <c r="F1213" s="531" t="s">
        <v>916</v>
      </c>
      <c r="G1213" s="531">
        <v>60950</v>
      </c>
      <c r="H1213" s="531">
        <v>44</v>
      </c>
      <c r="I1213" s="531">
        <v>44</v>
      </c>
    </row>
    <row r="1214" spans="1:9" x14ac:dyDescent="0.35">
      <c r="A1214" s="531">
        <v>11951</v>
      </c>
      <c r="B1214" s="531" t="s">
        <v>3317</v>
      </c>
      <c r="C1214" s="77">
        <v>11951</v>
      </c>
      <c r="D1214" s="531" t="s">
        <v>5475</v>
      </c>
      <c r="E1214" s="531" t="s">
        <v>5476</v>
      </c>
      <c r="F1214" s="531" t="s">
        <v>1005</v>
      </c>
      <c r="G1214" s="531" t="s">
        <v>5477</v>
      </c>
      <c r="H1214" s="531">
        <v>30</v>
      </c>
      <c r="I1214" s="531">
        <v>5</v>
      </c>
    </row>
    <row r="1215" spans="1:9" x14ac:dyDescent="0.35">
      <c r="A1215" s="531">
        <v>11482</v>
      </c>
      <c r="B1215" s="531" t="s">
        <v>3319</v>
      </c>
      <c r="C1215" s="77">
        <v>11482</v>
      </c>
      <c r="D1215" s="531" t="s">
        <v>5478</v>
      </c>
      <c r="E1215" s="531" t="s">
        <v>775</v>
      </c>
      <c r="F1215" s="531" t="s">
        <v>775</v>
      </c>
      <c r="G1215" s="531">
        <v>61822</v>
      </c>
      <c r="H1215" s="531">
        <v>122</v>
      </c>
      <c r="I1215" s="531">
        <v>120</v>
      </c>
    </row>
    <row r="1216" spans="1:9" x14ac:dyDescent="0.35">
      <c r="A1216" s="531">
        <v>11500</v>
      </c>
      <c r="B1216" s="531" t="s">
        <v>3321</v>
      </c>
      <c r="C1216" s="77">
        <v>11500</v>
      </c>
      <c r="D1216" s="531" t="s">
        <v>5479</v>
      </c>
      <c r="E1216" s="531" t="s">
        <v>4669</v>
      </c>
      <c r="F1216" s="531" t="s">
        <v>994</v>
      </c>
      <c r="G1216" s="531">
        <v>62049</v>
      </c>
      <c r="H1216" s="531">
        <v>50</v>
      </c>
      <c r="I1216" s="531">
        <v>8</v>
      </c>
    </row>
    <row r="1217" spans="1:9" x14ac:dyDescent="0.35">
      <c r="A1217" s="531">
        <v>52535</v>
      </c>
      <c r="B1217" s="531" t="s">
        <v>3323</v>
      </c>
      <c r="C1217" s="77">
        <v>52535</v>
      </c>
      <c r="D1217" s="531" t="s">
        <v>5480</v>
      </c>
      <c r="E1217" s="531" t="s">
        <v>5481</v>
      </c>
      <c r="F1217" s="531" t="s">
        <v>1056</v>
      </c>
      <c r="G1217" s="531">
        <v>62201</v>
      </c>
      <c r="H1217" s="531">
        <v>1</v>
      </c>
      <c r="I1217" s="531">
        <v>1</v>
      </c>
    </row>
    <row r="1218" spans="1:9" x14ac:dyDescent="0.35">
      <c r="A1218" s="531">
        <v>2526</v>
      </c>
      <c r="B1218" s="531" t="s">
        <v>3325</v>
      </c>
      <c r="C1218" s="77">
        <v>2526</v>
      </c>
      <c r="D1218" s="531" t="s">
        <v>5482</v>
      </c>
      <c r="E1218" s="531" t="s">
        <v>3987</v>
      </c>
      <c r="F1218" s="531" t="s">
        <v>1056</v>
      </c>
      <c r="G1218" s="531">
        <v>62205</v>
      </c>
      <c r="H1218" s="531">
        <v>13</v>
      </c>
      <c r="I1218" s="531">
        <v>13</v>
      </c>
    </row>
    <row r="1219" spans="1:9" x14ac:dyDescent="0.35">
      <c r="A1219" s="531">
        <v>11099</v>
      </c>
      <c r="B1219" s="531" t="s">
        <v>3327</v>
      </c>
      <c r="C1219" s="77">
        <v>11099</v>
      </c>
      <c r="D1219" s="531" t="s">
        <v>5483</v>
      </c>
      <c r="E1219" s="531" t="s">
        <v>3991</v>
      </c>
      <c r="F1219" s="531" t="s">
        <v>957</v>
      </c>
      <c r="G1219" s="531">
        <v>62002</v>
      </c>
      <c r="H1219" s="531">
        <v>60</v>
      </c>
      <c r="I1219" s="531">
        <v>12</v>
      </c>
    </row>
    <row r="1220" spans="1:9" x14ac:dyDescent="0.35">
      <c r="A1220" s="531">
        <v>10694</v>
      </c>
      <c r="B1220" s="531" t="s">
        <v>3329</v>
      </c>
      <c r="C1220" s="77">
        <v>10694</v>
      </c>
      <c r="D1220" s="531" t="s">
        <v>5484</v>
      </c>
      <c r="E1220" s="531" t="s">
        <v>5485</v>
      </c>
      <c r="F1220" s="531" t="s">
        <v>838</v>
      </c>
      <c r="G1220" s="531">
        <v>60181</v>
      </c>
      <c r="H1220" s="531">
        <v>16</v>
      </c>
      <c r="I1220" s="531">
        <v>10</v>
      </c>
    </row>
    <row r="1221" spans="1:9" x14ac:dyDescent="0.35">
      <c r="A1221" s="531">
        <v>10867</v>
      </c>
      <c r="B1221" s="531" t="s">
        <v>3331</v>
      </c>
      <c r="C1221" s="77">
        <v>10867</v>
      </c>
      <c r="D1221" s="531" t="s">
        <v>5486</v>
      </c>
      <c r="E1221" s="531" t="s">
        <v>1037</v>
      </c>
      <c r="F1221" s="531" t="s">
        <v>1037</v>
      </c>
      <c r="G1221" s="531">
        <v>61201</v>
      </c>
      <c r="H1221" s="531">
        <v>34</v>
      </c>
      <c r="I1221" s="531">
        <v>9</v>
      </c>
    </row>
    <row r="1222" spans="1:9" x14ac:dyDescent="0.35">
      <c r="A1222" s="531">
        <v>2338</v>
      </c>
      <c r="B1222" s="531" t="s">
        <v>3333</v>
      </c>
      <c r="C1222" s="77">
        <v>2338</v>
      </c>
      <c r="D1222" s="531" t="s">
        <v>5487</v>
      </c>
      <c r="E1222" s="531" t="s">
        <v>5488</v>
      </c>
      <c r="F1222" s="531" t="s">
        <v>1031</v>
      </c>
      <c r="G1222" s="531">
        <v>62233</v>
      </c>
      <c r="H1222" s="531">
        <v>40</v>
      </c>
      <c r="I1222" s="531">
        <v>24</v>
      </c>
    </row>
    <row r="1223" spans="1:9" x14ac:dyDescent="0.35">
      <c r="A1223" s="531">
        <v>2616</v>
      </c>
      <c r="B1223" s="531" t="s">
        <v>3335</v>
      </c>
      <c r="C1223" s="77">
        <v>2616</v>
      </c>
      <c r="D1223" s="531" t="s">
        <v>5489</v>
      </c>
      <c r="E1223" s="531" t="s">
        <v>4132</v>
      </c>
      <c r="F1223" s="531" t="s">
        <v>900</v>
      </c>
      <c r="G1223" s="531">
        <v>62052</v>
      </c>
      <c r="H1223" s="531">
        <v>50</v>
      </c>
      <c r="I1223" s="531">
        <v>30</v>
      </c>
    </row>
    <row r="1224" spans="1:9" x14ac:dyDescent="0.35">
      <c r="A1224" s="531" t="s">
        <v>3338</v>
      </c>
      <c r="B1224" s="531" t="s">
        <v>3337</v>
      </c>
      <c r="C1224" s="77" t="s">
        <v>3338</v>
      </c>
      <c r="D1224" s="531" t="s">
        <v>5490</v>
      </c>
      <c r="E1224" s="531" t="s">
        <v>5491</v>
      </c>
      <c r="F1224" s="531" t="s">
        <v>1012</v>
      </c>
      <c r="G1224" s="531">
        <v>62274</v>
      </c>
      <c r="H1224" s="531">
        <v>30</v>
      </c>
      <c r="I1224" s="531">
        <v>20</v>
      </c>
    </row>
    <row r="1225" spans="1:9" x14ac:dyDescent="0.35">
      <c r="A1225" s="531">
        <v>2337</v>
      </c>
      <c r="B1225" s="531" t="s">
        <v>3339</v>
      </c>
      <c r="C1225" s="77">
        <v>2337</v>
      </c>
      <c r="D1225" s="531" t="s">
        <v>5492</v>
      </c>
      <c r="E1225" s="531" t="s">
        <v>4985</v>
      </c>
      <c r="F1225" s="531" t="s">
        <v>960</v>
      </c>
      <c r="G1225" s="531">
        <v>62881</v>
      </c>
      <c r="H1225" s="531">
        <v>40</v>
      </c>
      <c r="I1225" s="531">
        <v>24</v>
      </c>
    </row>
    <row r="1226" spans="1:9" x14ac:dyDescent="0.35">
      <c r="A1226" s="531">
        <v>11257</v>
      </c>
      <c r="B1226" s="531" t="s">
        <v>3341</v>
      </c>
      <c r="C1226" s="77">
        <v>11257</v>
      </c>
      <c r="D1226" s="531" t="s">
        <v>5493</v>
      </c>
      <c r="E1226" s="531" t="s">
        <v>1200</v>
      </c>
      <c r="F1226" s="531" t="s">
        <v>808</v>
      </c>
      <c r="G1226" s="531">
        <v>60610</v>
      </c>
      <c r="H1226" s="531">
        <v>90</v>
      </c>
      <c r="I1226" s="531">
        <v>9</v>
      </c>
    </row>
    <row r="1227" spans="1:9" x14ac:dyDescent="0.35">
      <c r="A1227" s="531">
        <v>11595</v>
      </c>
      <c r="B1227" s="531" t="s">
        <v>3343</v>
      </c>
      <c r="C1227" s="77">
        <v>11595</v>
      </c>
      <c r="D1227" s="531" t="s">
        <v>5494</v>
      </c>
      <c r="E1227" s="531" t="s">
        <v>3987</v>
      </c>
      <c r="F1227" s="531" t="s">
        <v>1056</v>
      </c>
      <c r="G1227" s="531">
        <v>62201</v>
      </c>
      <c r="H1227" s="531">
        <v>110</v>
      </c>
      <c r="I1227" s="531">
        <v>11</v>
      </c>
    </row>
    <row r="1228" spans="1:9" x14ac:dyDescent="0.35">
      <c r="A1228" s="531">
        <v>349</v>
      </c>
      <c r="B1228" s="531" t="s">
        <v>3345</v>
      </c>
      <c r="C1228" s="77">
        <v>349</v>
      </c>
      <c r="D1228" s="531" t="s">
        <v>5495</v>
      </c>
      <c r="E1228" s="531" t="s">
        <v>4119</v>
      </c>
      <c r="F1228" s="531" t="s">
        <v>1092</v>
      </c>
      <c r="G1228" s="531">
        <v>60436</v>
      </c>
      <c r="H1228" s="531">
        <v>134</v>
      </c>
      <c r="I1228" s="531">
        <v>134</v>
      </c>
    </row>
    <row r="1229" spans="1:9" x14ac:dyDescent="0.35">
      <c r="A1229" s="531">
        <v>1417</v>
      </c>
      <c r="B1229" s="531" t="s">
        <v>3347</v>
      </c>
      <c r="C1229" s="77">
        <v>1417</v>
      </c>
      <c r="D1229" s="531" t="s">
        <v>5496</v>
      </c>
      <c r="E1229" s="531" t="s">
        <v>5497</v>
      </c>
      <c r="F1229" s="531" t="s">
        <v>808</v>
      </c>
      <c r="G1229" s="531">
        <v>60445</v>
      </c>
      <c r="H1229" s="531">
        <v>122</v>
      </c>
      <c r="I1229" s="531">
        <v>91</v>
      </c>
    </row>
    <row r="1230" spans="1:9" x14ac:dyDescent="0.35">
      <c r="A1230" s="531">
        <v>1450</v>
      </c>
      <c r="B1230" s="531" t="s">
        <v>3349</v>
      </c>
      <c r="C1230" s="77">
        <v>1450</v>
      </c>
      <c r="D1230" s="531" t="s">
        <v>5498</v>
      </c>
      <c r="E1230" s="531" t="s">
        <v>4009</v>
      </c>
      <c r="F1230" s="531" t="s">
        <v>922</v>
      </c>
      <c r="G1230" s="531">
        <v>60560</v>
      </c>
      <c r="H1230" s="531">
        <v>132</v>
      </c>
      <c r="I1230" s="531">
        <v>132</v>
      </c>
    </row>
    <row r="1231" spans="1:9" x14ac:dyDescent="0.35">
      <c r="A1231" s="531" t="s">
        <v>3352</v>
      </c>
      <c r="B1231" s="531" t="s">
        <v>3351</v>
      </c>
      <c r="C1231" s="77" t="s">
        <v>3352</v>
      </c>
      <c r="D1231" s="531" t="s">
        <v>5499</v>
      </c>
      <c r="E1231" s="531" t="s">
        <v>4186</v>
      </c>
      <c r="F1231" s="531" t="s">
        <v>808</v>
      </c>
      <c r="G1231" s="531">
        <v>60471</v>
      </c>
      <c r="H1231" s="531">
        <v>60</v>
      </c>
      <c r="I1231" s="531">
        <v>54</v>
      </c>
    </row>
    <row r="1232" spans="1:9" x14ac:dyDescent="0.35">
      <c r="A1232" s="531">
        <v>11391</v>
      </c>
      <c r="B1232" s="531" t="s">
        <v>3353</v>
      </c>
      <c r="C1232" s="77">
        <v>11391</v>
      </c>
      <c r="D1232" s="531" t="s">
        <v>5500</v>
      </c>
      <c r="E1232" s="531" t="s">
        <v>4277</v>
      </c>
      <c r="F1232" s="531" t="s">
        <v>977</v>
      </c>
      <c r="G1232" s="531">
        <v>60014</v>
      </c>
      <c r="H1232" s="531">
        <v>60</v>
      </c>
      <c r="I1232" s="531">
        <v>9</v>
      </c>
    </row>
    <row r="1233" spans="1:9" x14ac:dyDescent="0.35">
      <c r="A1233" s="531">
        <v>10248</v>
      </c>
      <c r="B1233" s="531" t="s">
        <v>3355</v>
      </c>
      <c r="C1233" s="77">
        <v>10248</v>
      </c>
      <c r="D1233" s="531" t="s">
        <v>5501</v>
      </c>
      <c r="E1233" s="531" t="s">
        <v>5502</v>
      </c>
      <c r="F1233" s="531" t="s">
        <v>977</v>
      </c>
      <c r="G1233" s="531">
        <v>60156</v>
      </c>
      <c r="H1233" s="531">
        <v>92</v>
      </c>
      <c r="I1233" s="531">
        <v>10</v>
      </c>
    </row>
    <row r="1234" spans="1:9" x14ac:dyDescent="0.35">
      <c r="A1234" s="531" t="s">
        <v>3358</v>
      </c>
      <c r="B1234" s="531" t="s">
        <v>3357</v>
      </c>
      <c r="C1234" s="77" t="s">
        <v>3358</v>
      </c>
      <c r="D1234" s="531" t="s">
        <v>5503</v>
      </c>
      <c r="E1234" s="531" t="s">
        <v>4543</v>
      </c>
      <c r="F1234" s="531" t="s">
        <v>808</v>
      </c>
      <c r="G1234" s="531">
        <v>60411</v>
      </c>
      <c r="H1234" s="531">
        <v>16</v>
      </c>
      <c r="I1234" s="531">
        <v>16</v>
      </c>
    </row>
    <row r="1235" spans="1:9" x14ac:dyDescent="0.35">
      <c r="A1235" s="531" t="s">
        <v>3360</v>
      </c>
      <c r="B1235" s="531" t="s">
        <v>3359</v>
      </c>
      <c r="C1235" s="77" t="s">
        <v>3360</v>
      </c>
      <c r="D1235" s="531" t="s">
        <v>5504</v>
      </c>
      <c r="E1235" s="531" t="s">
        <v>1200</v>
      </c>
      <c r="F1235" s="531" t="s">
        <v>808</v>
      </c>
      <c r="G1235" s="531">
        <v>60616</v>
      </c>
      <c r="H1235" s="531">
        <v>170</v>
      </c>
      <c r="I1235" s="531">
        <v>170</v>
      </c>
    </row>
    <row r="1236" spans="1:9" x14ac:dyDescent="0.35">
      <c r="A1236" s="531" t="s">
        <v>3362</v>
      </c>
      <c r="B1236" s="531" t="s">
        <v>3361</v>
      </c>
      <c r="C1236" s="77" t="s">
        <v>3362</v>
      </c>
      <c r="D1236" s="531" t="s">
        <v>5505</v>
      </c>
      <c r="E1236" s="531" t="s">
        <v>3950</v>
      </c>
      <c r="F1236" s="531" t="s">
        <v>1098</v>
      </c>
      <c r="G1236" s="531">
        <v>61103</v>
      </c>
      <c r="H1236" s="531">
        <v>128</v>
      </c>
      <c r="I1236" s="531">
        <v>128</v>
      </c>
    </row>
    <row r="1237" spans="1:9" x14ac:dyDescent="0.35">
      <c r="A1237" s="531">
        <v>301246</v>
      </c>
      <c r="B1237" s="531" t="s">
        <v>3363</v>
      </c>
      <c r="C1237" s="77">
        <v>301246</v>
      </c>
      <c r="D1237" s="531" t="s">
        <v>5506</v>
      </c>
      <c r="E1237" s="531" t="s">
        <v>5507</v>
      </c>
      <c r="F1237" s="531" t="s">
        <v>977</v>
      </c>
      <c r="G1237" s="531">
        <v>60034</v>
      </c>
      <c r="H1237" s="531">
        <v>20</v>
      </c>
      <c r="I1237" s="531">
        <v>14</v>
      </c>
    </row>
    <row r="1238" spans="1:9" x14ac:dyDescent="0.35">
      <c r="A1238" s="531" t="s">
        <v>3366</v>
      </c>
      <c r="B1238" s="531" t="s">
        <v>3365</v>
      </c>
      <c r="C1238" s="77" t="s">
        <v>3366</v>
      </c>
      <c r="D1238" s="531" t="s">
        <v>5508</v>
      </c>
      <c r="E1238" s="531" t="s">
        <v>1200</v>
      </c>
      <c r="F1238" s="531" t="s">
        <v>808</v>
      </c>
      <c r="G1238" s="531">
        <v>60637</v>
      </c>
      <c r="H1238" s="531">
        <v>8</v>
      </c>
      <c r="I1238" s="531">
        <v>8</v>
      </c>
    </row>
    <row r="1239" spans="1:9" x14ac:dyDescent="0.35">
      <c r="A1239" s="531">
        <v>2871</v>
      </c>
      <c r="B1239" s="531" t="s">
        <v>3367</v>
      </c>
      <c r="C1239" s="77">
        <v>2871</v>
      </c>
      <c r="D1239" s="531" t="s">
        <v>5509</v>
      </c>
      <c r="E1239" s="531" t="s">
        <v>4075</v>
      </c>
      <c r="F1239" s="531" t="s">
        <v>973</v>
      </c>
      <c r="G1239" s="531">
        <v>61455</v>
      </c>
      <c r="H1239" s="531">
        <v>45</v>
      </c>
      <c r="I1239" s="531">
        <v>5</v>
      </c>
    </row>
    <row r="1240" spans="1:9" x14ac:dyDescent="0.35">
      <c r="A1240" s="531">
        <v>12469</v>
      </c>
      <c r="B1240" s="531" t="s">
        <v>3369</v>
      </c>
      <c r="C1240" s="77">
        <v>12469</v>
      </c>
      <c r="D1240" s="531" t="s">
        <v>5510</v>
      </c>
      <c r="E1240" s="531" t="s">
        <v>4277</v>
      </c>
      <c r="F1240" s="531" t="s">
        <v>977</v>
      </c>
      <c r="G1240" s="531">
        <v>60014</v>
      </c>
      <c r="H1240" s="531">
        <v>116</v>
      </c>
      <c r="I1240" s="531">
        <v>47</v>
      </c>
    </row>
    <row r="1241" spans="1:9" x14ac:dyDescent="0.35">
      <c r="A1241" s="531">
        <v>2728</v>
      </c>
      <c r="B1241" s="531" t="s">
        <v>3371</v>
      </c>
      <c r="C1241" s="77">
        <v>2728</v>
      </c>
      <c r="D1241" s="531" t="s">
        <v>5511</v>
      </c>
      <c r="E1241" s="531" t="s">
        <v>4219</v>
      </c>
      <c r="F1241" s="531" t="s">
        <v>960</v>
      </c>
      <c r="G1241" s="531">
        <v>62801</v>
      </c>
      <c r="H1241" s="531">
        <v>50</v>
      </c>
      <c r="I1241" s="531">
        <v>50</v>
      </c>
    </row>
    <row r="1242" spans="1:9" x14ac:dyDescent="0.35">
      <c r="A1242" s="531">
        <v>11852</v>
      </c>
      <c r="B1242" s="531" t="s">
        <v>3373</v>
      </c>
      <c r="C1242" s="77">
        <v>11852</v>
      </c>
      <c r="D1242" s="531" t="s">
        <v>5512</v>
      </c>
      <c r="E1242" s="531" t="s">
        <v>4003</v>
      </c>
      <c r="F1242" s="531" t="s">
        <v>980</v>
      </c>
      <c r="G1242" s="531">
        <v>61704</v>
      </c>
      <c r="H1242" s="531">
        <v>48</v>
      </c>
      <c r="I1242" s="531">
        <v>8</v>
      </c>
    </row>
    <row r="1243" spans="1:9" x14ac:dyDescent="0.35">
      <c r="A1243" s="531">
        <v>11098</v>
      </c>
      <c r="B1243" s="531" t="s">
        <v>3375</v>
      </c>
      <c r="C1243" s="77">
        <v>11098</v>
      </c>
      <c r="D1243" s="531" t="s">
        <v>5513</v>
      </c>
      <c r="E1243" s="531" t="s">
        <v>3958</v>
      </c>
      <c r="F1243" s="531" t="s">
        <v>1044</v>
      </c>
      <c r="G1243" s="531">
        <v>62704</v>
      </c>
      <c r="H1243" s="531">
        <v>92</v>
      </c>
      <c r="I1243" s="531">
        <v>92</v>
      </c>
    </row>
    <row r="1244" spans="1:9" x14ac:dyDescent="0.35">
      <c r="A1244" s="531">
        <v>2868</v>
      </c>
      <c r="B1244" s="531" t="s">
        <v>3377</v>
      </c>
      <c r="C1244" s="77">
        <v>2868</v>
      </c>
      <c r="D1244" s="531" t="s">
        <v>5514</v>
      </c>
      <c r="E1244" s="531" t="s">
        <v>3942</v>
      </c>
      <c r="F1244" s="531" t="s">
        <v>887</v>
      </c>
      <c r="G1244" s="531">
        <v>62901</v>
      </c>
      <c r="H1244" s="531">
        <v>48</v>
      </c>
      <c r="I1244" s="531">
        <v>5</v>
      </c>
    </row>
    <row r="1245" spans="1:9" x14ac:dyDescent="0.35">
      <c r="A1245" s="531">
        <v>11007</v>
      </c>
      <c r="B1245" s="531" t="s">
        <v>3379</v>
      </c>
      <c r="C1245" s="77">
        <v>11007</v>
      </c>
      <c r="D1245" s="531" t="s">
        <v>5515</v>
      </c>
      <c r="E1245" s="531" t="s">
        <v>5502</v>
      </c>
      <c r="F1245" s="531" t="s">
        <v>977</v>
      </c>
      <c r="G1245" s="531">
        <v>60156</v>
      </c>
      <c r="H1245" s="531">
        <v>60</v>
      </c>
      <c r="I1245" s="531">
        <v>12</v>
      </c>
    </row>
    <row r="1246" spans="1:9" x14ac:dyDescent="0.35">
      <c r="A1246" s="531">
        <v>52324</v>
      </c>
      <c r="B1246" s="531" t="s">
        <v>3381</v>
      </c>
      <c r="C1246" s="77">
        <v>52324</v>
      </c>
      <c r="D1246" s="531" t="s">
        <v>4174</v>
      </c>
      <c r="E1246" s="531" t="s">
        <v>1200</v>
      </c>
      <c r="F1246" s="531" t="s">
        <v>808</v>
      </c>
      <c r="G1246" s="531">
        <v>60637</v>
      </c>
      <c r="H1246" s="531">
        <v>196</v>
      </c>
      <c r="I1246" s="531">
        <v>196</v>
      </c>
    </row>
    <row r="1247" spans="1:9" x14ac:dyDescent="0.35">
      <c r="A1247" s="531" t="s">
        <v>3384</v>
      </c>
      <c r="B1247" s="531" t="s">
        <v>3383</v>
      </c>
      <c r="C1247" s="77" t="s">
        <v>3384</v>
      </c>
      <c r="D1247" s="531" t="s">
        <v>5516</v>
      </c>
      <c r="E1247" s="531" t="s">
        <v>4414</v>
      </c>
      <c r="F1247" s="531" t="s">
        <v>957</v>
      </c>
      <c r="G1247" s="531">
        <v>62024</v>
      </c>
      <c r="H1247" s="531">
        <v>12</v>
      </c>
      <c r="I1247" s="531">
        <v>12</v>
      </c>
    </row>
    <row r="1248" spans="1:9" x14ac:dyDescent="0.35">
      <c r="A1248" s="531" t="s">
        <v>3386</v>
      </c>
      <c r="B1248" s="531" t="s">
        <v>3385</v>
      </c>
      <c r="C1248" s="77" t="s">
        <v>3386</v>
      </c>
      <c r="D1248" s="531" t="s">
        <v>5517</v>
      </c>
      <c r="E1248" s="531" t="s">
        <v>4036</v>
      </c>
      <c r="F1248" s="531" t="s">
        <v>808</v>
      </c>
      <c r="G1248" s="531">
        <v>60025</v>
      </c>
      <c r="H1248" s="531">
        <v>144</v>
      </c>
      <c r="I1248" s="531">
        <v>108</v>
      </c>
    </row>
    <row r="1249" spans="1:9" x14ac:dyDescent="0.35">
      <c r="A1249" s="531">
        <v>10036</v>
      </c>
      <c r="B1249" s="531" t="s">
        <v>3387</v>
      </c>
      <c r="C1249" s="77">
        <v>10036</v>
      </c>
      <c r="D1249" s="531" t="s">
        <v>5518</v>
      </c>
      <c r="E1249" s="531" t="s">
        <v>4818</v>
      </c>
      <c r="F1249" s="531" t="s">
        <v>930</v>
      </c>
      <c r="G1249" s="531">
        <v>60020</v>
      </c>
      <c r="H1249" s="531">
        <v>100</v>
      </c>
      <c r="I1249" s="531">
        <v>100</v>
      </c>
    </row>
    <row r="1250" spans="1:9" x14ac:dyDescent="0.35">
      <c r="A1250" s="531">
        <v>10456</v>
      </c>
      <c r="B1250" s="531" t="s">
        <v>3389</v>
      </c>
      <c r="C1250" s="77">
        <v>10456</v>
      </c>
      <c r="D1250" s="531" t="s">
        <v>5519</v>
      </c>
      <c r="E1250" s="531" t="s">
        <v>5520</v>
      </c>
      <c r="F1250" s="531" t="s">
        <v>808</v>
      </c>
      <c r="G1250" s="531">
        <v>60462</v>
      </c>
      <c r="H1250" s="531">
        <v>80</v>
      </c>
      <c r="I1250" s="531">
        <v>8</v>
      </c>
    </row>
    <row r="1251" spans="1:9" x14ac:dyDescent="0.35">
      <c r="A1251" s="531">
        <v>10394</v>
      </c>
      <c r="B1251" s="531" t="s">
        <v>3391</v>
      </c>
      <c r="C1251" s="77">
        <v>10394</v>
      </c>
      <c r="D1251" s="531" t="s">
        <v>5521</v>
      </c>
      <c r="E1251" s="531" t="s">
        <v>4130</v>
      </c>
      <c r="F1251" s="531" t="s">
        <v>930</v>
      </c>
      <c r="G1251" s="531">
        <v>60031</v>
      </c>
      <c r="H1251" s="531">
        <v>100</v>
      </c>
      <c r="I1251" s="531">
        <v>100</v>
      </c>
    </row>
    <row r="1252" spans="1:9" x14ac:dyDescent="0.35">
      <c r="A1252" s="531">
        <v>11054</v>
      </c>
      <c r="B1252" s="531" t="s">
        <v>3393</v>
      </c>
      <c r="C1252" s="77">
        <v>11054</v>
      </c>
      <c r="D1252" s="531" t="s">
        <v>5522</v>
      </c>
      <c r="E1252" s="531" t="s">
        <v>5523</v>
      </c>
      <c r="F1252" s="531" t="s">
        <v>808</v>
      </c>
      <c r="G1252" s="531" t="s">
        <v>5524</v>
      </c>
      <c r="H1252" s="531">
        <v>46</v>
      </c>
      <c r="I1252" s="531">
        <v>10</v>
      </c>
    </row>
    <row r="1253" spans="1:9" x14ac:dyDescent="0.35">
      <c r="A1253" s="531">
        <v>2335</v>
      </c>
      <c r="B1253" s="531" t="s">
        <v>3395</v>
      </c>
      <c r="C1253" s="77">
        <v>2335</v>
      </c>
      <c r="D1253" s="531" t="s">
        <v>5525</v>
      </c>
      <c r="E1253" s="531" t="s">
        <v>4543</v>
      </c>
      <c r="F1253" s="531" t="s">
        <v>808</v>
      </c>
      <c r="G1253" s="531">
        <v>60411</v>
      </c>
      <c r="H1253" s="531">
        <v>232</v>
      </c>
      <c r="I1253" s="531">
        <v>219</v>
      </c>
    </row>
    <row r="1254" spans="1:9" x14ac:dyDescent="0.35">
      <c r="A1254" s="531">
        <v>10344</v>
      </c>
      <c r="B1254" s="531" t="s">
        <v>3397</v>
      </c>
      <c r="C1254" s="77">
        <v>10344</v>
      </c>
      <c r="D1254" s="531" t="s">
        <v>5526</v>
      </c>
      <c r="E1254" s="531" t="s">
        <v>4014</v>
      </c>
      <c r="F1254" s="531" t="s">
        <v>1092</v>
      </c>
      <c r="G1254" s="531" t="s">
        <v>5527</v>
      </c>
      <c r="H1254" s="531">
        <v>183</v>
      </c>
      <c r="I1254" s="531">
        <v>183</v>
      </c>
    </row>
    <row r="1255" spans="1:9" x14ac:dyDescent="0.35">
      <c r="A1255" s="531">
        <v>10555</v>
      </c>
      <c r="B1255" s="531" t="s">
        <v>3399</v>
      </c>
      <c r="C1255" s="77">
        <v>10555</v>
      </c>
      <c r="D1255" s="531" t="s">
        <v>4413</v>
      </c>
      <c r="E1255" s="531" t="s">
        <v>1200</v>
      </c>
      <c r="F1255" s="531" t="s">
        <v>808</v>
      </c>
      <c r="G1255" s="531"/>
      <c r="H1255" s="531">
        <v>20</v>
      </c>
      <c r="I1255" s="531">
        <v>20</v>
      </c>
    </row>
    <row r="1256" spans="1:9" x14ac:dyDescent="0.35">
      <c r="A1256" s="531">
        <v>11427</v>
      </c>
      <c r="B1256" s="531" t="s">
        <v>3401</v>
      </c>
      <c r="C1256" s="77">
        <v>11427</v>
      </c>
      <c r="D1256" s="531" t="s">
        <v>5528</v>
      </c>
      <c r="E1256" s="531" t="s">
        <v>3994</v>
      </c>
      <c r="F1256" s="531" t="s">
        <v>808</v>
      </c>
      <c r="G1256" s="531">
        <v>60626</v>
      </c>
      <c r="H1256" s="531">
        <v>146</v>
      </c>
      <c r="I1256" s="531">
        <v>44</v>
      </c>
    </row>
    <row r="1257" spans="1:9" x14ac:dyDescent="0.35">
      <c r="A1257" s="531" t="s">
        <v>3404</v>
      </c>
      <c r="B1257" s="531" t="s">
        <v>3403</v>
      </c>
      <c r="C1257" s="77" t="s">
        <v>3404</v>
      </c>
      <c r="D1257" s="531" t="s">
        <v>4174</v>
      </c>
      <c r="E1257" s="531" t="s">
        <v>1200</v>
      </c>
      <c r="F1257" s="531" t="s">
        <v>808</v>
      </c>
      <c r="G1257" s="531">
        <v>60647</v>
      </c>
      <c r="H1257" s="531">
        <v>45</v>
      </c>
      <c r="I1257" s="531">
        <v>45</v>
      </c>
    </row>
    <row r="1258" spans="1:9" x14ac:dyDescent="0.35">
      <c r="A1258" s="531" t="s">
        <v>3406</v>
      </c>
      <c r="B1258" s="531" t="s">
        <v>3405</v>
      </c>
      <c r="C1258" s="77" t="s">
        <v>3406</v>
      </c>
      <c r="D1258" s="531" t="s">
        <v>5529</v>
      </c>
      <c r="E1258" s="531" t="s">
        <v>5530</v>
      </c>
      <c r="F1258" s="531" t="s">
        <v>930</v>
      </c>
      <c r="G1258" s="531">
        <v>60002</v>
      </c>
      <c r="H1258" s="531">
        <v>38</v>
      </c>
      <c r="I1258" s="531">
        <v>30</v>
      </c>
    </row>
    <row r="1259" spans="1:9" x14ac:dyDescent="0.35">
      <c r="A1259" s="531">
        <v>11325</v>
      </c>
      <c r="B1259" s="531" t="s">
        <v>3407</v>
      </c>
      <c r="C1259" s="77">
        <v>11325</v>
      </c>
      <c r="D1259" s="531" t="s">
        <v>5531</v>
      </c>
      <c r="E1259" s="531" t="s">
        <v>4164</v>
      </c>
      <c r="F1259" s="531" t="s">
        <v>842</v>
      </c>
      <c r="G1259" s="531">
        <v>61944</v>
      </c>
      <c r="H1259" s="531">
        <v>42</v>
      </c>
      <c r="I1259" s="531">
        <v>9</v>
      </c>
    </row>
    <row r="1260" spans="1:9" x14ac:dyDescent="0.35">
      <c r="A1260" s="531">
        <v>12118</v>
      </c>
      <c r="B1260" s="531" t="s">
        <v>3409</v>
      </c>
      <c r="C1260" s="77">
        <v>12118</v>
      </c>
      <c r="D1260" s="531" t="s">
        <v>5532</v>
      </c>
      <c r="E1260" s="531" t="s">
        <v>4224</v>
      </c>
      <c r="F1260" s="531" t="s">
        <v>1041</v>
      </c>
      <c r="G1260" s="531">
        <v>62946</v>
      </c>
      <c r="H1260" s="531">
        <v>50</v>
      </c>
      <c r="I1260" s="531">
        <v>3</v>
      </c>
    </row>
    <row r="1261" spans="1:9" x14ac:dyDescent="0.35">
      <c r="A1261" s="531">
        <v>2244</v>
      </c>
      <c r="B1261" s="531" t="s">
        <v>3411</v>
      </c>
      <c r="C1261" s="77">
        <v>2244</v>
      </c>
      <c r="D1261" s="531" t="s">
        <v>5533</v>
      </c>
      <c r="E1261" s="531" t="s">
        <v>3958</v>
      </c>
      <c r="F1261" s="531" t="s">
        <v>1044</v>
      </c>
      <c r="G1261" s="531">
        <v>62703</v>
      </c>
      <c r="H1261" s="531">
        <v>67</v>
      </c>
      <c r="I1261" s="531">
        <v>60</v>
      </c>
    </row>
    <row r="1262" spans="1:9" x14ac:dyDescent="0.35">
      <c r="A1262" s="531">
        <v>2632</v>
      </c>
      <c r="B1262" s="531" t="s">
        <v>3413</v>
      </c>
      <c r="C1262" s="77">
        <v>2632</v>
      </c>
      <c r="D1262" s="531" t="s">
        <v>5534</v>
      </c>
      <c r="E1262" s="531" t="s">
        <v>3958</v>
      </c>
      <c r="F1262" s="531" t="s">
        <v>1044</v>
      </c>
      <c r="G1262" s="531">
        <v>62703</v>
      </c>
      <c r="H1262" s="531">
        <v>60</v>
      </c>
      <c r="I1262" s="531">
        <v>48</v>
      </c>
    </row>
    <row r="1263" spans="1:9" x14ac:dyDescent="0.35">
      <c r="A1263" s="531">
        <v>10487</v>
      </c>
      <c r="B1263" s="531" t="s">
        <v>3415</v>
      </c>
      <c r="C1263" s="77">
        <v>10487</v>
      </c>
      <c r="D1263" s="531" t="s">
        <v>5535</v>
      </c>
      <c r="E1263" s="531" t="s">
        <v>5536</v>
      </c>
      <c r="F1263" s="531" t="s">
        <v>665</v>
      </c>
      <c r="G1263" s="531">
        <v>62305</v>
      </c>
      <c r="H1263" s="531">
        <v>56</v>
      </c>
      <c r="I1263" s="531">
        <v>56</v>
      </c>
    </row>
    <row r="1264" spans="1:9" x14ac:dyDescent="0.35">
      <c r="A1264" s="531">
        <v>11707</v>
      </c>
      <c r="B1264" s="531" t="s">
        <v>3417</v>
      </c>
      <c r="C1264" s="77">
        <v>11707</v>
      </c>
      <c r="D1264" s="531" t="s">
        <v>5537</v>
      </c>
      <c r="E1264" s="531" t="s">
        <v>5392</v>
      </c>
      <c r="F1264" s="531" t="s">
        <v>808</v>
      </c>
      <c r="G1264" s="531">
        <v>60438</v>
      </c>
      <c r="H1264" s="531">
        <v>48</v>
      </c>
      <c r="I1264" s="531">
        <v>8</v>
      </c>
    </row>
    <row r="1265" spans="1:9" x14ac:dyDescent="0.35">
      <c r="A1265" s="531">
        <v>1126</v>
      </c>
      <c r="B1265" s="531" t="s">
        <v>3419</v>
      </c>
      <c r="C1265" s="77">
        <v>1126</v>
      </c>
      <c r="D1265" s="531" t="s">
        <v>5538</v>
      </c>
      <c r="E1265" s="531" t="s">
        <v>5539</v>
      </c>
      <c r="F1265" s="531" t="s">
        <v>1059</v>
      </c>
      <c r="G1265" s="531">
        <v>61483</v>
      </c>
      <c r="H1265" s="531">
        <v>6</v>
      </c>
      <c r="I1265" s="531">
        <v>6</v>
      </c>
    </row>
    <row r="1266" spans="1:9" x14ac:dyDescent="0.35">
      <c r="A1266" s="531" t="s">
        <v>3422</v>
      </c>
      <c r="B1266" s="531" t="s">
        <v>3421</v>
      </c>
      <c r="C1266" s="77" t="s">
        <v>3422</v>
      </c>
      <c r="D1266" s="531" t="s">
        <v>5540</v>
      </c>
      <c r="E1266" s="531" t="s">
        <v>977</v>
      </c>
      <c r="F1266" s="531" t="s">
        <v>977</v>
      </c>
      <c r="G1266" s="531">
        <v>60050</v>
      </c>
      <c r="H1266" s="531">
        <v>44</v>
      </c>
      <c r="I1266" s="531">
        <v>8</v>
      </c>
    </row>
    <row r="1267" spans="1:9" x14ac:dyDescent="0.35">
      <c r="A1267" s="531">
        <v>10348</v>
      </c>
      <c r="B1267" s="531" t="s">
        <v>3423</v>
      </c>
      <c r="C1267" s="77">
        <v>10348</v>
      </c>
      <c r="D1267" s="531" t="s">
        <v>5541</v>
      </c>
      <c r="E1267" s="531" t="s">
        <v>4405</v>
      </c>
      <c r="F1267" s="531" t="s">
        <v>957</v>
      </c>
      <c r="G1267" s="531">
        <v>62040</v>
      </c>
      <c r="H1267" s="531">
        <v>121</v>
      </c>
      <c r="I1267" s="531">
        <v>121</v>
      </c>
    </row>
    <row r="1268" spans="1:9" x14ac:dyDescent="0.35">
      <c r="A1268" s="531" t="s">
        <v>3426</v>
      </c>
      <c r="B1268" s="531" t="s">
        <v>3425</v>
      </c>
      <c r="C1268" s="77" t="s">
        <v>3426</v>
      </c>
      <c r="D1268" s="531" t="s">
        <v>5542</v>
      </c>
      <c r="E1268" s="531" t="s">
        <v>775</v>
      </c>
      <c r="F1268" s="531" t="s">
        <v>775</v>
      </c>
      <c r="G1268" s="531">
        <v>61820</v>
      </c>
      <c r="H1268" s="531">
        <v>144</v>
      </c>
      <c r="I1268" s="531">
        <v>144</v>
      </c>
    </row>
    <row r="1269" spans="1:9" x14ac:dyDescent="0.35">
      <c r="A1269" s="531">
        <v>10969</v>
      </c>
      <c r="B1269" s="531" t="s">
        <v>3427</v>
      </c>
      <c r="C1269" s="77">
        <v>10969</v>
      </c>
      <c r="D1269" s="531" t="s">
        <v>5543</v>
      </c>
      <c r="E1269" s="531" t="s">
        <v>4414</v>
      </c>
      <c r="F1269" s="531" t="s">
        <v>957</v>
      </c>
      <c r="G1269" s="531">
        <v>62024</v>
      </c>
      <c r="H1269" s="531">
        <v>122</v>
      </c>
      <c r="I1269" s="531">
        <v>122</v>
      </c>
    </row>
    <row r="1270" spans="1:9" x14ac:dyDescent="0.35">
      <c r="A1270" s="531">
        <v>1108</v>
      </c>
      <c r="B1270" s="531" t="s">
        <v>3429</v>
      </c>
      <c r="C1270" s="77">
        <v>1108</v>
      </c>
      <c r="D1270" s="531" t="s">
        <v>5544</v>
      </c>
      <c r="E1270" s="531" t="s">
        <v>4003</v>
      </c>
      <c r="F1270" s="531" t="s">
        <v>980</v>
      </c>
      <c r="G1270" s="531">
        <v>61704</v>
      </c>
      <c r="H1270" s="531">
        <v>228</v>
      </c>
      <c r="I1270" s="531">
        <v>179</v>
      </c>
    </row>
    <row r="1271" spans="1:9" x14ac:dyDescent="0.35">
      <c r="A1271" s="531" t="s">
        <v>3432</v>
      </c>
      <c r="B1271" s="531" t="s">
        <v>3431</v>
      </c>
      <c r="C1271" s="77" t="s">
        <v>3432</v>
      </c>
      <c r="D1271" s="531" t="s">
        <v>5544</v>
      </c>
      <c r="E1271" s="531" t="s">
        <v>4003</v>
      </c>
      <c r="F1271" s="531" t="s">
        <v>980</v>
      </c>
      <c r="G1271" s="531">
        <v>61705</v>
      </c>
      <c r="H1271" s="531">
        <v>88</v>
      </c>
      <c r="I1271" s="531">
        <v>44</v>
      </c>
    </row>
    <row r="1272" spans="1:9" x14ac:dyDescent="0.35">
      <c r="A1272" s="531" t="s">
        <v>3434</v>
      </c>
      <c r="B1272" s="531" t="s">
        <v>3433</v>
      </c>
      <c r="C1272" s="77" t="s">
        <v>3434</v>
      </c>
      <c r="D1272" s="531" t="s">
        <v>5545</v>
      </c>
      <c r="E1272" s="531" t="s">
        <v>3958</v>
      </c>
      <c r="F1272" s="531" t="s">
        <v>1044</v>
      </c>
      <c r="G1272" s="531">
        <v>62703</v>
      </c>
      <c r="H1272" s="531">
        <v>96</v>
      </c>
      <c r="I1272" s="531">
        <v>96</v>
      </c>
    </row>
    <row r="1273" spans="1:9" x14ac:dyDescent="0.35">
      <c r="A1273" s="531" t="s">
        <v>3436</v>
      </c>
      <c r="B1273" s="531" t="s">
        <v>3435</v>
      </c>
      <c r="C1273" s="77" t="s">
        <v>3436</v>
      </c>
      <c r="D1273" s="531" t="s">
        <v>4174</v>
      </c>
      <c r="E1273" s="531" t="s">
        <v>5546</v>
      </c>
      <c r="F1273" s="531" t="s">
        <v>940</v>
      </c>
      <c r="G1273" s="531"/>
      <c r="H1273" s="531">
        <v>6</v>
      </c>
      <c r="I1273" s="531">
        <v>6</v>
      </c>
    </row>
    <row r="1274" spans="1:9" x14ac:dyDescent="0.35">
      <c r="A1274" s="531">
        <v>11430</v>
      </c>
      <c r="B1274" s="531" t="s">
        <v>3437</v>
      </c>
      <c r="C1274" s="77">
        <v>11430</v>
      </c>
      <c r="D1274" s="531" t="s">
        <v>5547</v>
      </c>
      <c r="E1274" s="531" t="s">
        <v>5548</v>
      </c>
      <c r="F1274" s="531" t="s">
        <v>808</v>
      </c>
      <c r="G1274" s="531">
        <v>60164</v>
      </c>
      <c r="H1274" s="531">
        <v>16</v>
      </c>
      <c r="I1274" s="531">
        <v>8</v>
      </c>
    </row>
    <row r="1275" spans="1:9" x14ac:dyDescent="0.35">
      <c r="A1275" s="531" t="s">
        <v>3440</v>
      </c>
      <c r="B1275" s="531" t="s">
        <v>3439</v>
      </c>
      <c r="C1275" s="77" t="s">
        <v>3440</v>
      </c>
      <c r="D1275" s="531" t="s">
        <v>5549</v>
      </c>
      <c r="E1275" s="531" t="s">
        <v>5550</v>
      </c>
      <c r="F1275" s="531" t="s">
        <v>808</v>
      </c>
      <c r="G1275" s="531">
        <v>60461</v>
      </c>
      <c r="H1275" s="531">
        <v>2</v>
      </c>
      <c r="I1275" s="531">
        <v>1</v>
      </c>
    </row>
    <row r="1276" spans="1:9" x14ac:dyDescent="0.35">
      <c r="A1276" s="531">
        <v>12099</v>
      </c>
      <c r="B1276" s="531" t="s">
        <v>3441</v>
      </c>
      <c r="C1276" s="77">
        <v>12099</v>
      </c>
      <c r="D1276" s="531" t="s">
        <v>5551</v>
      </c>
      <c r="E1276" s="531" t="s">
        <v>4885</v>
      </c>
      <c r="F1276" s="531" t="s">
        <v>1056</v>
      </c>
      <c r="G1276" s="531">
        <v>62223</v>
      </c>
      <c r="H1276" s="531">
        <v>70</v>
      </c>
      <c r="I1276" s="531">
        <v>28</v>
      </c>
    </row>
    <row r="1277" spans="1:9" x14ac:dyDescent="0.35">
      <c r="A1277" s="531" t="s">
        <v>3444</v>
      </c>
      <c r="B1277" s="531" t="s">
        <v>3443</v>
      </c>
      <c r="C1277" s="77" t="s">
        <v>3444</v>
      </c>
      <c r="D1277" s="531" t="s">
        <v>5552</v>
      </c>
      <c r="E1277" s="531" t="s">
        <v>4005</v>
      </c>
      <c r="F1277" s="531" t="s">
        <v>931</v>
      </c>
      <c r="G1277" s="531">
        <v>61350</v>
      </c>
      <c r="H1277" s="531">
        <v>60</v>
      </c>
      <c r="I1277" s="531">
        <v>54</v>
      </c>
    </row>
    <row r="1278" spans="1:9" x14ac:dyDescent="0.35">
      <c r="A1278" s="531">
        <v>2245</v>
      </c>
      <c r="B1278" s="531" t="s">
        <v>3445</v>
      </c>
      <c r="C1278" s="77">
        <v>2245</v>
      </c>
      <c r="D1278" s="531" t="s">
        <v>5553</v>
      </c>
      <c r="E1278" s="531" t="s">
        <v>4005</v>
      </c>
      <c r="F1278" s="531" t="s">
        <v>931</v>
      </c>
      <c r="G1278" s="531">
        <v>61350</v>
      </c>
      <c r="H1278" s="531">
        <v>50</v>
      </c>
      <c r="I1278" s="531">
        <v>50</v>
      </c>
    </row>
    <row r="1279" spans="1:9" x14ac:dyDescent="0.35">
      <c r="A1279" s="531">
        <v>2887</v>
      </c>
      <c r="B1279" s="531" t="s">
        <v>3447</v>
      </c>
      <c r="C1279" s="77">
        <v>2887</v>
      </c>
      <c r="D1279" s="531" t="s">
        <v>4174</v>
      </c>
      <c r="E1279" s="531" t="s">
        <v>4405</v>
      </c>
      <c r="F1279" s="531" t="s">
        <v>957</v>
      </c>
      <c r="G1279" s="531">
        <v>62040</v>
      </c>
      <c r="H1279" s="531">
        <v>20</v>
      </c>
      <c r="I1279" s="531">
        <v>2</v>
      </c>
    </row>
    <row r="1280" spans="1:9" x14ac:dyDescent="0.35">
      <c r="A1280" s="531">
        <v>10615</v>
      </c>
      <c r="B1280" s="531" t="s">
        <v>3449</v>
      </c>
      <c r="C1280" s="77">
        <v>10615</v>
      </c>
      <c r="D1280" s="531" t="s">
        <v>5554</v>
      </c>
      <c r="E1280" s="531" t="s">
        <v>5555</v>
      </c>
      <c r="F1280" s="531" t="s">
        <v>775</v>
      </c>
      <c r="G1280" s="531">
        <v>61866</v>
      </c>
      <c r="H1280" s="531">
        <v>42</v>
      </c>
      <c r="I1280" s="531">
        <v>11</v>
      </c>
    </row>
    <row r="1281" spans="1:9" x14ac:dyDescent="0.35">
      <c r="A1281" s="531">
        <v>11937</v>
      </c>
      <c r="B1281" s="531" t="s">
        <v>3451</v>
      </c>
      <c r="C1281" s="77">
        <v>11937</v>
      </c>
      <c r="D1281" s="531" t="s">
        <v>5556</v>
      </c>
      <c r="E1281" s="531" t="s">
        <v>4082</v>
      </c>
      <c r="F1281" s="531" t="s">
        <v>1037</v>
      </c>
      <c r="G1281" s="531">
        <v>61244</v>
      </c>
      <c r="H1281" s="531">
        <v>239</v>
      </c>
      <c r="I1281" s="531">
        <v>5</v>
      </c>
    </row>
    <row r="1282" spans="1:9" x14ac:dyDescent="0.35">
      <c r="A1282" s="531">
        <v>52544</v>
      </c>
      <c r="B1282" s="531" t="s">
        <v>3453</v>
      </c>
      <c r="C1282" s="77">
        <v>52544</v>
      </c>
      <c r="D1282" s="531" t="s">
        <v>5557</v>
      </c>
      <c r="E1282" s="531" t="s">
        <v>1200</v>
      </c>
      <c r="F1282" s="531" t="s">
        <v>808</v>
      </c>
      <c r="G1282" s="531">
        <v>60623</v>
      </c>
      <c r="H1282" s="531">
        <v>2</v>
      </c>
      <c r="I1282" s="531">
        <v>2</v>
      </c>
    </row>
    <row r="1283" spans="1:9" x14ac:dyDescent="0.35">
      <c r="A1283" s="531">
        <v>11846</v>
      </c>
      <c r="B1283" s="531" t="s">
        <v>3455</v>
      </c>
      <c r="C1283" s="77">
        <v>11846</v>
      </c>
      <c r="D1283" s="531" t="s">
        <v>5558</v>
      </c>
      <c r="E1283" s="531" t="s">
        <v>5188</v>
      </c>
      <c r="F1283" s="531" t="s">
        <v>808</v>
      </c>
      <c r="G1283" s="531">
        <v>60090</v>
      </c>
      <c r="H1283" s="531">
        <v>53</v>
      </c>
      <c r="I1283" s="531">
        <v>8</v>
      </c>
    </row>
    <row r="1284" spans="1:9" x14ac:dyDescent="0.35">
      <c r="A1284" s="531">
        <v>11429</v>
      </c>
      <c r="B1284" s="531" t="s">
        <v>3457</v>
      </c>
      <c r="C1284" s="77">
        <v>11429</v>
      </c>
      <c r="D1284" s="531" t="s">
        <v>5559</v>
      </c>
      <c r="E1284" s="531" t="s">
        <v>5520</v>
      </c>
      <c r="F1284" s="531" t="s">
        <v>808</v>
      </c>
      <c r="G1284" s="531">
        <v>60462</v>
      </c>
      <c r="H1284" s="531">
        <v>16</v>
      </c>
      <c r="I1284" s="531">
        <v>4</v>
      </c>
    </row>
    <row r="1285" spans="1:9" x14ac:dyDescent="0.35">
      <c r="A1285" s="531" t="s">
        <v>3460</v>
      </c>
      <c r="B1285" s="531" t="s">
        <v>3459</v>
      </c>
      <c r="C1285" s="77" t="s">
        <v>3460</v>
      </c>
      <c r="D1285" s="531" t="s">
        <v>5560</v>
      </c>
      <c r="E1285" s="531" t="s">
        <v>5390</v>
      </c>
      <c r="F1285" s="531" t="s">
        <v>912</v>
      </c>
      <c r="G1285" s="531">
        <v>60118</v>
      </c>
      <c r="H1285" s="531">
        <v>38</v>
      </c>
      <c r="I1285" s="531">
        <v>38</v>
      </c>
    </row>
    <row r="1286" spans="1:9" x14ac:dyDescent="0.35">
      <c r="A1286" s="531">
        <v>76</v>
      </c>
      <c r="B1286" s="531" t="s">
        <v>3461</v>
      </c>
      <c r="C1286" s="77">
        <v>76</v>
      </c>
      <c r="D1286" s="531" t="s">
        <v>5561</v>
      </c>
      <c r="E1286" s="531" t="s">
        <v>1200</v>
      </c>
      <c r="F1286" s="531" t="s">
        <v>808</v>
      </c>
      <c r="G1286" s="531">
        <v>60617</v>
      </c>
      <c r="H1286" s="531">
        <v>160</v>
      </c>
      <c r="I1286" s="531">
        <v>159</v>
      </c>
    </row>
    <row r="1287" spans="1:9" x14ac:dyDescent="0.35">
      <c r="A1287" s="531">
        <v>11149</v>
      </c>
      <c r="B1287" s="531" t="s">
        <v>3463</v>
      </c>
      <c r="C1287" s="77">
        <v>11149</v>
      </c>
      <c r="D1287" s="531" t="s">
        <v>5562</v>
      </c>
      <c r="E1287" s="531" t="s">
        <v>828</v>
      </c>
      <c r="F1287" s="531" t="s">
        <v>828</v>
      </c>
      <c r="G1287" s="531">
        <v>60115</v>
      </c>
      <c r="H1287" s="531">
        <v>120</v>
      </c>
      <c r="I1287" s="531">
        <v>120</v>
      </c>
    </row>
    <row r="1288" spans="1:9" x14ac:dyDescent="0.35">
      <c r="A1288" s="531">
        <v>11148</v>
      </c>
      <c r="B1288" s="531" t="s">
        <v>3465</v>
      </c>
      <c r="C1288" s="77">
        <v>11148</v>
      </c>
      <c r="D1288" s="531" t="s">
        <v>5563</v>
      </c>
      <c r="E1288" s="531" t="s">
        <v>828</v>
      </c>
      <c r="F1288" s="531" t="s">
        <v>828</v>
      </c>
      <c r="G1288" s="531">
        <v>60115</v>
      </c>
      <c r="H1288" s="531">
        <v>414</v>
      </c>
      <c r="I1288" s="531">
        <v>414</v>
      </c>
    </row>
    <row r="1289" spans="1:9" x14ac:dyDescent="0.35">
      <c r="A1289" s="531">
        <v>10855</v>
      </c>
      <c r="B1289" s="531" t="s">
        <v>3467</v>
      </c>
      <c r="C1289" s="77">
        <v>10855</v>
      </c>
      <c r="D1289" s="531" t="s">
        <v>5564</v>
      </c>
      <c r="E1289" s="531" t="s">
        <v>775</v>
      </c>
      <c r="F1289" s="531" t="s">
        <v>775</v>
      </c>
      <c r="G1289" s="531">
        <v>61820</v>
      </c>
      <c r="H1289" s="531">
        <v>24</v>
      </c>
      <c r="I1289" s="531">
        <v>15</v>
      </c>
    </row>
    <row r="1290" spans="1:9" x14ac:dyDescent="0.35">
      <c r="A1290" s="531">
        <v>2093</v>
      </c>
      <c r="B1290" s="531" t="s">
        <v>3469</v>
      </c>
      <c r="C1290" s="77">
        <v>2093</v>
      </c>
      <c r="D1290" s="531" t="s">
        <v>5565</v>
      </c>
      <c r="E1290" s="531" t="s">
        <v>3950</v>
      </c>
      <c r="F1290" s="531" t="s">
        <v>1098</v>
      </c>
      <c r="G1290" s="531">
        <v>61104</v>
      </c>
      <c r="H1290" s="531">
        <v>171</v>
      </c>
      <c r="I1290" s="531">
        <v>171</v>
      </c>
    </row>
    <row r="1291" spans="1:9" x14ac:dyDescent="0.35">
      <c r="A1291" s="531" t="s">
        <v>3472</v>
      </c>
      <c r="B1291" s="531" t="s">
        <v>3471</v>
      </c>
      <c r="C1291" s="77" t="s">
        <v>3472</v>
      </c>
      <c r="D1291" s="531" t="s">
        <v>5566</v>
      </c>
      <c r="E1291" s="531" t="s">
        <v>4790</v>
      </c>
      <c r="F1291" s="531" t="s">
        <v>1056</v>
      </c>
      <c r="G1291" s="531">
        <v>62232</v>
      </c>
      <c r="H1291" s="531">
        <v>40</v>
      </c>
      <c r="I1291" s="531">
        <v>31</v>
      </c>
    </row>
    <row r="1292" spans="1:9" x14ac:dyDescent="0.35">
      <c r="A1292" s="531">
        <v>2554</v>
      </c>
      <c r="B1292" s="531" t="s">
        <v>3473</v>
      </c>
      <c r="C1292" s="77">
        <v>2554</v>
      </c>
      <c r="D1292" s="531" t="s">
        <v>5567</v>
      </c>
      <c r="E1292" s="531" t="s">
        <v>4516</v>
      </c>
      <c r="F1292" s="531" t="s">
        <v>1037</v>
      </c>
      <c r="G1292" s="531">
        <v>61265</v>
      </c>
      <c r="H1292" s="531">
        <v>192</v>
      </c>
      <c r="I1292" s="531">
        <v>192</v>
      </c>
    </row>
    <row r="1293" spans="1:9" x14ac:dyDescent="0.35">
      <c r="A1293" s="531">
        <v>2174</v>
      </c>
      <c r="B1293" s="531" t="s">
        <v>3475</v>
      </c>
      <c r="C1293" s="77">
        <v>2174</v>
      </c>
      <c r="D1293" s="531" t="s">
        <v>5568</v>
      </c>
      <c r="E1293" s="531" t="s">
        <v>3950</v>
      </c>
      <c r="F1293" s="531" t="s">
        <v>1098</v>
      </c>
      <c r="G1293" s="531">
        <v>61108</v>
      </c>
      <c r="H1293" s="531">
        <v>167</v>
      </c>
      <c r="I1293" s="531">
        <v>159</v>
      </c>
    </row>
    <row r="1294" spans="1:9" x14ac:dyDescent="0.35">
      <c r="A1294" s="531">
        <v>780</v>
      </c>
      <c r="B1294" s="531" t="s">
        <v>3477</v>
      </c>
      <c r="C1294" s="77">
        <v>780</v>
      </c>
      <c r="D1294" s="531" t="s">
        <v>5569</v>
      </c>
      <c r="E1294" s="531" t="s">
        <v>5570</v>
      </c>
      <c r="F1294" s="531" t="s">
        <v>991</v>
      </c>
      <c r="G1294" s="531">
        <v>62295</v>
      </c>
      <c r="H1294" s="531">
        <v>24</v>
      </c>
      <c r="I1294" s="531">
        <v>24</v>
      </c>
    </row>
    <row r="1295" spans="1:9" x14ac:dyDescent="0.35">
      <c r="A1295" s="531">
        <v>11091</v>
      </c>
      <c r="B1295" s="531" t="s">
        <v>3479</v>
      </c>
      <c r="C1295" s="77">
        <v>11091</v>
      </c>
      <c r="D1295" s="531" t="s">
        <v>5571</v>
      </c>
      <c r="E1295" s="531" t="s">
        <v>1200</v>
      </c>
      <c r="F1295" s="531" t="s">
        <v>808</v>
      </c>
      <c r="G1295" s="531">
        <v>60624</v>
      </c>
      <c r="H1295" s="531">
        <v>299</v>
      </c>
      <c r="I1295" s="531">
        <v>286</v>
      </c>
    </row>
    <row r="1296" spans="1:9" x14ac:dyDescent="0.35">
      <c r="A1296" s="531">
        <v>2171</v>
      </c>
      <c r="B1296" s="531" t="s">
        <v>3481</v>
      </c>
      <c r="C1296" s="77">
        <v>2171</v>
      </c>
      <c r="D1296" s="531" t="s">
        <v>4736</v>
      </c>
      <c r="E1296" s="531" t="s">
        <v>4604</v>
      </c>
      <c r="F1296" s="531" t="s">
        <v>783</v>
      </c>
      <c r="G1296" s="531">
        <v>62568</v>
      </c>
      <c r="H1296" s="531">
        <v>19</v>
      </c>
      <c r="I1296" s="531">
        <v>10</v>
      </c>
    </row>
    <row r="1297" spans="1:9" x14ac:dyDescent="0.35">
      <c r="A1297" s="531">
        <v>11618</v>
      </c>
      <c r="B1297" s="531" t="s">
        <v>3483</v>
      </c>
      <c r="C1297" s="77">
        <v>11618</v>
      </c>
      <c r="D1297" s="531" t="s">
        <v>5572</v>
      </c>
      <c r="E1297" s="531" t="s">
        <v>1200</v>
      </c>
      <c r="F1297" s="531" t="s">
        <v>808</v>
      </c>
      <c r="G1297" s="531">
        <v>60649</v>
      </c>
      <c r="H1297" s="531">
        <v>6</v>
      </c>
      <c r="I1297" s="531">
        <v>6</v>
      </c>
    </row>
    <row r="1298" spans="1:9" x14ac:dyDescent="0.35">
      <c r="A1298" s="531">
        <v>11423</v>
      </c>
      <c r="B1298" s="531" t="s">
        <v>3485</v>
      </c>
      <c r="C1298" s="77">
        <v>11423</v>
      </c>
      <c r="D1298" s="531" t="s">
        <v>5573</v>
      </c>
      <c r="E1298" s="531" t="s">
        <v>5574</v>
      </c>
      <c r="F1298" s="531" t="s">
        <v>808</v>
      </c>
      <c r="G1298" s="531">
        <v>60411</v>
      </c>
      <c r="H1298" s="531">
        <v>115</v>
      </c>
      <c r="I1298" s="531">
        <v>46</v>
      </c>
    </row>
    <row r="1299" spans="1:9" x14ac:dyDescent="0.35">
      <c r="A1299" s="531">
        <v>33902</v>
      </c>
      <c r="B1299" s="531" t="s">
        <v>3487</v>
      </c>
      <c r="C1299" s="77">
        <v>33902</v>
      </c>
      <c r="D1299" s="531" t="s">
        <v>5575</v>
      </c>
      <c r="E1299" s="531" t="s">
        <v>5576</v>
      </c>
      <c r="F1299" s="531" t="s">
        <v>1071</v>
      </c>
      <c r="G1299" s="531">
        <v>61832</v>
      </c>
      <c r="H1299" s="531">
        <v>160</v>
      </c>
      <c r="I1299" s="531">
        <v>154</v>
      </c>
    </row>
    <row r="1300" spans="1:9" x14ac:dyDescent="0.35">
      <c r="A1300" s="531">
        <v>11305</v>
      </c>
      <c r="B1300" s="531" t="s">
        <v>3489</v>
      </c>
      <c r="C1300" s="77">
        <v>11305</v>
      </c>
      <c r="D1300" s="531" t="s">
        <v>5577</v>
      </c>
      <c r="E1300" s="531" t="s">
        <v>4098</v>
      </c>
      <c r="F1300" s="531" t="s">
        <v>1071</v>
      </c>
      <c r="G1300" s="531">
        <v>61832</v>
      </c>
      <c r="H1300" s="531">
        <v>238</v>
      </c>
      <c r="I1300" s="531">
        <v>0</v>
      </c>
    </row>
    <row r="1301" spans="1:9" x14ac:dyDescent="0.35">
      <c r="A1301" s="531">
        <v>10786</v>
      </c>
      <c r="B1301" s="531" t="s">
        <v>3491</v>
      </c>
      <c r="C1301" s="77">
        <v>10786</v>
      </c>
      <c r="D1301" s="531" t="s">
        <v>5578</v>
      </c>
      <c r="E1301" s="531" t="s">
        <v>1200</v>
      </c>
      <c r="F1301" s="531" t="s">
        <v>808</v>
      </c>
      <c r="G1301" s="531" t="s">
        <v>5579</v>
      </c>
      <c r="H1301" s="531">
        <v>54</v>
      </c>
      <c r="I1301" s="531">
        <v>6</v>
      </c>
    </row>
    <row r="1302" spans="1:9" x14ac:dyDescent="0.35">
      <c r="A1302" s="531">
        <v>11520</v>
      </c>
      <c r="B1302" s="531" t="s">
        <v>3493</v>
      </c>
      <c r="C1302" s="77">
        <v>11520</v>
      </c>
      <c r="D1302" s="531" t="s">
        <v>5580</v>
      </c>
      <c r="E1302" s="531" t="s">
        <v>1200</v>
      </c>
      <c r="F1302" s="531" t="s">
        <v>808</v>
      </c>
      <c r="G1302" s="531">
        <v>60622</v>
      </c>
      <c r="H1302" s="531">
        <v>107</v>
      </c>
      <c r="I1302" s="531">
        <v>17</v>
      </c>
    </row>
    <row r="1303" spans="1:9" x14ac:dyDescent="0.35">
      <c r="A1303" s="531">
        <v>2071</v>
      </c>
      <c r="B1303" s="531" t="s">
        <v>3495</v>
      </c>
      <c r="C1303" s="77">
        <v>2071</v>
      </c>
      <c r="D1303" s="531" t="s">
        <v>5581</v>
      </c>
      <c r="E1303" s="531" t="s">
        <v>4044</v>
      </c>
      <c r="F1303" s="531" t="s">
        <v>808</v>
      </c>
      <c r="G1303" s="531">
        <v>60103</v>
      </c>
      <c r="H1303" s="531">
        <v>104</v>
      </c>
      <c r="I1303" s="531">
        <v>104</v>
      </c>
    </row>
    <row r="1304" spans="1:9" x14ac:dyDescent="0.35">
      <c r="A1304" s="531">
        <v>2454</v>
      </c>
      <c r="B1304" s="531" t="s">
        <v>3497</v>
      </c>
      <c r="C1304" s="77">
        <v>2454</v>
      </c>
      <c r="D1304" s="531" t="s">
        <v>5582</v>
      </c>
      <c r="E1304" s="531" t="s">
        <v>1200</v>
      </c>
      <c r="F1304" s="531" t="s">
        <v>808</v>
      </c>
      <c r="G1304" s="531">
        <v>60707</v>
      </c>
      <c r="H1304" s="531">
        <v>102</v>
      </c>
      <c r="I1304" s="531">
        <v>78</v>
      </c>
    </row>
    <row r="1305" spans="1:9" x14ac:dyDescent="0.35">
      <c r="A1305" s="531" t="s">
        <v>3500</v>
      </c>
      <c r="B1305" s="531" t="s">
        <v>3499</v>
      </c>
      <c r="C1305" s="77" t="s">
        <v>3500</v>
      </c>
      <c r="D1305" s="531" t="s">
        <v>5583</v>
      </c>
      <c r="E1305" s="531" t="s">
        <v>4194</v>
      </c>
      <c r="F1305" s="531" t="s">
        <v>808</v>
      </c>
      <c r="G1305" s="531">
        <v>60160</v>
      </c>
      <c r="H1305" s="531">
        <v>107</v>
      </c>
      <c r="I1305" s="531">
        <v>99</v>
      </c>
    </row>
    <row r="1306" spans="1:9" x14ac:dyDescent="0.35">
      <c r="A1306" s="531" t="s">
        <v>3502</v>
      </c>
      <c r="B1306" s="531" t="s">
        <v>3501</v>
      </c>
      <c r="C1306" s="77" t="s">
        <v>3502</v>
      </c>
      <c r="D1306" s="531" t="s">
        <v>5584</v>
      </c>
      <c r="E1306" s="531" t="s">
        <v>3974</v>
      </c>
      <c r="F1306" s="531" t="s">
        <v>808</v>
      </c>
      <c r="G1306" s="531">
        <v>60466</v>
      </c>
      <c r="H1306" s="531">
        <v>95</v>
      </c>
      <c r="I1306" s="531">
        <v>75</v>
      </c>
    </row>
    <row r="1307" spans="1:9" x14ac:dyDescent="0.35">
      <c r="A1307" s="531" t="s">
        <v>3504</v>
      </c>
      <c r="B1307" s="531" t="s">
        <v>3503</v>
      </c>
      <c r="C1307" s="77" t="s">
        <v>3504</v>
      </c>
      <c r="D1307" s="531" t="s">
        <v>5585</v>
      </c>
      <c r="E1307" s="531" t="s">
        <v>3974</v>
      </c>
      <c r="F1307" s="531" t="s">
        <v>808</v>
      </c>
      <c r="G1307" s="531">
        <v>60466</v>
      </c>
      <c r="H1307" s="531">
        <v>79</v>
      </c>
      <c r="I1307" s="531">
        <v>79</v>
      </c>
    </row>
    <row r="1308" spans="1:9" x14ac:dyDescent="0.35">
      <c r="A1308" s="531" t="s">
        <v>3506</v>
      </c>
      <c r="B1308" s="531" t="s">
        <v>3505</v>
      </c>
      <c r="C1308" s="77" t="s">
        <v>3506</v>
      </c>
      <c r="D1308" s="531" t="s">
        <v>5586</v>
      </c>
      <c r="E1308" s="531" t="s">
        <v>4508</v>
      </c>
      <c r="F1308" s="531" t="s">
        <v>808</v>
      </c>
      <c r="G1308" s="531">
        <v>60409</v>
      </c>
      <c r="H1308" s="531">
        <v>105</v>
      </c>
      <c r="I1308" s="531">
        <v>94</v>
      </c>
    </row>
    <row r="1309" spans="1:9" x14ac:dyDescent="0.35">
      <c r="A1309" s="531">
        <v>2213</v>
      </c>
      <c r="B1309" s="531" t="s">
        <v>3507</v>
      </c>
      <c r="C1309" s="77">
        <v>2213</v>
      </c>
      <c r="D1309" s="531" t="s">
        <v>5587</v>
      </c>
      <c r="E1309" s="531" t="s">
        <v>1200</v>
      </c>
      <c r="F1309" s="531" t="s">
        <v>808</v>
      </c>
      <c r="G1309" s="531">
        <v>60628</v>
      </c>
      <c r="H1309" s="531">
        <v>124</v>
      </c>
      <c r="I1309" s="531">
        <v>99</v>
      </c>
    </row>
    <row r="1310" spans="1:9" x14ac:dyDescent="0.35">
      <c r="A1310" s="531">
        <v>2166</v>
      </c>
      <c r="B1310" s="531" t="s">
        <v>3509</v>
      </c>
      <c r="C1310" s="77">
        <v>2166</v>
      </c>
      <c r="D1310" s="531" t="s">
        <v>5588</v>
      </c>
      <c r="E1310" s="531" t="s">
        <v>5466</v>
      </c>
      <c r="F1310" s="531" t="s">
        <v>808</v>
      </c>
      <c r="G1310" s="531">
        <v>60478</v>
      </c>
      <c r="H1310" s="531">
        <v>73</v>
      </c>
      <c r="I1310" s="531">
        <v>58</v>
      </c>
    </row>
    <row r="1311" spans="1:9" x14ac:dyDescent="0.35">
      <c r="A1311" s="531">
        <v>1473</v>
      </c>
      <c r="B1311" s="531" t="s">
        <v>3511</v>
      </c>
      <c r="C1311" s="77">
        <v>1473</v>
      </c>
      <c r="D1311" s="531" t="s">
        <v>5589</v>
      </c>
      <c r="E1311" s="531" t="s">
        <v>5466</v>
      </c>
      <c r="F1311" s="531" t="s">
        <v>808</v>
      </c>
      <c r="G1311" s="531">
        <v>60478</v>
      </c>
      <c r="H1311" s="531">
        <v>110</v>
      </c>
      <c r="I1311" s="531">
        <v>99</v>
      </c>
    </row>
    <row r="1312" spans="1:9" x14ac:dyDescent="0.35">
      <c r="A1312" s="531">
        <v>2874</v>
      </c>
      <c r="B1312" s="531" t="s">
        <v>3513</v>
      </c>
      <c r="C1312" s="77">
        <v>2874</v>
      </c>
      <c r="D1312" s="531" t="s">
        <v>5590</v>
      </c>
      <c r="E1312" s="531" t="s">
        <v>1200</v>
      </c>
      <c r="F1312" s="531" t="s">
        <v>808</v>
      </c>
      <c r="G1312" s="531">
        <v>60617</v>
      </c>
      <c r="H1312" s="531">
        <v>72</v>
      </c>
      <c r="I1312" s="531">
        <v>8</v>
      </c>
    </row>
    <row r="1313" spans="1:9" x14ac:dyDescent="0.35">
      <c r="A1313" s="531">
        <v>2405</v>
      </c>
      <c r="B1313" s="531" t="s">
        <v>3515</v>
      </c>
      <c r="C1313" s="77">
        <v>2405</v>
      </c>
      <c r="D1313" s="531" t="s">
        <v>5591</v>
      </c>
      <c r="E1313" s="531" t="s">
        <v>1200</v>
      </c>
      <c r="F1313" s="531" t="s">
        <v>808</v>
      </c>
      <c r="G1313" s="531">
        <v>60617</v>
      </c>
      <c r="H1313" s="531">
        <v>112</v>
      </c>
      <c r="I1313" s="531">
        <v>112</v>
      </c>
    </row>
    <row r="1314" spans="1:9" x14ac:dyDescent="0.35">
      <c r="A1314" s="531">
        <v>10155</v>
      </c>
      <c r="B1314" s="531" t="s">
        <v>3517</v>
      </c>
      <c r="C1314" s="77">
        <v>10155</v>
      </c>
      <c r="D1314" s="531" t="s">
        <v>5592</v>
      </c>
      <c r="E1314" s="531" t="s">
        <v>5593</v>
      </c>
      <c r="F1314" s="531" t="s">
        <v>930</v>
      </c>
      <c r="G1314" s="531">
        <v>60061</v>
      </c>
      <c r="H1314" s="531">
        <v>111</v>
      </c>
      <c r="I1314" s="531">
        <v>111</v>
      </c>
    </row>
    <row r="1315" spans="1:9" x14ac:dyDescent="0.35">
      <c r="A1315" s="531">
        <v>10154</v>
      </c>
      <c r="B1315" s="531" t="s">
        <v>3519</v>
      </c>
      <c r="C1315" s="77">
        <v>10154</v>
      </c>
      <c r="D1315" s="531" t="s">
        <v>5594</v>
      </c>
      <c r="E1315" s="531" t="s">
        <v>5593</v>
      </c>
      <c r="F1315" s="531" t="s">
        <v>930</v>
      </c>
      <c r="G1315" s="531">
        <v>60061</v>
      </c>
      <c r="H1315" s="531">
        <v>120</v>
      </c>
      <c r="I1315" s="531">
        <v>96</v>
      </c>
    </row>
    <row r="1316" spans="1:9" x14ac:dyDescent="0.35">
      <c r="A1316" s="531" t="s">
        <v>3522</v>
      </c>
      <c r="B1316" s="531" t="s">
        <v>3521</v>
      </c>
      <c r="C1316" s="77" t="s">
        <v>3522</v>
      </c>
      <c r="D1316" s="531" t="s">
        <v>5595</v>
      </c>
      <c r="E1316" s="531" t="s">
        <v>4119</v>
      </c>
      <c r="F1316" s="531" t="s">
        <v>1092</v>
      </c>
      <c r="G1316" s="531">
        <v>60435</v>
      </c>
      <c r="H1316" s="531">
        <v>56</v>
      </c>
      <c r="I1316" s="531">
        <v>56</v>
      </c>
    </row>
    <row r="1317" spans="1:9" x14ac:dyDescent="0.35">
      <c r="A1317" s="531" t="s">
        <v>3524</v>
      </c>
      <c r="B1317" s="531" t="s">
        <v>3523</v>
      </c>
      <c r="C1317" s="77" t="s">
        <v>3524</v>
      </c>
      <c r="D1317" s="531" t="s">
        <v>5596</v>
      </c>
      <c r="E1317" s="531" t="s">
        <v>4119</v>
      </c>
      <c r="F1317" s="531" t="s">
        <v>1092</v>
      </c>
      <c r="G1317" s="531">
        <v>60432</v>
      </c>
      <c r="H1317" s="531">
        <v>30</v>
      </c>
      <c r="I1317" s="531">
        <v>30</v>
      </c>
    </row>
    <row r="1318" spans="1:9" x14ac:dyDescent="0.35">
      <c r="A1318" s="531" t="s">
        <v>3526</v>
      </c>
      <c r="B1318" s="531" t="s">
        <v>3525</v>
      </c>
      <c r="C1318" s="77" t="s">
        <v>3526</v>
      </c>
      <c r="D1318" s="531" t="s">
        <v>5597</v>
      </c>
      <c r="E1318" s="531" t="s">
        <v>1200</v>
      </c>
      <c r="F1318" s="531" t="s">
        <v>808</v>
      </c>
      <c r="G1318" s="531">
        <v>60617</v>
      </c>
      <c r="H1318" s="531">
        <v>53</v>
      </c>
      <c r="I1318" s="531">
        <v>53</v>
      </c>
    </row>
    <row r="1319" spans="1:9" x14ac:dyDescent="0.35">
      <c r="A1319" s="531" t="s">
        <v>3528</v>
      </c>
      <c r="B1319" s="531" t="s">
        <v>3527</v>
      </c>
      <c r="C1319" s="77" t="s">
        <v>3528</v>
      </c>
      <c r="D1319" s="531" t="s">
        <v>5598</v>
      </c>
      <c r="E1319" s="531" t="s">
        <v>850</v>
      </c>
      <c r="F1319" s="531" t="s">
        <v>850</v>
      </c>
      <c r="G1319" s="531">
        <v>62401</v>
      </c>
      <c r="H1319" s="531">
        <v>32</v>
      </c>
      <c r="I1319" s="531">
        <v>32</v>
      </c>
    </row>
    <row r="1320" spans="1:9" x14ac:dyDescent="0.35">
      <c r="A1320" s="531">
        <v>612</v>
      </c>
      <c r="B1320" s="531" t="s">
        <v>3529</v>
      </c>
      <c r="C1320" s="77">
        <v>612</v>
      </c>
      <c r="D1320" s="531" t="s">
        <v>5599</v>
      </c>
      <c r="E1320" s="531" t="s">
        <v>5600</v>
      </c>
      <c r="F1320" s="531" t="s">
        <v>1081</v>
      </c>
      <c r="G1320" s="531">
        <v>62263</v>
      </c>
      <c r="H1320" s="531">
        <v>24</v>
      </c>
      <c r="I1320" s="531">
        <v>24</v>
      </c>
    </row>
    <row r="1321" spans="1:9" x14ac:dyDescent="0.35">
      <c r="A1321" s="531">
        <v>88995</v>
      </c>
      <c r="B1321" s="531" t="s">
        <v>3531</v>
      </c>
      <c r="C1321" s="77">
        <v>88995</v>
      </c>
      <c r="D1321" s="531" t="s">
        <v>5601</v>
      </c>
      <c r="E1321" s="531" t="s">
        <v>1009</v>
      </c>
      <c r="F1321" s="531" t="s">
        <v>1009</v>
      </c>
      <c r="G1321" s="531">
        <v>61605</v>
      </c>
      <c r="H1321" s="531">
        <v>125</v>
      </c>
      <c r="I1321" s="531">
        <v>125</v>
      </c>
    </row>
    <row r="1322" spans="1:9" x14ac:dyDescent="0.35">
      <c r="A1322" s="531" t="s">
        <v>3534</v>
      </c>
      <c r="B1322" s="531" t="s">
        <v>3533</v>
      </c>
      <c r="C1322" s="77" t="s">
        <v>3534</v>
      </c>
      <c r="D1322" s="531" t="s">
        <v>5602</v>
      </c>
      <c r="E1322" s="531" t="s">
        <v>5603</v>
      </c>
      <c r="F1322" s="531" t="s">
        <v>796</v>
      </c>
      <c r="G1322" s="531">
        <v>62839</v>
      </c>
      <c r="H1322" s="531">
        <v>50</v>
      </c>
      <c r="I1322" s="531">
        <v>50</v>
      </c>
    </row>
    <row r="1323" spans="1:9" x14ac:dyDescent="0.35">
      <c r="A1323" s="531">
        <v>2941</v>
      </c>
      <c r="B1323" s="531" t="s">
        <v>3535</v>
      </c>
      <c r="C1323" s="77">
        <v>2941</v>
      </c>
      <c r="D1323" s="531" t="s">
        <v>5604</v>
      </c>
      <c r="E1323" s="531" t="s">
        <v>5605</v>
      </c>
      <c r="F1323" s="531" t="s">
        <v>1098</v>
      </c>
      <c r="G1323" s="531">
        <v>61054</v>
      </c>
      <c r="H1323" s="531">
        <v>132</v>
      </c>
      <c r="I1323" s="531">
        <v>132</v>
      </c>
    </row>
    <row r="1324" spans="1:9" x14ac:dyDescent="0.35">
      <c r="A1324" s="531">
        <v>990</v>
      </c>
      <c r="B1324" s="531" t="s">
        <v>3537</v>
      </c>
      <c r="C1324" s="77">
        <v>990</v>
      </c>
      <c r="D1324" s="531" t="s">
        <v>5606</v>
      </c>
      <c r="E1324" s="531" t="s">
        <v>5607</v>
      </c>
      <c r="F1324" s="531" t="s">
        <v>812</v>
      </c>
      <c r="G1324" s="531">
        <v>62449</v>
      </c>
      <c r="H1324" s="531">
        <v>16</v>
      </c>
      <c r="I1324" s="531">
        <v>16</v>
      </c>
    </row>
    <row r="1325" spans="1:9" x14ac:dyDescent="0.35">
      <c r="A1325" s="531">
        <v>10162</v>
      </c>
      <c r="B1325" s="531" t="s">
        <v>3539</v>
      </c>
      <c r="C1325" s="77">
        <v>10162</v>
      </c>
      <c r="D1325" s="531" t="s">
        <v>5608</v>
      </c>
      <c r="E1325" s="531" t="s">
        <v>4016</v>
      </c>
      <c r="F1325" s="531" t="s">
        <v>930</v>
      </c>
      <c r="G1325" s="531">
        <v>60087</v>
      </c>
      <c r="H1325" s="531">
        <v>126</v>
      </c>
      <c r="I1325" s="531">
        <v>13</v>
      </c>
    </row>
    <row r="1326" spans="1:9" x14ac:dyDescent="0.35">
      <c r="A1326" s="531">
        <v>2176</v>
      </c>
      <c r="B1326" s="531" t="s">
        <v>3541</v>
      </c>
      <c r="C1326" s="77">
        <v>2176</v>
      </c>
      <c r="D1326" s="531" t="s">
        <v>5609</v>
      </c>
      <c r="E1326" s="531" t="s">
        <v>4032</v>
      </c>
      <c r="F1326" s="531" t="s">
        <v>838</v>
      </c>
      <c r="G1326" s="531">
        <v>60188</v>
      </c>
      <c r="H1326" s="531">
        <v>189</v>
      </c>
      <c r="I1326" s="531">
        <v>189</v>
      </c>
    </row>
    <row r="1327" spans="1:9" x14ac:dyDescent="0.35">
      <c r="A1327" s="531">
        <v>11221</v>
      </c>
      <c r="B1327" s="531" t="s">
        <v>3543</v>
      </c>
      <c r="C1327" s="77">
        <v>11221</v>
      </c>
      <c r="D1327" s="531" t="s">
        <v>4272</v>
      </c>
      <c r="E1327" s="531" t="s">
        <v>1200</v>
      </c>
      <c r="F1327" s="531" t="s">
        <v>808</v>
      </c>
      <c r="G1327" s="531">
        <v>60612</v>
      </c>
      <c r="H1327" s="531">
        <v>200</v>
      </c>
      <c r="I1327" s="531">
        <v>50</v>
      </c>
    </row>
    <row r="1328" spans="1:9" x14ac:dyDescent="0.35">
      <c r="A1328" s="531" t="s">
        <v>3546</v>
      </c>
      <c r="B1328" s="531" t="s">
        <v>3545</v>
      </c>
      <c r="C1328" s="77" t="s">
        <v>3546</v>
      </c>
      <c r="D1328" s="531" t="s">
        <v>5610</v>
      </c>
      <c r="E1328" s="531" t="s">
        <v>4405</v>
      </c>
      <c r="F1328" s="531" t="s">
        <v>957</v>
      </c>
      <c r="G1328" s="531">
        <v>62040</v>
      </c>
      <c r="H1328" s="531">
        <v>26</v>
      </c>
      <c r="I1328" s="531">
        <v>26</v>
      </c>
    </row>
    <row r="1329" spans="1:9" x14ac:dyDescent="0.35">
      <c r="A1329" s="531" t="s">
        <v>3548</v>
      </c>
      <c r="B1329" s="531" t="s">
        <v>3547</v>
      </c>
      <c r="C1329" s="77" t="s">
        <v>3548</v>
      </c>
      <c r="D1329" s="531" t="s">
        <v>5611</v>
      </c>
      <c r="E1329" s="531" t="s">
        <v>5612</v>
      </c>
      <c r="F1329" s="531" t="s">
        <v>987</v>
      </c>
      <c r="G1329" s="531">
        <v>61486</v>
      </c>
      <c r="H1329" s="531">
        <v>8</v>
      </c>
      <c r="I1329" s="531">
        <v>8</v>
      </c>
    </row>
    <row r="1330" spans="1:9" x14ac:dyDescent="0.35">
      <c r="A1330" s="531">
        <v>734</v>
      </c>
      <c r="B1330" s="531" t="s">
        <v>3549</v>
      </c>
      <c r="C1330" s="77">
        <v>734</v>
      </c>
      <c r="D1330" s="531" t="s">
        <v>5613</v>
      </c>
      <c r="E1330" s="531" t="s">
        <v>5614</v>
      </c>
      <c r="F1330" s="531" t="s">
        <v>953</v>
      </c>
      <c r="G1330" s="531">
        <v>62960</v>
      </c>
      <c r="H1330" s="531">
        <v>16</v>
      </c>
      <c r="I1330" s="531">
        <v>16</v>
      </c>
    </row>
    <row r="1331" spans="1:9" x14ac:dyDescent="0.35">
      <c r="A1331" s="531" t="s">
        <v>3552</v>
      </c>
      <c r="B1331" s="531" t="s">
        <v>3551</v>
      </c>
      <c r="C1331" s="77" t="s">
        <v>3552</v>
      </c>
      <c r="D1331" s="531" t="s">
        <v>5615</v>
      </c>
      <c r="E1331" s="531" t="s">
        <v>1200</v>
      </c>
      <c r="F1331" s="531" t="s">
        <v>808</v>
      </c>
      <c r="G1331" s="531">
        <v>60615</v>
      </c>
      <c r="H1331" s="531">
        <v>25</v>
      </c>
      <c r="I1331" s="531">
        <v>25</v>
      </c>
    </row>
    <row r="1332" spans="1:9" x14ac:dyDescent="0.35">
      <c r="A1332" s="531">
        <v>11680</v>
      </c>
      <c r="B1332" s="531" t="s">
        <v>3553</v>
      </c>
      <c r="C1332" s="77">
        <v>11680</v>
      </c>
      <c r="D1332" s="531" t="s">
        <v>5616</v>
      </c>
      <c r="E1332" s="531" t="s">
        <v>4222</v>
      </c>
      <c r="F1332" s="531" t="s">
        <v>1056</v>
      </c>
      <c r="G1332" s="531">
        <v>62207</v>
      </c>
      <c r="H1332" s="531">
        <v>36</v>
      </c>
      <c r="I1332" s="531">
        <v>14</v>
      </c>
    </row>
    <row r="1333" spans="1:9" x14ac:dyDescent="0.35">
      <c r="A1333" s="531">
        <v>12320</v>
      </c>
      <c r="B1333" s="531" t="s">
        <v>3555</v>
      </c>
      <c r="C1333" s="77">
        <v>12320</v>
      </c>
      <c r="D1333" s="531" t="s">
        <v>5617</v>
      </c>
      <c r="E1333" s="531" t="s">
        <v>4222</v>
      </c>
      <c r="F1333" s="531" t="s">
        <v>1056</v>
      </c>
      <c r="G1333" s="531">
        <v>62207</v>
      </c>
      <c r="H1333" s="531">
        <v>16</v>
      </c>
      <c r="I1333" s="531">
        <v>16</v>
      </c>
    </row>
    <row r="1334" spans="1:9" x14ac:dyDescent="0.35">
      <c r="A1334" s="531" t="s">
        <v>3558</v>
      </c>
      <c r="B1334" s="531" t="s">
        <v>3557</v>
      </c>
      <c r="C1334" s="77" t="s">
        <v>3558</v>
      </c>
      <c r="D1334" s="531" t="s">
        <v>5618</v>
      </c>
      <c r="E1334" s="531" t="s">
        <v>1037</v>
      </c>
      <c r="F1334" s="531" t="s">
        <v>1037</v>
      </c>
      <c r="G1334" s="531">
        <v>61201</v>
      </c>
      <c r="H1334" s="531">
        <v>35</v>
      </c>
      <c r="I1334" s="531">
        <v>26</v>
      </c>
    </row>
    <row r="1335" spans="1:9" x14ac:dyDescent="0.35">
      <c r="A1335" s="531" t="s">
        <v>3560</v>
      </c>
      <c r="B1335" s="531" t="s">
        <v>3559</v>
      </c>
      <c r="C1335" s="77" t="s">
        <v>3560</v>
      </c>
      <c r="D1335" s="531" t="s">
        <v>5619</v>
      </c>
      <c r="E1335" s="531" t="s">
        <v>5195</v>
      </c>
      <c r="F1335" s="531" t="s">
        <v>1088</v>
      </c>
      <c r="G1335" s="531">
        <v>62821</v>
      </c>
      <c r="H1335" s="531">
        <v>21</v>
      </c>
      <c r="I1335" s="531">
        <v>21</v>
      </c>
    </row>
    <row r="1336" spans="1:9" x14ac:dyDescent="0.35">
      <c r="A1336" s="531">
        <v>1424</v>
      </c>
      <c r="B1336" s="531" t="s">
        <v>3561</v>
      </c>
      <c r="C1336" s="77">
        <v>1424</v>
      </c>
      <c r="D1336" s="531" t="s">
        <v>5620</v>
      </c>
      <c r="E1336" s="531" t="s">
        <v>4121</v>
      </c>
      <c r="F1336" s="531" t="s">
        <v>950</v>
      </c>
      <c r="G1336" s="531">
        <v>62521</v>
      </c>
      <c r="H1336" s="531">
        <v>206</v>
      </c>
      <c r="I1336" s="531">
        <v>185</v>
      </c>
    </row>
    <row r="1337" spans="1:9" x14ac:dyDescent="0.35">
      <c r="A1337" s="531">
        <v>2615</v>
      </c>
      <c r="B1337" s="531" t="s">
        <v>3563</v>
      </c>
      <c r="C1337" s="77">
        <v>2615</v>
      </c>
      <c r="D1337" s="531" t="s">
        <v>5620</v>
      </c>
      <c r="E1337" s="531" t="s">
        <v>4121</v>
      </c>
      <c r="F1337" s="531" t="s">
        <v>950</v>
      </c>
      <c r="G1337" s="531">
        <v>62521</v>
      </c>
      <c r="H1337" s="531">
        <v>90</v>
      </c>
      <c r="I1337" s="531">
        <v>90</v>
      </c>
    </row>
    <row r="1338" spans="1:9" x14ac:dyDescent="0.35">
      <c r="A1338" s="531">
        <v>2240</v>
      </c>
      <c r="B1338" s="531" t="s">
        <v>3565</v>
      </c>
      <c r="C1338" s="77">
        <v>2240</v>
      </c>
      <c r="D1338" s="531" t="s">
        <v>5621</v>
      </c>
      <c r="E1338" s="531" t="s">
        <v>4121</v>
      </c>
      <c r="F1338" s="531" t="s">
        <v>950</v>
      </c>
      <c r="G1338" s="531">
        <v>62521</v>
      </c>
      <c r="H1338" s="531">
        <v>175</v>
      </c>
      <c r="I1338" s="531">
        <v>155</v>
      </c>
    </row>
    <row r="1339" spans="1:9" x14ac:dyDescent="0.35">
      <c r="A1339" s="531">
        <v>2499</v>
      </c>
      <c r="B1339" s="531" t="s">
        <v>3567</v>
      </c>
      <c r="C1339" s="77">
        <v>2499</v>
      </c>
      <c r="D1339" s="531" t="s">
        <v>5622</v>
      </c>
      <c r="E1339" s="531" t="s">
        <v>5195</v>
      </c>
      <c r="F1339" s="531" t="s">
        <v>1088</v>
      </c>
      <c r="G1339" s="531">
        <v>62821</v>
      </c>
      <c r="H1339" s="531">
        <v>49</v>
      </c>
      <c r="I1339" s="531">
        <v>31</v>
      </c>
    </row>
    <row r="1340" spans="1:9" x14ac:dyDescent="0.35">
      <c r="A1340" s="531">
        <v>2064</v>
      </c>
      <c r="B1340" s="531" t="s">
        <v>3569</v>
      </c>
      <c r="C1340" s="77">
        <v>2064</v>
      </c>
      <c r="D1340" s="531" t="s">
        <v>5623</v>
      </c>
      <c r="E1340" s="531" t="s">
        <v>5252</v>
      </c>
      <c r="F1340" s="531" t="s">
        <v>977</v>
      </c>
      <c r="G1340" s="531">
        <v>60092</v>
      </c>
      <c r="H1340" s="531">
        <v>192</v>
      </c>
      <c r="I1340" s="531">
        <v>190</v>
      </c>
    </row>
    <row r="1341" spans="1:9" x14ac:dyDescent="0.35">
      <c r="A1341" s="531">
        <v>10688</v>
      </c>
      <c r="B1341" s="531" t="s">
        <v>3571</v>
      </c>
      <c r="C1341" s="77">
        <v>10688</v>
      </c>
      <c r="D1341" s="531" t="s">
        <v>4174</v>
      </c>
      <c r="E1341" s="531" t="s">
        <v>4572</v>
      </c>
      <c r="F1341" s="531" t="s">
        <v>865</v>
      </c>
      <c r="G1341" s="531">
        <v>62092</v>
      </c>
      <c r="H1341" s="531">
        <v>34</v>
      </c>
      <c r="I1341" s="531">
        <v>34</v>
      </c>
    </row>
    <row r="1342" spans="1:9" x14ac:dyDescent="0.35">
      <c r="A1342" s="531">
        <v>912</v>
      </c>
      <c r="B1342" s="531" t="s">
        <v>3573</v>
      </c>
      <c r="C1342" s="77">
        <v>912</v>
      </c>
      <c r="D1342" s="531" t="s">
        <v>5624</v>
      </c>
      <c r="E1342" s="531" t="s">
        <v>5625</v>
      </c>
      <c r="F1342" s="531" t="s">
        <v>739</v>
      </c>
      <c r="G1342" s="531">
        <v>61376</v>
      </c>
      <c r="H1342" s="531">
        <v>23</v>
      </c>
      <c r="I1342" s="531">
        <v>23</v>
      </c>
    </row>
    <row r="1343" spans="1:9" x14ac:dyDescent="0.35">
      <c r="A1343" s="531">
        <v>11997</v>
      </c>
      <c r="B1343" s="531" t="s">
        <v>3575</v>
      </c>
      <c r="C1343" s="77">
        <v>11997</v>
      </c>
      <c r="D1343" s="531" t="s">
        <v>5626</v>
      </c>
      <c r="E1343" s="531" t="s">
        <v>4336</v>
      </c>
      <c r="F1343" s="531" t="s">
        <v>930</v>
      </c>
      <c r="G1343" s="531">
        <v>60035</v>
      </c>
      <c r="H1343" s="531">
        <v>68</v>
      </c>
      <c r="I1343" s="531">
        <v>2</v>
      </c>
    </row>
    <row r="1344" spans="1:9" x14ac:dyDescent="0.35">
      <c r="A1344" s="531">
        <v>11456</v>
      </c>
      <c r="B1344" s="531" t="s">
        <v>3577</v>
      </c>
      <c r="C1344" s="77">
        <v>11456</v>
      </c>
      <c r="D1344" s="531" t="s">
        <v>5627</v>
      </c>
      <c r="E1344" s="531" t="s">
        <v>1200</v>
      </c>
      <c r="F1344" s="531" t="s">
        <v>808</v>
      </c>
      <c r="G1344" s="531">
        <v>60607</v>
      </c>
      <c r="H1344" s="531">
        <v>75</v>
      </c>
      <c r="I1344" s="531">
        <v>12</v>
      </c>
    </row>
    <row r="1345" spans="1:9" x14ac:dyDescent="0.35">
      <c r="A1345" s="531">
        <v>11671</v>
      </c>
      <c r="B1345" s="531" t="s">
        <v>3579</v>
      </c>
      <c r="C1345" s="77">
        <v>11671</v>
      </c>
      <c r="D1345" s="531" t="s">
        <v>5628</v>
      </c>
      <c r="E1345" s="531" t="s">
        <v>5629</v>
      </c>
      <c r="F1345" s="531" t="s">
        <v>838</v>
      </c>
      <c r="G1345" s="531">
        <v>60555</v>
      </c>
      <c r="H1345" s="531">
        <v>70</v>
      </c>
      <c r="I1345" s="531">
        <v>11</v>
      </c>
    </row>
    <row r="1346" spans="1:9" x14ac:dyDescent="0.35">
      <c r="A1346" s="531" t="s">
        <v>3582</v>
      </c>
      <c r="B1346" s="531" t="s">
        <v>3581</v>
      </c>
      <c r="C1346" s="77" t="s">
        <v>3582</v>
      </c>
      <c r="D1346" s="531" t="s">
        <v>5630</v>
      </c>
      <c r="E1346" s="531" t="s">
        <v>957</v>
      </c>
      <c r="F1346" s="531" t="s">
        <v>957</v>
      </c>
      <c r="G1346" s="531">
        <v>62060</v>
      </c>
      <c r="H1346" s="531">
        <v>84</v>
      </c>
      <c r="I1346" s="531">
        <v>84</v>
      </c>
    </row>
    <row r="1347" spans="1:9" x14ac:dyDescent="0.35">
      <c r="A1347" s="531" t="s">
        <v>3584</v>
      </c>
      <c r="B1347" s="531" t="s">
        <v>3583</v>
      </c>
      <c r="C1347" s="77" t="s">
        <v>3584</v>
      </c>
      <c r="D1347" s="531" t="s">
        <v>5631</v>
      </c>
      <c r="E1347" s="531" t="s">
        <v>1200</v>
      </c>
      <c r="F1347" s="531" t="s">
        <v>808</v>
      </c>
      <c r="G1347" s="531">
        <v>60644</v>
      </c>
      <c r="H1347" s="531">
        <v>44</v>
      </c>
      <c r="I1347" s="531">
        <v>44</v>
      </c>
    </row>
    <row r="1348" spans="1:9" x14ac:dyDescent="0.35">
      <c r="A1348" s="531">
        <v>2218</v>
      </c>
      <c r="B1348" s="531" t="s">
        <v>3585</v>
      </c>
      <c r="C1348" s="77">
        <v>2218</v>
      </c>
      <c r="D1348" s="531" t="s">
        <v>5632</v>
      </c>
      <c r="E1348" s="531" t="s">
        <v>1200</v>
      </c>
      <c r="F1348" s="531" t="s">
        <v>808</v>
      </c>
      <c r="G1348" s="531">
        <v>60615</v>
      </c>
      <c r="H1348" s="531">
        <v>63</v>
      </c>
      <c r="I1348" s="531">
        <v>63</v>
      </c>
    </row>
    <row r="1349" spans="1:9" x14ac:dyDescent="0.35">
      <c r="A1349" s="531" t="s">
        <v>3588</v>
      </c>
      <c r="B1349" s="531" t="s">
        <v>3587</v>
      </c>
      <c r="C1349" s="77" t="s">
        <v>3588</v>
      </c>
      <c r="D1349" s="531" t="s">
        <v>5633</v>
      </c>
      <c r="E1349" s="531" t="s">
        <v>1200</v>
      </c>
      <c r="F1349" s="531" t="s">
        <v>808</v>
      </c>
      <c r="G1349" s="531">
        <v>60624</v>
      </c>
      <c r="H1349" s="531">
        <v>4</v>
      </c>
      <c r="I1349" s="531">
        <v>4</v>
      </c>
    </row>
    <row r="1350" spans="1:9" x14ac:dyDescent="0.35">
      <c r="A1350" s="531">
        <v>11413</v>
      </c>
      <c r="B1350" s="531" t="s">
        <v>3589</v>
      </c>
      <c r="C1350" s="77">
        <v>11413</v>
      </c>
      <c r="D1350" s="531" t="s">
        <v>5634</v>
      </c>
      <c r="E1350" s="531" t="s">
        <v>4003</v>
      </c>
      <c r="F1350" s="531" t="s">
        <v>980</v>
      </c>
      <c r="G1350" s="531">
        <v>61701</v>
      </c>
      <c r="H1350" s="531">
        <v>57</v>
      </c>
      <c r="I1350" s="531">
        <v>9</v>
      </c>
    </row>
    <row r="1351" spans="1:9" x14ac:dyDescent="0.35">
      <c r="A1351" s="531">
        <v>2506</v>
      </c>
      <c r="B1351" s="531" t="s">
        <v>3591</v>
      </c>
      <c r="C1351" s="77">
        <v>2506</v>
      </c>
      <c r="D1351" s="531" t="s">
        <v>5635</v>
      </c>
      <c r="E1351" s="531" t="s">
        <v>1081</v>
      </c>
      <c r="F1351" s="531" t="s">
        <v>1065</v>
      </c>
      <c r="G1351" s="531">
        <v>61571</v>
      </c>
      <c r="H1351" s="531">
        <v>60</v>
      </c>
      <c r="I1351" s="531">
        <v>42</v>
      </c>
    </row>
    <row r="1352" spans="1:9" x14ac:dyDescent="0.35">
      <c r="A1352" s="531">
        <v>11571</v>
      </c>
      <c r="B1352" s="531" t="s">
        <v>3593</v>
      </c>
      <c r="C1352" s="77">
        <v>11571</v>
      </c>
      <c r="D1352" s="531" t="s">
        <v>5636</v>
      </c>
      <c r="E1352" s="531" t="s">
        <v>5637</v>
      </c>
      <c r="F1352" s="531" t="s">
        <v>828</v>
      </c>
      <c r="G1352" s="531">
        <v>60556</v>
      </c>
      <c r="H1352" s="531">
        <v>24</v>
      </c>
      <c r="I1352" s="531">
        <v>4</v>
      </c>
    </row>
    <row r="1353" spans="1:9" x14ac:dyDescent="0.35">
      <c r="A1353" s="531">
        <v>11184</v>
      </c>
      <c r="B1353" s="531" t="s">
        <v>3595</v>
      </c>
      <c r="C1353" s="77">
        <v>11184</v>
      </c>
      <c r="D1353" s="531" t="s">
        <v>5638</v>
      </c>
      <c r="E1353" s="531" t="s">
        <v>4119</v>
      </c>
      <c r="F1353" s="531" t="s">
        <v>1092</v>
      </c>
      <c r="G1353" s="531" t="s">
        <v>5639</v>
      </c>
      <c r="H1353" s="531">
        <v>68</v>
      </c>
      <c r="I1353" s="531">
        <v>7</v>
      </c>
    </row>
    <row r="1354" spans="1:9" x14ac:dyDescent="0.35">
      <c r="A1354" s="531">
        <v>10789</v>
      </c>
      <c r="B1354" s="531" t="s">
        <v>3597</v>
      </c>
      <c r="C1354" s="77">
        <v>10789</v>
      </c>
      <c r="D1354" s="531" t="s">
        <v>5640</v>
      </c>
      <c r="E1354" s="531" t="s">
        <v>4929</v>
      </c>
      <c r="F1354" s="531" t="s">
        <v>912</v>
      </c>
      <c r="G1354" s="531">
        <v>60177</v>
      </c>
      <c r="H1354" s="531">
        <v>50</v>
      </c>
      <c r="I1354" s="531">
        <v>13</v>
      </c>
    </row>
    <row r="1355" spans="1:9" x14ac:dyDescent="0.35">
      <c r="A1355" s="531" t="s">
        <v>3600</v>
      </c>
      <c r="B1355" s="531" t="s">
        <v>3599</v>
      </c>
      <c r="C1355" s="77" t="s">
        <v>3600</v>
      </c>
      <c r="D1355" s="531" t="s">
        <v>5641</v>
      </c>
      <c r="E1355" s="531" t="s">
        <v>5642</v>
      </c>
      <c r="F1355" s="531" t="s">
        <v>767</v>
      </c>
      <c r="G1355" s="531">
        <v>62618</v>
      </c>
      <c r="H1355" s="531">
        <v>42</v>
      </c>
      <c r="I1355" s="531">
        <v>42</v>
      </c>
    </row>
    <row r="1356" spans="1:9" x14ac:dyDescent="0.35">
      <c r="A1356" s="531">
        <v>10059</v>
      </c>
      <c r="B1356" s="531" t="s">
        <v>3601</v>
      </c>
      <c r="C1356" s="77">
        <v>10059</v>
      </c>
      <c r="D1356" s="531" t="s">
        <v>5643</v>
      </c>
      <c r="E1356" s="531" t="s">
        <v>1200</v>
      </c>
      <c r="F1356" s="531" t="s">
        <v>808</v>
      </c>
      <c r="G1356" s="531">
        <v>60612</v>
      </c>
      <c r="H1356" s="531">
        <v>112</v>
      </c>
      <c r="I1356" s="531">
        <v>98</v>
      </c>
    </row>
    <row r="1357" spans="1:9" x14ac:dyDescent="0.35">
      <c r="A1357" s="531">
        <v>11922</v>
      </c>
      <c r="B1357" s="531" t="s">
        <v>3603</v>
      </c>
      <c r="C1357" s="77">
        <v>11922</v>
      </c>
      <c r="D1357" s="531" t="s">
        <v>5644</v>
      </c>
      <c r="E1357" s="531" t="s">
        <v>916</v>
      </c>
      <c r="F1357" s="531" t="s">
        <v>916</v>
      </c>
      <c r="G1357" s="531">
        <v>60901</v>
      </c>
      <c r="H1357" s="531">
        <v>36</v>
      </c>
      <c r="I1357" s="531">
        <v>7</v>
      </c>
    </row>
    <row r="1358" spans="1:9" x14ac:dyDescent="0.35">
      <c r="A1358" s="531">
        <v>10863</v>
      </c>
      <c r="B1358" s="531" t="s">
        <v>3605</v>
      </c>
      <c r="C1358" s="77">
        <v>10863</v>
      </c>
      <c r="D1358" s="531" t="s">
        <v>5645</v>
      </c>
      <c r="E1358" s="531" t="s">
        <v>1200</v>
      </c>
      <c r="F1358" s="531" t="s">
        <v>808</v>
      </c>
      <c r="G1358" s="531">
        <v>60651</v>
      </c>
      <c r="H1358" s="531">
        <v>13</v>
      </c>
      <c r="I1358" s="531">
        <v>3</v>
      </c>
    </row>
    <row r="1359" spans="1:9" x14ac:dyDescent="0.35">
      <c r="A1359" s="531">
        <v>2603</v>
      </c>
      <c r="B1359" s="531" t="s">
        <v>3607</v>
      </c>
      <c r="C1359" s="77">
        <v>2603</v>
      </c>
      <c r="D1359" s="531" t="s">
        <v>5646</v>
      </c>
      <c r="E1359" s="531" t="s">
        <v>5647</v>
      </c>
      <c r="F1359" s="531" t="s">
        <v>838</v>
      </c>
      <c r="G1359" s="531">
        <v>60133</v>
      </c>
      <c r="H1359" s="531">
        <v>265</v>
      </c>
      <c r="I1359" s="531">
        <v>265</v>
      </c>
    </row>
    <row r="1360" spans="1:9" x14ac:dyDescent="0.35">
      <c r="A1360" s="531">
        <v>2273</v>
      </c>
      <c r="B1360" s="531" t="s">
        <v>3609</v>
      </c>
      <c r="C1360" s="77">
        <v>2273</v>
      </c>
      <c r="D1360" s="531" t="s">
        <v>5648</v>
      </c>
      <c r="E1360" s="531" t="s">
        <v>1200</v>
      </c>
      <c r="F1360" s="531" t="s">
        <v>808</v>
      </c>
      <c r="G1360" s="531">
        <v>60612</v>
      </c>
      <c r="H1360" s="531">
        <v>200</v>
      </c>
      <c r="I1360" s="531">
        <v>200</v>
      </c>
    </row>
    <row r="1361" spans="1:9" x14ac:dyDescent="0.35">
      <c r="A1361" s="531">
        <v>11375</v>
      </c>
      <c r="B1361" s="531" t="s">
        <v>3611</v>
      </c>
      <c r="C1361" s="77">
        <v>11375</v>
      </c>
      <c r="D1361" s="531" t="s">
        <v>5649</v>
      </c>
      <c r="E1361" s="531" t="s">
        <v>1200</v>
      </c>
      <c r="F1361" s="531" t="s">
        <v>808</v>
      </c>
      <c r="G1361" s="531">
        <v>60622</v>
      </c>
      <c r="H1361" s="531">
        <v>318</v>
      </c>
      <c r="I1361" s="531">
        <v>315</v>
      </c>
    </row>
    <row r="1362" spans="1:9" x14ac:dyDescent="0.35">
      <c r="A1362" s="531" t="s">
        <v>3614</v>
      </c>
      <c r="B1362" s="531" t="s">
        <v>3613</v>
      </c>
      <c r="C1362" s="77" t="s">
        <v>3614</v>
      </c>
      <c r="D1362" s="531" t="s">
        <v>5650</v>
      </c>
      <c r="E1362" s="531" t="s">
        <v>1200</v>
      </c>
      <c r="F1362" s="531" t="s">
        <v>808</v>
      </c>
      <c r="G1362" s="531">
        <v>60612</v>
      </c>
      <c r="H1362" s="531">
        <v>155</v>
      </c>
      <c r="I1362" s="531">
        <v>118</v>
      </c>
    </row>
    <row r="1363" spans="1:9" x14ac:dyDescent="0.35">
      <c r="A1363" s="531">
        <v>2444</v>
      </c>
      <c r="B1363" s="531" t="s">
        <v>3615</v>
      </c>
      <c r="C1363" s="77">
        <v>2444</v>
      </c>
      <c r="D1363" s="531" t="s">
        <v>5651</v>
      </c>
      <c r="E1363" s="531" t="s">
        <v>1200</v>
      </c>
      <c r="F1363" s="531" t="s">
        <v>808</v>
      </c>
      <c r="G1363" s="531">
        <v>60609</v>
      </c>
      <c r="H1363" s="531">
        <v>127</v>
      </c>
      <c r="I1363" s="531">
        <v>97</v>
      </c>
    </row>
    <row r="1364" spans="1:9" x14ac:dyDescent="0.35">
      <c r="A1364" s="531">
        <v>2862</v>
      </c>
      <c r="B1364" s="531" t="s">
        <v>3617</v>
      </c>
      <c r="C1364" s="77">
        <v>2862</v>
      </c>
      <c r="D1364" s="531" t="s">
        <v>5652</v>
      </c>
      <c r="E1364" s="531" t="s">
        <v>1200</v>
      </c>
      <c r="F1364" s="531" t="s">
        <v>808</v>
      </c>
      <c r="G1364" s="531">
        <v>60608</v>
      </c>
      <c r="H1364" s="531">
        <v>92</v>
      </c>
      <c r="I1364" s="531">
        <v>57</v>
      </c>
    </row>
    <row r="1365" spans="1:9" x14ac:dyDescent="0.35">
      <c r="A1365" s="531">
        <v>2160</v>
      </c>
      <c r="B1365" s="531" t="s">
        <v>3619</v>
      </c>
      <c r="C1365" s="77">
        <v>2160</v>
      </c>
      <c r="D1365" s="531" t="s">
        <v>5653</v>
      </c>
      <c r="E1365" s="531" t="s">
        <v>4755</v>
      </c>
      <c r="F1365" s="531" t="s">
        <v>1002</v>
      </c>
      <c r="G1365" s="531" t="s">
        <v>5654</v>
      </c>
      <c r="H1365" s="531">
        <v>48</v>
      </c>
      <c r="I1365" s="531">
        <v>48</v>
      </c>
    </row>
    <row r="1366" spans="1:9" x14ac:dyDescent="0.35">
      <c r="A1366" s="531">
        <v>11072</v>
      </c>
      <c r="B1366" s="531" t="s">
        <v>3621</v>
      </c>
      <c r="C1366" s="77">
        <v>11072</v>
      </c>
      <c r="D1366" s="531" t="s">
        <v>5655</v>
      </c>
      <c r="E1366" s="531" t="s">
        <v>4116</v>
      </c>
      <c r="F1366" s="531" t="s">
        <v>1062</v>
      </c>
      <c r="G1366" s="531">
        <v>61032</v>
      </c>
      <c r="H1366" s="531">
        <v>112</v>
      </c>
      <c r="I1366" s="531">
        <v>12</v>
      </c>
    </row>
    <row r="1367" spans="1:9" x14ac:dyDescent="0.35">
      <c r="A1367" s="531">
        <v>11444</v>
      </c>
      <c r="B1367" s="531" t="s">
        <v>3623</v>
      </c>
      <c r="C1367" s="77">
        <v>11444</v>
      </c>
      <c r="D1367" s="531" t="s">
        <v>5656</v>
      </c>
      <c r="E1367" s="531" t="s">
        <v>4970</v>
      </c>
      <c r="F1367" s="531" t="s">
        <v>931</v>
      </c>
      <c r="G1367" s="531">
        <v>61342</v>
      </c>
      <c r="H1367" s="531">
        <v>24</v>
      </c>
      <c r="I1367" s="531">
        <v>4</v>
      </c>
    </row>
    <row r="1368" spans="1:9" x14ac:dyDescent="0.35">
      <c r="A1368" s="531" t="s">
        <v>3626</v>
      </c>
      <c r="B1368" s="531" t="s">
        <v>3625</v>
      </c>
      <c r="C1368" s="77" t="s">
        <v>3626</v>
      </c>
      <c r="D1368" s="531" t="s">
        <v>5657</v>
      </c>
      <c r="E1368" s="531" t="s">
        <v>3994</v>
      </c>
      <c r="F1368" s="531" t="s">
        <v>808</v>
      </c>
      <c r="G1368" s="531">
        <v>60659</v>
      </c>
      <c r="H1368" s="531">
        <v>99</v>
      </c>
      <c r="I1368" s="531">
        <v>79</v>
      </c>
    </row>
    <row r="1369" spans="1:9" x14ac:dyDescent="0.35">
      <c r="A1369" s="531">
        <v>10374</v>
      </c>
      <c r="B1369" s="531" t="s">
        <v>3627</v>
      </c>
      <c r="C1369" s="77">
        <v>10374</v>
      </c>
      <c r="D1369" s="531" t="s">
        <v>5658</v>
      </c>
      <c r="E1369" s="531" t="s">
        <v>3933</v>
      </c>
      <c r="F1369" s="531" t="s">
        <v>912</v>
      </c>
      <c r="G1369" s="531">
        <v>60120</v>
      </c>
      <c r="H1369" s="531">
        <v>150</v>
      </c>
      <c r="I1369" s="531">
        <v>0</v>
      </c>
    </row>
    <row r="1370" spans="1:9" x14ac:dyDescent="0.35">
      <c r="A1370" s="531">
        <v>10568</v>
      </c>
      <c r="B1370" s="531" t="s">
        <v>3629</v>
      </c>
      <c r="C1370" s="77">
        <v>10568</v>
      </c>
      <c r="D1370" s="531" t="s">
        <v>5659</v>
      </c>
      <c r="E1370" s="531" t="s">
        <v>4516</v>
      </c>
      <c r="F1370" s="531" t="s">
        <v>1037</v>
      </c>
      <c r="G1370" s="531">
        <v>61265</v>
      </c>
      <c r="H1370" s="531">
        <v>97</v>
      </c>
      <c r="I1370" s="531">
        <v>97</v>
      </c>
    </row>
    <row r="1371" spans="1:9" x14ac:dyDescent="0.35">
      <c r="A1371" s="531" t="s">
        <v>3632</v>
      </c>
      <c r="B1371" s="531" t="s">
        <v>3631</v>
      </c>
      <c r="C1371" s="77" t="s">
        <v>3632</v>
      </c>
      <c r="D1371" s="531" t="s">
        <v>5660</v>
      </c>
      <c r="E1371" s="531" t="s">
        <v>1200</v>
      </c>
      <c r="F1371" s="531" t="s">
        <v>808</v>
      </c>
      <c r="G1371" s="531">
        <v>60636</v>
      </c>
      <c r="H1371" s="531">
        <v>89</v>
      </c>
      <c r="I1371" s="531">
        <v>89</v>
      </c>
    </row>
    <row r="1372" spans="1:9" x14ac:dyDescent="0.35">
      <c r="A1372" s="531">
        <v>10203</v>
      </c>
      <c r="B1372" s="531" t="s">
        <v>3633</v>
      </c>
      <c r="C1372" s="77">
        <v>10203</v>
      </c>
      <c r="D1372" s="531" t="s">
        <v>5661</v>
      </c>
      <c r="E1372" s="531" t="s">
        <v>5662</v>
      </c>
      <c r="F1372" s="531" t="s">
        <v>1037</v>
      </c>
      <c r="G1372" s="531">
        <v>61275</v>
      </c>
      <c r="H1372" s="531">
        <v>72</v>
      </c>
      <c r="I1372" s="531">
        <v>72</v>
      </c>
    </row>
    <row r="1373" spans="1:9" x14ac:dyDescent="0.35">
      <c r="A1373" s="531">
        <v>10014</v>
      </c>
      <c r="B1373" s="531" t="s">
        <v>3635</v>
      </c>
      <c r="C1373" s="77">
        <v>10014</v>
      </c>
      <c r="D1373" s="531" t="s">
        <v>5663</v>
      </c>
      <c r="E1373" s="531" t="s">
        <v>4016</v>
      </c>
      <c r="F1373" s="531" t="s">
        <v>930</v>
      </c>
      <c r="G1373" s="531">
        <v>60085</v>
      </c>
      <c r="H1373" s="531">
        <v>404</v>
      </c>
      <c r="I1373" s="531">
        <v>404</v>
      </c>
    </row>
    <row r="1374" spans="1:9" x14ac:dyDescent="0.35">
      <c r="A1374" s="531" t="s">
        <v>3638</v>
      </c>
      <c r="B1374" s="531" t="s">
        <v>3637</v>
      </c>
      <c r="C1374" s="77" t="s">
        <v>3638</v>
      </c>
      <c r="D1374" s="531" t="s">
        <v>5664</v>
      </c>
      <c r="E1374" s="531" t="s">
        <v>4209</v>
      </c>
      <c r="F1374" s="531" t="s">
        <v>1089</v>
      </c>
      <c r="G1374" s="531">
        <v>61071</v>
      </c>
      <c r="H1374" s="531">
        <v>15</v>
      </c>
      <c r="I1374" s="531">
        <v>13</v>
      </c>
    </row>
    <row r="1375" spans="1:9" x14ac:dyDescent="0.35">
      <c r="A1375" s="531">
        <v>11185</v>
      </c>
      <c r="B1375" s="531" t="s">
        <v>3639</v>
      </c>
      <c r="C1375" s="77">
        <v>11185</v>
      </c>
      <c r="D1375" s="531" t="s">
        <v>5665</v>
      </c>
      <c r="E1375" s="531" t="s">
        <v>4497</v>
      </c>
      <c r="F1375" s="531" t="s">
        <v>925</v>
      </c>
      <c r="G1375" s="531">
        <v>61401</v>
      </c>
      <c r="H1375" s="531">
        <v>60</v>
      </c>
      <c r="I1375" s="531">
        <v>60</v>
      </c>
    </row>
    <row r="1376" spans="1:9" x14ac:dyDescent="0.35">
      <c r="A1376" s="531" t="s">
        <v>3642</v>
      </c>
      <c r="B1376" s="531" t="s">
        <v>3641</v>
      </c>
      <c r="C1376" s="77" t="s">
        <v>3642</v>
      </c>
      <c r="D1376" s="531" t="s">
        <v>5666</v>
      </c>
      <c r="E1376" s="531" t="s">
        <v>3994</v>
      </c>
      <c r="F1376" s="531" t="s">
        <v>808</v>
      </c>
      <c r="G1376" s="531">
        <v>60622</v>
      </c>
      <c r="H1376" s="531">
        <v>61</v>
      </c>
      <c r="I1376" s="531">
        <v>61</v>
      </c>
    </row>
    <row r="1377" spans="1:9" x14ac:dyDescent="0.35">
      <c r="A1377" s="531">
        <v>10917</v>
      </c>
      <c r="B1377" s="531" t="s">
        <v>3643</v>
      </c>
      <c r="C1377" s="77">
        <v>10917</v>
      </c>
      <c r="D1377" s="531" t="s">
        <v>5667</v>
      </c>
      <c r="E1377" s="531" t="s">
        <v>3950</v>
      </c>
      <c r="F1377" s="531" t="s">
        <v>1098</v>
      </c>
      <c r="G1377" s="531">
        <v>61114</v>
      </c>
      <c r="H1377" s="531">
        <v>72</v>
      </c>
      <c r="I1377" s="531">
        <v>72</v>
      </c>
    </row>
    <row r="1378" spans="1:9" x14ac:dyDescent="0.35">
      <c r="A1378" s="531">
        <v>12047</v>
      </c>
      <c r="B1378" s="531" t="s">
        <v>3645</v>
      </c>
      <c r="C1378" s="77">
        <v>12047</v>
      </c>
      <c r="D1378" s="531" t="s">
        <v>5668</v>
      </c>
      <c r="E1378" s="531" t="s">
        <v>3933</v>
      </c>
      <c r="F1378" s="531" t="s">
        <v>912</v>
      </c>
      <c r="G1378" s="531">
        <v>60123</v>
      </c>
      <c r="H1378" s="531">
        <v>24</v>
      </c>
      <c r="I1378" s="531">
        <v>8</v>
      </c>
    </row>
    <row r="1379" spans="1:9" x14ac:dyDescent="0.35">
      <c r="A1379" s="531">
        <v>11931</v>
      </c>
      <c r="B1379" s="531" t="s">
        <v>3647</v>
      </c>
      <c r="C1379" s="77">
        <v>11931</v>
      </c>
      <c r="D1379" s="531" t="s">
        <v>5669</v>
      </c>
      <c r="E1379" s="531" t="s">
        <v>3933</v>
      </c>
      <c r="F1379" s="531" t="s">
        <v>912</v>
      </c>
      <c r="G1379" s="531">
        <v>60123</v>
      </c>
      <c r="H1379" s="531">
        <v>50</v>
      </c>
      <c r="I1379" s="531">
        <v>20</v>
      </c>
    </row>
    <row r="1380" spans="1:9" x14ac:dyDescent="0.35">
      <c r="A1380" s="531">
        <v>12349</v>
      </c>
      <c r="B1380" s="531" t="s">
        <v>3649</v>
      </c>
      <c r="C1380" s="77">
        <v>12349</v>
      </c>
      <c r="D1380" s="531" t="s">
        <v>5670</v>
      </c>
      <c r="E1380" s="531" t="s">
        <v>1200</v>
      </c>
      <c r="F1380" s="531" t="s">
        <v>808</v>
      </c>
      <c r="G1380" s="531">
        <v>60653</v>
      </c>
      <c r="H1380" s="531">
        <v>123</v>
      </c>
      <c r="I1380" s="531">
        <v>50</v>
      </c>
    </row>
    <row r="1381" spans="1:9" x14ac:dyDescent="0.35">
      <c r="A1381" s="531">
        <v>897</v>
      </c>
      <c r="B1381" s="531" t="s">
        <v>3651</v>
      </c>
      <c r="C1381" s="77">
        <v>897</v>
      </c>
      <c r="D1381" s="531" t="s">
        <v>5671</v>
      </c>
      <c r="E1381" s="531" t="s">
        <v>3994</v>
      </c>
      <c r="F1381" s="531" t="s">
        <v>808</v>
      </c>
      <c r="G1381" s="531">
        <v>60615</v>
      </c>
      <c r="H1381" s="531">
        <v>100</v>
      </c>
      <c r="I1381" s="531">
        <v>100</v>
      </c>
    </row>
    <row r="1382" spans="1:9" x14ac:dyDescent="0.35">
      <c r="A1382" s="531">
        <v>11824</v>
      </c>
      <c r="B1382" s="531" t="s">
        <v>3653</v>
      </c>
      <c r="C1382" s="77">
        <v>11824</v>
      </c>
      <c r="D1382" s="531" t="s">
        <v>5672</v>
      </c>
      <c r="E1382" s="531" t="s">
        <v>5673</v>
      </c>
      <c r="F1382" s="531" t="s">
        <v>944</v>
      </c>
      <c r="G1382" s="531">
        <v>60420</v>
      </c>
      <c r="H1382" s="531">
        <v>32</v>
      </c>
      <c r="I1382" s="531">
        <v>5</v>
      </c>
    </row>
    <row r="1383" spans="1:9" x14ac:dyDescent="0.35">
      <c r="A1383" s="531">
        <v>10363</v>
      </c>
      <c r="B1383" s="531" t="s">
        <v>3655</v>
      </c>
      <c r="C1383" s="77">
        <v>10363</v>
      </c>
      <c r="D1383" s="531" t="s">
        <v>5674</v>
      </c>
      <c r="E1383" s="531" t="s">
        <v>4885</v>
      </c>
      <c r="F1383" s="531" t="s">
        <v>1056</v>
      </c>
      <c r="G1383" s="531">
        <v>62220</v>
      </c>
      <c r="H1383" s="531">
        <v>88</v>
      </c>
      <c r="I1383" s="531">
        <v>88</v>
      </c>
    </row>
    <row r="1384" spans="1:9" x14ac:dyDescent="0.35">
      <c r="A1384" s="531">
        <v>12110</v>
      </c>
      <c r="B1384" s="531" t="s">
        <v>3657</v>
      </c>
      <c r="C1384" s="77">
        <v>12110</v>
      </c>
      <c r="D1384" s="531" t="s">
        <v>5675</v>
      </c>
      <c r="E1384" s="531" t="s">
        <v>5476</v>
      </c>
      <c r="F1384" s="531" t="s">
        <v>1005</v>
      </c>
      <c r="G1384" s="531">
        <v>61068</v>
      </c>
      <c r="H1384" s="531">
        <v>60</v>
      </c>
      <c r="I1384" s="531">
        <v>3</v>
      </c>
    </row>
    <row r="1385" spans="1:9" x14ac:dyDescent="0.35">
      <c r="A1385" s="531">
        <v>2791</v>
      </c>
      <c r="B1385" s="531" t="s">
        <v>3659</v>
      </c>
      <c r="C1385" s="77">
        <v>2791</v>
      </c>
      <c r="D1385" s="531" t="s">
        <v>5676</v>
      </c>
      <c r="E1385" s="531" t="s">
        <v>4121</v>
      </c>
      <c r="F1385" s="531" t="s">
        <v>950</v>
      </c>
      <c r="G1385" s="531">
        <v>62526</v>
      </c>
      <c r="H1385" s="531">
        <v>64</v>
      </c>
      <c r="I1385" s="531">
        <v>63</v>
      </c>
    </row>
    <row r="1386" spans="1:9" x14ac:dyDescent="0.35">
      <c r="A1386" s="531">
        <v>10566</v>
      </c>
      <c r="B1386" s="531" t="s">
        <v>3661</v>
      </c>
      <c r="C1386" s="77">
        <v>10566</v>
      </c>
      <c r="D1386" s="531" t="s">
        <v>5677</v>
      </c>
      <c r="E1386" s="531" t="s">
        <v>5678</v>
      </c>
      <c r="F1386" s="531" t="s">
        <v>892</v>
      </c>
      <c r="G1386" s="531">
        <v>62864</v>
      </c>
      <c r="H1386" s="531">
        <v>100</v>
      </c>
      <c r="I1386" s="531">
        <v>100</v>
      </c>
    </row>
    <row r="1387" spans="1:9" x14ac:dyDescent="0.35">
      <c r="A1387" s="531">
        <v>555</v>
      </c>
      <c r="B1387" s="531" t="s">
        <v>3663</v>
      </c>
      <c r="C1387" s="77">
        <v>555</v>
      </c>
      <c r="D1387" s="531" t="s">
        <v>5679</v>
      </c>
      <c r="E1387" s="531" t="s">
        <v>5680</v>
      </c>
      <c r="F1387" s="531" t="s">
        <v>883</v>
      </c>
      <c r="G1387" s="531">
        <v>60438</v>
      </c>
      <c r="H1387" s="531">
        <v>12</v>
      </c>
      <c r="I1387" s="531">
        <v>12</v>
      </c>
    </row>
    <row r="1388" spans="1:9" x14ac:dyDescent="0.35">
      <c r="A1388" s="531">
        <v>12186</v>
      </c>
      <c r="B1388" s="531" t="s">
        <v>3665</v>
      </c>
      <c r="C1388" s="77">
        <v>12186</v>
      </c>
      <c r="D1388" s="531" t="s">
        <v>5681</v>
      </c>
      <c r="E1388" s="531" t="s">
        <v>4252</v>
      </c>
      <c r="F1388" s="531" t="s">
        <v>808</v>
      </c>
      <c r="G1388" s="531">
        <v>60091</v>
      </c>
      <c r="H1388" s="531">
        <v>3</v>
      </c>
      <c r="I1388" s="531">
        <v>2</v>
      </c>
    </row>
    <row r="1389" spans="1:9" x14ac:dyDescent="0.35">
      <c r="A1389" s="531" t="s">
        <v>3668</v>
      </c>
      <c r="B1389" s="531" t="s">
        <v>3667</v>
      </c>
      <c r="C1389" s="77" t="s">
        <v>3668</v>
      </c>
      <c r="D1389" s="531" t="s">
        <v>5682</v>
      </c>
      <c r="E1389" s="531" t="s">
        <v>4319</v>
      </c>
      <c r="F1389" s="531" t="s">
        <v>1092</v>
      </c>
      <c r="G1389" s="531">
        <v>60481</v>
      </c>
      <c r="H1389" s="531">
        <v>56</v>
      </c>
      <c r="I1389" s="531">
        <v>50</v>
      </c>
    </row>
    <row r="1390" spans="1:9" x14ac:dyDescent="0.35">
      <c r="A1390" s="531">
        <v>2860</v>
      </c>
      <c r="B1390" s="531" t="s">
        <v>3669</v>
      </c>
      <c r="C1390" s="77">
        <v>2860</v>
      </c>
      <c r="D1390" s="531" t="s">
        <v>5683</v>
      </c>
      <c r="E1390" s="531" t="s">
        <v>4319</v>
      </c>
      <c r="F1390" s="531" t="s">
        <v>1092</v>
      </c>
      <c r="G1390" s="531">
        <v>60481</v>
      </c>
      <c r="H1390" s="531">
        <v>40</v>
      </c>
      <c r="I1390" s="531">
        <v>40</v>
      </c>
    </row>
    <row r="1391" spans="1:9" x14ac:dyDescent="0.35">
      <c r="A1391" s="531">
        <v>2234</v>
      </c>
      <c r="B1391" s="531" t="s">
        <v>3671</v>
      </c>
      <c r="C1391" s="77">
        <v>2234</v>
      </c>
      <c r="D1391" s="531" t="s">
        <v>5684</v>
      </c>
      <c r="E1391" s="531" t="s">
        <v>1200</v>
      </c>
      <c r="F1391" s="531" t="s">
        <v>808</v>
      </c>
      <c r="G1391" s="531">
        <v>60640</v>
      </c>
      <c r="H1391" s="531">
        <v>80</v>
      </c>
      <c r="I1391" s="531">
        <v>80</v>
      </c>
    </row>
    <row r="1392" spans="1:9" x14ac:dyDescent="0.35">
      <c r="A1392" s="531">
        <v>52205</v>
      </c>
      <c r="B1392" s="531" t="s">
        <v>3673</v>
      </c>
      <c r="C1392" s="77">
        <v>52205</v>
      </c>
      <c r="D1392" s="531" t="s">
        <v>5685</v>
      </c>
      <c r="E1392" s="531" t="s">
        <v>4070</v>
      </c>
      <c r="F1392" s="531" t="s">
        <v>808</v>
      </c>
      <c r="G1392" s="531">
        <v>60402</v>
      </c>
      <c r="H1392" s="531">
        <v>1</v>
      </c>
      <c r="I1392" s="531">
        <v>1</v>
      </c>
    </row>
    <row r="1393" spans="1:9" x14ac:dyDescent="0.35">
      <c r="A1393" s="531">
        <v>52297</v>
      </c>
      <c r="B1393" s="531" t="s">
        <v>3675</v>
      </c>
      <c r="C1393" s="77">
        <v>52297</v>
      </c>
      <c r="D1393" s="531" t="s">
        <v>5686</v>
      </c>
      <c r="E1393" s="531" t="s">
        <v>4070</v>
      </c>
      <c r="F1393" s="531" t="s">
        <v>808</v>
      </c>
      <c r="G1393" s="531">
        <v>60402</v>
      </c>
      <c r="H1393" s="531">
        <v>1</v>
      </c>
      <c r="I1393" s="531">
        <v>1</v>
      </c>
    </row>
    <row r="1394" spans="1:9" x14ac:dyDescent="0.35">
      <c r="A1394" s="531">
        <v>52298</v>
      </c>
      <c r="B1394" s="531" t="s">
        <v>3677</v>
      </c>
      <c r="C1394" s="77">
        <v>52298</v>
      </c>
      <c r="D1394" s="531" t="s">
        <v>5687</v>
      </c>
      <c r="E1394" s="531" t="s">
        <v>4070</v>
      </c>
      <c r="F1394" s="531" t="s">
        <v>808</v>
      </c>
      <c r="G1394" s="531">
        <v>60402</v>
      </c>
      <c r="H1394" s="531">
        <v>1</v>
      </c>
      <c r="I1394" s="531">
        <v>1</v>
      </c>
    </row>
    <row r="1395" spans="1:9" x14ac:dyDescent="0.35">
      <c r="A1395" s="531">
        <v>1123</v>
      </c>
      <c r="B1395" s="531" t="s">
        <v>3679</v>
      </c>
      <c r="C1395" s="77">
        <v>1123</v>
      </c>
      <c r="D1395" s="531" t="s">
        <v>5688</v>
      </c>
      <c r="E1395" s="531" t="s">
        <v>4319</v>
      </c>
      <c r="F1395" s="531" t="s">
        <v>1092</v>
      </c>
      <c r="G1395" s="531">
        <v>60450</v>
      </c>
      <c r="H1395" s="531">
        <v>24</v>
      </c>
      <c r="I1395" s="531">
        <v>1</v>
      </c>
    </row>
    <row r="1396" spans="1:9" x14ac:dyDescent="0.35">
      <c r="A1396" s="531">
        <v>11240</v>
      </c>
      <c r="B1396" s="531" t="s">
        <v>3681</v>
      </c>
      <c r="C1396" s="77">
        <v>11240</v>
      </c>
      <c r="D1396" s="531" t="s">
        <v>5689</v>
      </c>
      <c r="E1396" s="531" t="s">
        <v>4058</v>
      </c>
      <c r="F1396" s="531" t="s">
        <v>912</v>
      </c>
      <c r="G1396" s="531">
        <v>60510</v>
      </c>
      <c r="H1396" s="531">
        <v>80</v>
      </c>
      <c r="I1396" s="531">
        <v>12</v>
      </c>
    </row>
    <row r="1397" spans="1:9" x14ac:dyDescent="0.35">
      <c r="A1397" s="531" t="s">
        <v>3684</v>
      </c>
      <c r="B1397" s="531" t="s">
        <v>3683</v>
      </c>
      <c r="C1397" s="77" t="s">
        <v>3684</v>
      </c>
      <c r="D1397" s="531" t="s">
        <v>5690</v>
      </c>
      <c r="E1397" s="531" t="s">
        <v>5691</v>
      </c>
      <c r="F1397" s="531" t="s">
        <v>957</v>
      </c>
      <c r="G1397" s="531">
        <v>62095</v>
      </c>
      <c r="H1397" s="531">
        <v>60</v>
      </c>
      <c r="I1397" s="531">
        <v>60</v>
      </c>
    </row>
    <row r="1398" spans="1:9" x14ac:dyDescent="0.35">
      <c r="A1398" s="531">
        <v>52277</v>
      </c>
      <c r="B1398" s="531" t="s">
        <v>3685</v>
      </c>
      <c r="C1398" s="77">
        <v>52277</v>
      </c>
      <c r="D1398" s="531" t="s">
        <v>4174</v>
      </c>
      <c r="E1398" s="531" t="s">
        <v>3958</v>
      </c>
      <c r="F1398" s="531" t="s">
        <v>1044</v>
      </c>
      <c r="G1398" s="531">
        <v>62702</v>
      </c>
      <c r="H1398" s="531">
        <v>6</v>
      </c>
      <c r="I1398" s="531">
        <v>6</v>
      </c>
    </row>
    <row r="1399" spans="1:9" x14ac:dyDescent="0.35">
      <c r="A1399" s="531">
        <v>11728</v>
      </c>
      <c r="B1399" s="531" t="s">
        <v>3687</v>
      </c>
      <c r="C1399" s="77">
        <v>11728</v>
      </c>
      <c r="D1399" s="531" t="s">
        <v>5692</v>
      </c>
      <c r="E1399" s="531" t="s">
        <v>3933</v>
      </c>
      <c r="F1399" s="531" t="s">
        <v>912</v>
      </c>
      <c r="G1399" s="531">
        <v>60120</v>
      </c>
      <c r="H1399" s="531">
        <v>27</v>
      </c>
      <c r="I1399" s="531">
        <v>6</v>
      </c>
    </row>
    <row r="1400" spans="1:9" x14ac:dyDescent="0.35">
      <c r="A1400" s="531">
        <v>2937</v>
      </c>
      <c r="B1400" s="531" t="s">
        <v>3689</v>
      </c>
      <c r="C1400" s="77">
        <v>2937</v>
      </c>
      <c r="D1400" s="531" t="s">
        <v>5693</v>
      </c>
      <c r="E1400" s="531" t="s">
        <v>5694</v>
      </c>
      <c r="F1400" s="531" t="s">
        <v>1056</v>
      </c>
      <c r="G1400" s="531">
        <v>62221</v>
      </c>
      <c r="H1400" s="531">
        <v>48</v>
      </c>
      <c r="I1400" s="531">
        <v>5</v>
      </c>
    </row>
    <row r="1401" spans="1:9" x14ac:dyDescent="0.35">
      <c r="A1401" s="531">
        <v>11476</v>
      </c>
      <c r="B1401" s="531" t="s">
        <v>3691</v>
      </c>
      <c r="C1401" s="77">
        <v>11476</v>
      </c>
      <c r="D1401" s="531" t="s">
        <v>5695</v>
      </c>
      <c r="E1401" s="531" t="s">
        <v>3987</v>
      </c>
      <c r="F1401" s="531" t="s">
        <v>1056</v>
      </c>
      <c r="G1401" s="531">
        <v>62201</v>
      </c>
      <c r="H1401" s="531">
        <v>38</v>
      </c>
      <c r="I1401" s="531">
        <v>7</v>
      </c>
    </row>
    <row r="1402" spans="1:9" x14ac:dyDescent="0.35">
      <c r="A1402" s="531">
        <v>11160</v>
      </c>
      <c r="B1402" s="531" t="s">
        <v>3693</v>
      </c>
      <c r="C1402" s="77">
        <v>11160</v>
      </c>
      <c r="D1402" s="531" t="s">
        <v>5696</v>
      </c>
      <c r="E1402" s="531" t="s">
        <v>5548</v>
      </c>
      <c r="F1402" s="531" t="s">
        <v>808</v>
      </c>
      <c r="G1402" s="531" t="s">
        <v>5697</v>
      </c>
      <c r="H1402" s="531">
        <v>71</v>
      </c>
      <c r="I1402" s="531">
        <v>15</v>
      </c>
    </row>
    <row r="1403" spans="1:9" x14ac:dyDescent="0.35">
      <c r="A1403" s="531">
        <v>11347</v>
      </c>
      <c r="B1403" s="531" t="s">
        <v>3695</v>
      </c>
      <c r="C1403" s="77">
        <v>11347</v>
      </c>
      <c r="D1403" s="531" t="s">
        <v>5698</v>
      </c>
      <c r="E1403" s="531" t="s">
        <v>5548</v>
      </c>
      <c r="F1403" s="531" t="s">
        <v>808</v>
      </c>
      <c r="G1403" s="531">
        <v>60164</v>
      </c>
      <c r="H1403" s="531">
        <v>50</v>
      </c>
      <c r="I1403" s="531">
        <v>8</v>
      </c>
    </row>
    <row r="1404" spans="1:9" x14ac:dyDescent="0.35">
      <c r="A1404" s="531" t="s">
        <v>3698</v>
      </c>
      <c r="B1404" s="531" t="s">
        <v>3697</v>
      </c>
      <c r="C1404" s="77" t="s">
        <v>3698</v>
      </c>
      <c r="D1404" s="531" t="s">
        <v>5699</v>
      </c>
      <c r="E1404" s="531" t="s">
        <v>4915</v>
      </c>
      <c r="F1404" s="531" t="s">
        <v>838</v>
      </c>
      <c r="G1404" s="531">
        <v>60185</v>
      </c>
      <c r="H1404" s="531">
        <v>98</v>
      </c>
      <c r="I1404" s="531">
        <v>97</v>
      </c>
    </row>
    <row r="1405" spans="1:9" x14ac:dyDescent="0.35">
      <c r="A1405" s="531">
        <v>10092</v>
      </c>
      <c r="B1405" s="531" t="s">
        <v>3699</v>
      </c>
      <c r="C1405" s="77">
        <v>10092</v>
      </c>
      <c r="D1405" s="531" t="s">
        <v>5700</v>
      </c>
      <c r="E1405" s="531" t="s">
        <v>1200</v>
      </c>
      <c r="F1405" s="531" t="s">
        <v>808</v>
      </c>
      <c r="G1405" s="531">
        <v>60653</v>
      </c>
      <c r="H1405" s="531">
        <v>70</v>
      </c>
      <c r="I1405" s="531">
        <v>52</v>
      </c>
    </row>
    <row r="1406" spans="1:9" x14ac:dyDescent="0.35">
      <c r="A1406" s="531">
        <v>11128</v>
      </c>
      <c r="B1406" s="531" t="s">
        <v>3701</v>
      </c>
      <c r="C1406" s="77">
        <v>11128</v>
      </c>
      <c r="D1406" s="531" t="s">
        <v>5701</v>
      </c>
      <c r="E1406" s="531" t="s">
        <v>5011</v>
      </c>
      <c r="F1406" s="531" t="s">
        <v>957</v>
      </c>
      <c r="G1406" s="531" t="s">
        <v>5702</v>
      </c>
      <c r="H1406" s="531">
        <v>80</v>
      </c>
      <c r="I1406" s="531">
        <v>4</v>
      </c>
    </row>
    <row r="1407" spans="1:9" x14ac:dyDescent="0.35">
      <c r="A1407" s="531">
        <v>11217</v>
      </c>
      <c r="B1407" s="531" t="s">
        <v>3703</v>
      </c>
      <c r="C1407" s="77">
        <v>11217</v>
      </c>
      <c r="D1407" s="531" t="s">
        <v>5703</v>
      </c>
      <c r="E1407" s="531" t="s">
        <v>5011</v>
      </c>
      <c r="F1407" s="531" t="s">
        <v>957</v>
      </c>
      <c r="G1407" s="531">
        <v>62234</v>
      </c>
      <c r="H1407" s="531">
        <v>104</v>
      </c>
      <c r="I1407" s="531">
        <v>104</v>
      </c>
    </row>
    <row r="1408" spans="1:9" x14ac:dyDescent="0.35">
      <c r="A1408" s="531">
        <v>11090</v>
      </c>
      <c r="B1408" s="531" t="s">
        <v>3705</v>
      </c>
      <c r="C1408" s="77">
        <v>11090</v>
      </c>
      <c r="D1408" s="531" t="s">
        <v>5704</v>
      </c>
      <c r="E1408" s="531" t="s">
        <v>1009</v>
      </c>
      <c r="F1408" s="531" t="s">
        <v>1009</v>
      </c>
      <c r="G1408" s="531">
        <v>61604</v>
      </c>
      <c r="H1408" s="531">
        <v>68</v>
      </c>
      <c r="I1408" s="531">
        <v>0</v>
      </c>
    </row>
    <row r="1409" spans="1:9" x14ac:dyDescent="0.35">
      <c r="A1409" s="531">
        <v>10453</v>
      </c>
      <c r="B1409" s="531" t="s">
        <v>3707</v>
      </c>
      <c r="C1409" s="77">
        <v>10453</v>
      </c>
      <c r="D1409" s="531" t="s">
        <v>5705</v>
      </c>
      <c r="E1409" s="531" t="s">
        <v>4647</v>
      </c>
      <c r="F1409" s="531" t="s">
        <v>1095</v>
      </c>
      <c r="G1409" s="531">
        <v>62948</v>
      </c>
      <c r="H1409" s="531">
        <v>48</v>
      </c>
      <c r="I1409" s="531">
        <v>5</v>
      </c>
    </row>
    <row r="1410" spans="1:9" x14ac:dyDescent="0.35">
      <c r="A1410" s="531">
        <v>10508</v>
      </c>
      <c r="B1410" s="531" t="s">
        <v>3709</v>
      </c>
      <c r="C1410" s="77">
        <v>10508</v>
      </c>
      <c r="D1410" s="531" t="s">
        <v>5706</v>
      </c>
      <c r="E1410" s="531" t="s">
        <v>1200</v>
      </c>
      <c r="F1410" s="531" t="s">
        <v>808</v>
      </c>
      <c r="G1410" s="531">
        <v>60637</v>
      </c>
      <c r="H1410" s="531">
        <v>33</v>
      </c>
      <c r="I1410" s="531">
        <v>7</v>
      </c>
    </row>
    <row r="1411" spans="1:9" x14ac:dyDescent="0.35">
      <c r="A1411" s="531">
        <v>10116</v>
      </c>
      <c r="B1411" s="531" t="s">
        <v>3711</v>
      </c>
      <c r="C1411" s="77">
        <v>10116</v>
      </c>
      <c r="D1411" s="531" t="s">
        <v>5707</v>
      </c>
      <c r="E1411" s="531" t="s">
        <v>1200</v>
      </c>
      <c r="F1411" s="531" t="s">
        <v>808</v>
      </c>
      <c r="G1411" s="531">
        <v>60637</v>
      </c>
      <c r="H1411" s="531">
        <v>67</v>
      </c>
      <c r="I1411" s="531">
        <v>7</v>
      </c>
    </row>
    <row r="1412" spans="1:9" x14ac:dyDescent="0.35">
      <c r="A1412" s="531" t="s">
        <v>3714</v>
      </c>
      <c r="B1412" s="531" t="s">
        <v>3713</v>
      </c>
      <c r="C1412" s="77" t="s">
        <v>3714</v>
      </c>
      <c r="D1412" s="531" t="s">
        <v>5708</v>
      </c>
      <c r="E1412" s="531" t="s">
        <v>1200</v>
      </c>
      <c r="F1412" s="531" t="s">
        <v>808</v>
      </c>
      <c r="G1412" s="531">
        <v>60637</v>
      </c>
      <c r="H1412" s="531">
        <v>10</v>
      </c>
      <c r="I1412" s="531">
        <v>10</v>
      </c>
    </row>
    <row r="1413" spans="1:9" x14ac:dyDescent="0.35">
      <c r="A1413" s="531" t="s">
        <v>3716</v>
      </c>
      <c r="B1413" s="531" t="s">
        <v>3715</v>
      </c>
      <c r="C1413" s="77" t="s">
        <v>3716</v>
      </c>
      <c r="D1413" s="531" t="s">
        <v>5709</v>
      </c>
      <c r="E1413" s="531" t="s">
        <v>1200</v>
      </c>
      <c r="F1413" s="531" t="s">
        <v>808</v>
      </c>
      <c r="G1413" s="531">
        <v>60637</v>
      </c>
      <c r="H1413" s="531">
        <v>84</v>
      </c>
      <c r="I1413" s="531">
        <v>84</v>
      </c>
    </row>
    <row r="1414" spans="1:9" x14ac:dyDescent="0.35">
      <c r="A1414" s="531">
        <v>10354</v>
      </c>
      <c r="B1414" s="531" t="s">
        <v>3717</v>
      </c>
      <c r="C1414" s="77">
        <v>10354</v>
      </c>
      <c r="D1414" s="531" t="s">
        <v>5710</v>
      </c>
      <c r="E1414" s="531" t="s">
        <v>1200</v>
      </c>
      <c r="F1414" s="531" t="s">
        <v>808</v>
      </c>
      <c r="G1414" s="531">
        <v>60637</v>
      </c>
      <c r="H1414" s="531">
        <v>100</v>
      </c>
      <c r="I1414" s="531">
        <v>100</v>
      </c>
    </row>
    <row r="1415" spans="1:9" x14ac:dyDescent="0.35">
      <c r="A1415" s="531">
        <v>11187</v>
      </c>
      <c r="B1415" s="531" t="s">
        <v>3719</v>
      </c>
      <c r="C1415" s="77">
        <v>11187</v>
      </c>
      <c r="D1415" s="531" t="s">
        <v>5711</v>
      </c>
      <c r="E1415" s="531" t="s">
        <v>1200</v>
      </c>
      <c r="F1415" s="531" t="s">
        <v>808</v>
      </c>
      <c r="G1415" s="531">
        <v>60637</v>
      </c>
      <c r="H1415" s="531">
        <v>70</v>
      </c>
      <c r="I1415" s="531">
        <v>14</v>
      </c>
    </row>
    <row r="1416" spans="1:9" x14ac:dyDescent="0.35">
      <c r="A1416" s="531">
        <v>11101</v>
      </c>
      <c r="B1416" s="531" t="s">
        <v>3721</v>
      </c>
      <c r="C1416" s="77">
        <v>11101</v>
      </c>
      <c r="D1416" s="531" t="s">
        <v>5712</v>
      </c>
      <c r="E1416" s="531" t="s">
        <v>5713</v>
      </c>
      <c r="F1416" s="531" t="s">
        <v>838</v>
      </c>
      <c r="G1416" s="531">
        <v>60517</v>
      </c>
      <c r="H1416" s="531">
        <v>92</v>
      </c>
      <c r="I1416" s="531">
        <v>19</v>
      </c>
    </row>
    <row r="1417" spans="1:9" x14ac:dyDescent="0.35">
      <c r="A1417" s="531" t="s">
        <v>3724</v>
      </c>
      <c r="B1417" s="531" t="s">
        <v>3723</v>
      </c>
      <c r="C1417" s="77" t="s">
        <v>3724</v>
      </c>
      <c r="D1417" s="531" t="s">
        <v>5714</v>
      </c>
      <c r="E1417" s="531" t="s">
        <v>1009</v>
      </c>
      <c r="F1417" s="531" t="s">
        <v>1009</v>
      </c>
      <c r="G1417" s="531">
        <v>61615</v>
      </c>
      <c r="H1417" s="531">
        <v>96</v>
      </c>
      <c r="I1417" s="531">
        <v>96</v>
      </c>
    </row>
    <row r="1418" spans="1:9" x14ac:dyDescent="0.35">
      <c r="A1418" s="531" t="s">
        <v>3726</v>
      </c>
      <c r="B1418" s="531" t="s">
        <v>3725</v>
      </c>
      <c r="C1418" s="77" t="s">
        <v>3726</v>
      </c>
      <c r="D1418" s="531" t="s">
        <v>5715</v>
      </c>
      <c r="E1418" s="531" t="s">
        <v>5252</v>
      </c>
      <c r="F1418" s="531" t="s">
        <v>977</v>
      </c>
      <c r="G1418" s="531">
        <v>60098</v>
      </c>
      <c r="H1418" s="531">
        <v>42</v>
      </c>
      <c r="I1418" s="531">
        <v>37</v>
      </c>
    </row>
    <row r="1419" spans="1:9" x14ac:dyDescent="0.35">
      <c r="A1419" s="531">
        <v>10038</v>
      </c>
      <c r="B1419" s="531" t="s">
        <v>3727</v>
      </c>
      <c r="C1419" s="77">
        <v>10038</v>
      </c>
      <c r="D1419" s="531" t="s">
        <v>5716</v>
      </c>
      <c r="E1419" s="531" t="s">
        <v>3966</v>
      </c>
      <c r="F1419" s="531" t="s">
        <v>930</v>
      </c>
      <c r="G1419" s="531">
        <v>60099</v>
      </c>
      <c r="H1419" s="531">
        <v>266</v>
      </c>
      <c r="I1419" s="531">
        <v>263</v>
      </c>
    </row>
    <row r="1420" spans="1:9" x14ac:dyDescent="0.35">
      <c r="A1420" s="531" t="s">
        <v>3730</v>
      </c>
      <c r="B1420" s="531" t="s">
        <v>3729</v>
      </c>
      <c r="C1420" s="77" t="s">
        <v>3730</v>
      </c>
      <c r="D1420" s="531" t="s">
        <v>5717</v>
      </c>
      <c r="E1420" s="531" t="s">
        <v>5718</v>
      </c>
      <c r="F1420" s="531" t="s">
        <v>957</v>
      </c>
      <c r="G1420" s="531">
        <v>62097</v>
      </c>
      <c r="H1420" s="531">
        <v>16</v>
      </c>
      <c r="I1420" s="531">
        <v>16</v>
      </c>
    </row>
    <row r="1421" spans="1:9" x14ac:dyDescent="0.35">
      <c r="A1421" s="531">
        <v>2947</v>
      </c>
      <c r="B1421" s="531" t="s">
        <v>3731</v>
      </c>
      <c r="C1421" s="77">
        <v>2947</v>
      </c>
      <c r="D1421" s="531" t="s">
        <v>5719</v>
      </c>
      <c r="E1421" s="531" t="s">
        <v>1200</v>
      </c>
      <c r="F1421" s="531" t="s">
        <v>808</v>
      </c>
      <c r="G1421" s="531">
        <v>60652</v>
      </c>
      <c r="H1421" s="531">
        <v>85</v>
      </c>
      <c r="I1421" s="531">
        <v>9</v>
      </c>
    </row>
    <row r="1422" spans="1:9" x14ac:dyDescent="0.35">
      <c r="A1422" s="531" t="s">
        <v>3734</v>
      </c>
      <c r="B1422" s="531" t="s">
        <v>3733</v>
      </c>
      <c r="C1422" s="77" t="s">
        <v>3734</v>
      </c>
      <c r="D1422" s="531" t="s">
        <v>5720</v>
      </c>
      <c r="E1422" s="531" t="s">
        <v>1200</v>
      </c>
      <c r="F1422" s="531" t="s">
        <v>808</v>
      </c>
      <c r="G1422" s="531">
        <v>60621</v>
      </c>
      <c r="H1422" s="531">
        <v>69</v>
      </c>
      <c r="I1422" s="531">
        <v>68</v>
      </c>
    </row>
    <row r="1423" spans="1:9" x14ac:dyDescent="0.35">
      <c r="A1423" s="531" t="s">
        <v>3736</v>
      </c>
      <c r="B1423" s="531" t="s">
        <v>3735</v>
      </c>
      <c r="C1423" s="77" t="s">
        <v>3736</v>
      </c>
      <c r="D1423" s="531" t="s">
        <v>5721</v>
      </c>
      <c r="E1423" s="531" t="s">
        <v>1200</v>
      </c>
      <c r="F1423" s="531" t="s">
        <v>808</v>
      </c>
      <c r="G1423" s="531">
        <v>60621</v>
      </c>
      <c r="H1423" s="531">
        <v>22</v>
      </c>
      <c r="I1423" s="531">
        <v>22</v>
      </c>
    </row>
    <row r="1424" spans="1:9" x14ac:dyDescent="0.35">
      <c r="A1424" s="531" t="s">
        <v>3738</v>
      </c>
      <c r="B1424" s="531" t="s">
        <v>3737</v>
      </c>
      <c r="C1424" s="77" t="s">
        <v>3738</v>
      </c>
      <c r="D1424" s="531" t="s">
        <v>5722</v>
      </c>
      <c r="E1424" s="531" t="s">
        <v>4116</v>
      </c>
      <c r="F1424" s="531" t="s">
        <v>1062</v>
      </c>
      <c r="G1424" s="531">
        <v>61034</v>
      </c>
      <c r="H1424" s="531">
        <v>27</v>
      </c>
      <c r="I1424" s="531">
        <v>27</v>
      </c>
    </row>
    <row r="1425" spans="1:9" x14ac:dyDescent="0.35">
      <c r="A1425" s="531">
        <v>11316</v>
      </c>
      <c r="B1425" s="531" t="s">
        <v>3739</v>
      </c>
      <c r="C1425" s="77">
        <v>11316</v>
      </c>
      <c r="D1425" s="531" t="s">
        <v>5723</v>
      </c>
      <c r="E1425" s="531" t="s">
        <v>3929</v>
      </c>
      <c r="F1425" s="531" t="s">
        <v>808</v>
      </c>
      <c r="G1425" s="531">
        <v>60202</v>
      </c>
      <c r="H1425" s="531">
        <v>16</v>
      </c>
      <c r="I1425" s="531">
        <v>4</v>
      </c>
    </row>
    <row r="1426" spans="1:9" x14ac:dyDescent="0.35">
      <c r="A1426" s="531">
        <v>52240</v>
      </c>
      <c r="B1426" s="531" t="s">
        <v>3741</v>
      </c>
      <c r="C1426" s="77">
        <v>52240</v>
      </c>
      <c r="D1426" s="531" t="s">
        <v>5724</v>
      </c>
      <c r="E1426" s="531" t="s">
        <v>4205</v>
      </c>
      <c r="F1426" s="531" t="s">
        <v>665</v>
      </c>
      <c r="G1426" s="531">
        <v>62301</v>
      </c>
      <c r="H1426" s="531">
        <v>4</v>
      </c>
      <c r="I1426" s="531">
        <v>2</v>
      </c>
    </row>
    <row r="1427" spans="1:9" x14ac:dyDescent="0.35">
      <c r="A1427" s="531">
        <v>52291</v>
      </c>
      <c r="B1427" s="531" t="s">
        <v>3743</v>
      </c>
      <c r="C1427" s="77">
        <v>52291</v>
      </c>
      <c r="D1427" s="531" t="s">
        <v>5725</v>
      </c>
      <c r="E1427" s="531" t="s">
        <v>4205</v>
      </c>
      <c r="F1427" s="531" t="s">
        <v>665</v>
      </c>
      <c r="G1427" s="531">
        <v>62301</v>
      </c>
      <c r="H1427" s="531">
        <v>3</v>
      </c>
      <c r="I1427" s="531">
        <v>2</v>
      </c>
    </row>
    <row r="1428" spans="1:9" x14ac:dyDescent="0.35">
      <c r="A1428" s="531">
        <v>10312</v>
      </c>
      <c r="B1428" s="531" t="s">
        <v>3745</v>
      </c>
      <c r="C1428" s="77">
        <v>10312</v>
      </c>
      <c r="D1428" s="531" t="s">
        <v>5726</v>
      </c>
      <c r="E1428" s="531" t="s">
        <v>1200</v>
      </c>
      <c r="F1428" s="531" t="s">
        <v>808</v>
      </c>
      <c r="G1428" s="531" t="s">
        <v>5727</v>
      </c>
      <c r="H1428" s="531">
        <v>61</v>
      </c>
      <c r="I1428" s="531">
        <v>61</v>
      </c>
    </row>
    <row r="1429" spans="1:9" x14ac:dyDescent="0.35">
      <c r="A1429" s="531">
        <v>678</v>
      </c>
      <c r="B1429" s="531" t="s">
        <v>3747</v>
      </c>
      <c r="C1429" s="77">
        <v>678</v>
      </c>
      <c r="D1429" s="531" t="s">
        <v>5728</v>
      </c>
      <c r="E1429" s="531" t="s">
        <v>5729</v>
      </c>
      <c r="F1429" s="531" t="s">
        <v>994</v>
      </c>
      <c r="G1429" s="531">
        <v>62533</v>
      </c>
      <c r="H1429" s="531">
        <v>20</v>
      </c>
      <c r="I1429" s="531">
        <v>20</v>
      </c>
    </row>
    <row r="1430" spans="1:9" x14ac:dyDescent="0.35">
      <c r="A1430" s="531">
        <v>2050</v>
      </c>
      <c r="B1430" s="531" t="s">
        <v>3749</v>
      </c>
      <c r="C1430" s="77">
        <v>2050</v>
      </c>
      <c r="D1430" s="531" t="s">
        <v>5730</v>
      </c>
      <c r="E1430" s="531" t="s">
        <v>3966</v>
      </c>
      <c r="F1430" s="531" t="s">
        <v>930</v>
      </c>
      <c r="G1430" s="531">
        <v>60099</v>
      </c>
      <c r="H1430" s="531">
        <v>110</v>
      </c>
      <c r="I1430" s="531">
        <v>82</v>
      </c>
    </row>
    <row r="1431" spans="1:9" x14ac:dyDescent="0.35">
      <c r="A1431" s="531">
        <v>11196</v>
      </c>
      <c r="B1431" s="531" t="s">
        <v>3751</v>
      </c>
      <c r="C1431" s="77">
        <v>11196</v>
      </c>
      <c r="D1431" s="531" t="s">
        <v>5731</v>
      </c>
      <c r="E1431" s="531" t="s">
        <v>4360</v>
      </c>
      <c r="F1431" s="531" t="s">
        <v>930</v>
      </c>
      <c r="G1431" s="531">
        <v>60015</v>
      </c>
      <c r="H1431" s="531">
        <v>25</v>
      </c>
      <c r="I1431" s="531">
        <v>3</v>
      </c>
    </row>
    <row r="1432" spans="1:9" x14ac:dyDescent="0.35">
      <c r="A1432" s="531">
        <v>10334</v>
      </c>
      <c r="B1432" s="531" t="s">
        <v>3753</v>
      </c>
      <c r="C1432" s="77">
        <v>10334</v>
      </c>
      <c r="D1432" s="531" t="s">
        <v>5732</v>
      </c>
      <c r="E1432" s="531" t="s">
        <v>4675</v>
      </c>
      <c r="F1432" s="531" t="s">
        <v>930</v>
      </c>
      <c r="G1432" s="531">
        <v>60047</v>
      </c>
      <c r="H1432" s="531">
        <v>95</v>
      </c>
      <c r="I1432" s="531">
        <v>75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839CC-0930-43D3-AFAA-5DDBE6D286A0}">
  <sheetPr codeName="Sheet16">
    <tabColor rgb="FFFF0000"/>
  </sheetPr>
  <dimension ref="A1"/>
  <sheetViews>
    <sheetView topLeftCell="A11" workbookViewId="0">
      <selection activeCell="D58" sqref="D58:F58"/>
    </sheetView>
  </sheetViews>
  <sheetFormatPr defaultColWidth="9.1796875" defaultRowHeight="15.5" x14ac:dyDescent="0.35"/>
  <cols>
    <col min="1" max="16384" width="9.1796875" style="196"/>
  </cols>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6BF35-12A2-4701-AEC8-0620394D2163}">
  <sheetPr codeName="Sheet17">
    <tabColor rgb="FFFF0000"/>
  </sheetPr>
  <dimension ref="A1:AD3266"/>
  <sheetViews>
    <sheetView topLeftCell="S96" workbookViewId="0">
      <selection activeCell="D58" sqref="D58:F58"/>
    </sheetView>
  </sheetViews>
  <sheetFormatPr defaultColWidth="9.1796875" defaultRowHeight="15.5" x14ac:dyDescent="0.35"/>
  <cols>
    <col min="1" max="1" width="22.7265625" style="214" bestFit="1" customWidth="1"/>
    <col min="2" max="3" width="9.1796875" style="214"/>
    <col min="4" max="4" width="19.7265625" style="214" bestFit="1" customWidth="1"/>
    <col min="5" max="5" width="14.453125" style="214" bestFit="1" customWidth="1"/>
    <col min="6" max="6" width="25.1796875" style="214" bestFit="1" customWidth="1"/>
    <col min="7" max="7" width="29.7265625" style="214" bestFit="1" customWidth="1"/>
    <col min="8" max="8" width="29.7265625" style="214" customWidth="1"/>
    <col min="9" max="9" width="18.1796875" style="214" bestFit="1" customWidth="1"/>
    <col min="10" max="10" width="18.453125" style="214" bestFit="1" customWidth="1"/>
    <col min="11" max="11" width="16.7265625" style="214" bestFit="1" customWidth="1"/>
    <col min="12" max="12" width="18.453125" style="214" bestFit="1" customWidth="1"/>
    <col min="13" max="13" width="22.26953125" style="214" bestFit="1" customWidth="1"/>
    <col min="14" max="14" width="60.1796875" style="214" bestFit="1" customWidth="1"/>
    <col min="15" max="15" width="17" style="214" bestFit="1" customWidth="1"/>
    <col min="16" max="16" width="13.7265625" style="219" bestFit="1" customWidth="1"/>
    <col min="17" max="17" width="34" style="214" bestFit="1" customWidth="1"/>
    <col min="18" max="18" width="13.1796875" style="214" bestFit="1" customWidth="1"/>
    <col min="19" max="19" width="16" style="214" bestFit="1" customWidth="1"/>
    <col min="20" max="20" width="17.1796875" style="214" bestFit="1" customWidth="1"/>
    <col min="21" max="21" width="13.453125" style="214" bestFit="1" customWidth="1"/>
    <col min="22" max="22" width="26.1796875" style="214" bestFit="1" customWidth="1"/>
    <col min="23" max="23" width="20" style="214" bestFit="1" customWidth="1"/>
    <col min="24" max="24" width="11.81640625" style="214" bestFit="1" customWidth="1"/>
    <col min="25" max="25" width="14.1796875" style="214" bestFit="1" customWidth="1"/>
    <col min="26" max="16384" width="9.1796875" style="214"/>
  </cols>
  <sheetData>
    <row r="1" spans="1:30" x14ac:dyDescent="0.35">
      <c r="A1" s="175" t="s">
        <v>629</v>
      </c>
      <c r="B1" s="175" t="s">
        <v>78</v>
      </c>
      <c r="C1" s="175" t="s">
        <v>630</v>
      </c>
      <c r="D1" s="175" t="s">
        <v>631</v>
      </c>
      <c r="E1" s="175" t="s">
        <v>632</v>
      </c>
      <c r="F1" s="175" t="s">
        <v>633</v>
      </c>
      <c r="G1" s="175" t="s">
        <v>634</v>
      </c>
      <c r="H1" s="175" t="s">
        <v>635</v>
      </c>
      <c r="I1" s="175" t="s">
        <v>636</v>
      </c>
      <c r="J1" s="175" t="s">
        <v>470</v>
      </c>
      <c r="K1" s="175" t="s">
        <v>637</v>
      </c>
      <c r="L1" s="175" t="s">
        <v>638</v>
      </c>
      <c r="M1" s="175" t="s">
        <v>471</v>
      </c>
      <c r="N1" s="175" t="s">
        <v>639</v>
      </c>
      <c r="O1" s="175" t="s">
        <v>640</v>
      </c>
      <c r="P1" s="321" t="s">
        <v>641</v>
      </c>
      <c r="Q1" s="321" t="s">
        <v>642</v>
      </c>
      <c r="R1" s="321" t="s">
        <v>643</v>
      </c>
      <c r="S1" s="322" t="s">
        <v>644</v>
      </c>
      <c r="T1" s="175" t="s">
        <v>645</v>
      </c>
      <c r="U1" s="175" t="s">
        <v>646</v>
      </c>
      <c r="V1" s="175" t="s">
        <v>647</v>
      </c>
      <c r="W1" s="175" t="s">
        <v>648</v>
      </c>
      <c r="X1" s="362" t="s">
        <v>649</v>
      </c>
      <c r="Y1" s="362" t="s">
        <v>650</v>
      </c>
      <c r="Z1" s="362" t="s">
        <v>651</v>
      </c>
      <c r="AA1" s="175" t="s">
        <v>652</v>
      </c>
      <c r="AB1" s="175" t="s">
        <v>653</v>
      </c>
      <c r="AC1" s="175" t="s">
        <v>540</v>
      </c>
      <c r="AD1" s="418" t="s">
        <v>654</v>
      </c>
    </row>
    <row r="2" spans="1:30" x14ac:dyDescent="0.35">
      <c r="A2" s="215" t="s">
        <v>180</v>
      </c>
      <c r="B2" s="175" t="s">
        <v>79</v>
      </c>
      <c r="C2" s="175"/>
      <c r="D2" s="175" t="s">
        <v>655</v>
      </c>
      <c r="E2" s="175" t="s">
        <v>79</v>
      </c>
      <c r="F2" s="175" t="s">
        <v>656</v>
      </c>
      <c r="G2" s="175" t="s">
        <v>657</v>
      </c>
      <c r="H2" s="175" t="s">
        <v>658</v>
      </c>
      <c r="I2" s="175" t="s">
        <v>659</v>
      </c>
      <c r="J2" s="175" t="s">
        <v>660</v>
      </c>
      <c r="K2" s="175" t="s">
        <v>661</v>
      </c>
      <c r="L2" s="175" t="s">
        <v>662</v>
      </c>
      <c r="M2" s="175" t="s">
        <v>663</v>
      </c>
      <c r="N2" s="175" t="s">
        <v>664</v>
      </c>
      <c r="O2" s="227" t="s">
        <v>621</v>
      </c>
      <c r="P2" s="321" t="s">
        <v>665</v>
      </c>
      <c r="Q2" s="323" t="s">
        <v>666</v>
      </c>
      <c r="R2" s="321" t="s">
        <v>667</v>
      </c>
      <c r="S2" s="175" t="s">
        <v>668</v>
      </c>
      <c r="T2" s="175" t="s">
        <v>669</v>
      </c>
      <c r="U2" s="175" t="s">
        <v>56</v>
      </c>
      <c r="V2" s="175" t="s">
        <v>670</v>
      </c>
      <c r="W2" s="175" t="s">
        <v>671</v>
      </c>
      <c r="X2" s="362">
        <v>17001000100</v>
      </c>
      <c r="Y2" s="362" t="s">
        <v>672</v>
      </c>
      <c r="Z2" s="362">
        <v>0</v>
      </c>
      <c r="AA2" s="175" t="s">
        <v>673</v>
      </c>
      <c r="AB2" t="s">
        <v>674</v>
      </c>
      <c r="AC2" t="s">
        <v>675</v>
      </c>
      <c r="AD2" s="419" t="s">
        <v>665</v>
      </c>
    </row>
    <row r="3" spans="1:30" x14ac:dyDescent="0.35">
      <c r="A3" s="324" t="s">
        <v>181</v>
      </c>
      <c r="B3" s="175" t="s">
        <v>41</v>
      </c>
      <c r="C3" s="322" t="s">
        <v>541</v>
      </c>
      <c r="D3" s="175" t="s">
        <v>676</v>
      </c>
      <c r="E3" s="175" t="s">
        <v>41</v>
      </c>
      <c r="F3" s="175" t="s">
        <v>86</v>
      </c>
      <c r="G3" s="175" t="s">
        <v>677</v>
      </c>
      <c r="H3" s="175" t="s">
        <v>678</v>
      </c>
      <c r="I3" s="175" t="s">
        <v>679</v>
      </c>
      <c r="J3" s="175" t="s">
        <v>680</v>
      </c>
      <c r="K3" s="175" t="s">
        <v>681</v>
      </c>
      <c r="L3" s="175" t="s">
        <v>682</v>
      </c>
      <c r="M3" s="175" t="s">
        <v>683</v>
      </c>
      <c r="N3" s="175" t="s">
        <v>684</v>
      </c>
      <c r="O3" s="227" t="s">
        <v>619</v>
      </c>
      <c r="P3" s="321" t="s">
        <v>665</v>
      </c>
      <c r="Q3" s="321" t="s">
        <v>666</v>
      </c>
      <c r="R3" s="321" t="s">
        <v>667</v>
      </c>
      <c r="S3" s="175" t="s">
        <v>685</v>
      </c>
      <c r="T3" s="175" t="s">
        <v>668</v>
      </c>
      <c r="U3" s="175" t="s">
        <v>686</v>
      </c>
      <c r="V3" s="175" t="s">
        <v>687</v>
      </c>
      <c r="W3" s="175" t="s">
        <v>688</v>
      </c>
      <c r="X3" s="362">
        <v>17001000201</v>
      </c>
      <c r="Y3" s="362" t="s">
        <v>672</v>
      </c>
      <c r="Z3" s="362">
        <v>3</v>
      </c>
      <c r="AA3" s="175" t="s">
        <v>689</v>
      </c>
      <c r="AB3" t="s">
        <v>690</v>
      </c>
      <c r="AC3" t="s">
        <v>691</v>
      </c>
      <c r="AD3" s="420" t="s">
        <v>692</v>
      </c>
    </row>
    <row r="4" spans="1:30" x14ac:dyDescent="0.35">
      <c r="A4" s="324" t="s">
        <v>183</v>
      </c>
      <c r="B4" s="175"/>
      <c r="C4" s="175"/>
      <c r="D4" s="175"/>
      <c r="E4" s="175" t="s">
        <v>88</v>
      </c>
      <c r="F4" s="175" t="s">
        <v>693</v>
      </c>
      <c r="G4" s="175" t="s">
        <v>694</v>
      </c>
      <c r="H4" s="175" t="s">
        <v>618</v>
      </c>
      <c r="I4" s="175"/>
      <c r="J4" s="175" t="s">
        <v>695</v>
      </c>
      <c r="K4" s="175" t="s">
        <v>696</v>
      </c>
      <c r="L4" s="175" t="s">
        <v>479</v>
      </c>
      <c r="M4" s="175" t="s">
        <v>697</v>
      </c>
      <c r="N4" s="216" t="s">
        <v>698</v>
      </c>
      <c r="O4" s="227" t="s">
        <v>699</v>
      </c>
      <c r="P4" s="321" t="s">
        <v>700</v>
      </c>
      <c r="Q4" s="323" t="s">
        <v>666</v>
      </c>
      <c r="R4" s="321" t="s">
        <v>667</v>
      </c>
      <c r="S4" s="175" t="s">
        <v>701</v>
      </c>
      <c r="T4" s="175" t="s">
        <v>702</v>
      </c>
      <c r="U4" s="175" t="s">
        <v>703</v>
      </c>
      <c r="V4" s="175" t="s">
        <v>56</v>
      </c>
      <c r="W4" s="175" t="s">
        <v>704</v>
      </c>
      <c r="X4" s="362">
        <v>17001000202</v>
      </c>
      <c r="Y4" s="362" t="s">
        <v>672</v>
      </c>
      <c r="Z4" s="362">
        <v>4</v>
      </c>
      <c r="AA4" s="175" t="s">
        <v>705</v>
      </c>
      <c r="AB4" t="s">
        <v>706</v>
      </c>
      <c r="AC4" t="s">
        <v>707</v>
      </c>
      <c r="AD4" s="419" t="s">
        <v>708</v>
      </c>
    </row>
    <row r="5" spans="1:30" x14ac:dyDescent="0.35">
      <c r="A5" s="324" t="s">
        <v>184</v>
      </c>
      <c r="B5" s="175"/>
      <c r="C5" s="175"/>
      <c r="D5" s="175"/>
      <c r="E5" s="175"/>
      <c r="F5" s="175" t="s">
        <v>709</v>
      </c>
      <c r="G5" s="175"/>
      <c r="H5" s="175" t="s">
        <v>710</v>
      </c>
      <c r="I5" s="175"/>
      <c r="J5" s="175" t="s">
        <v>711</v>
      </c>
      <c r="K5" s="175" t="s">
        <v>712</v>
      </c>
      <c r="L5" s="175" t="s">
        <v>713</v>
      </c>
      <c r="M5" s="175" t="s">
        <v>714</v>
      </c>
      <c r="N5" s="216" t="s">
        <v>715</v>
      </c>
      <c r="O5" s="174" t="s">
        <v>620</v>
      </c>
      <c r="P5" s="321" t="s">
        <v>708</v>
      </c>
      <c r="Q5" s="217" t="s">
        <v>716</v>
      </c>
      <c r="R5" s="321" t="s">
        <v>717</v>
      </c>
      <c r="S5" s="175" t="s">
        <v>718</v>
      </c>
      <c r="T5" s="175" t="s">
        <v>701</v>
      </c>
      <c r="U5" s="175" t="s">
        <v>694</v>
      </c>
      <c r="V5" s="175" t="s">
        <v>328</v>
      </c>
      <c r="W5" s="175" t="s">
        <v>719</v>
      </c>
      <c r="X5" s="362">
        <v>17001000400</v>
      </c>
      <c r="Y5" s="362" t="s">
        <v>672</v>
      </c>
      <c r="Z5" s="362">
        <v>0</v>
      </c>
      <c r="AA5" s="175" t="s">
        <v>720</v>
      </c>
      <c r="AB5" t="s">
        <v>721</v>
      </c>
      <c r="AC5" t="s">
        <v>722</v>
      </c>
      <c r="AD5" s="420" t="s">
        <v>723</v>
      </c>
    </row>
    <row r="6" spans="1:30" x14ac:dyDescent="0.35">
      <c r="A6" s="175"/>
      <c r="B6" s="175"/>
      <c r="C6" s="175"/>
      <c r="D6" s="175"/>
      <c r="E6" s="175"/>
      <c r="F6" s="175" t="s">
        <v>724</v>
      </c>
      <c r="G6" s="175"/>
      <c r="H6" s="175" t="s">
        <v>725</v>
      </c>
      <c r="I6" s="175"/>
      <c r="J6" s="175" t="s">
        <v>477</v>
      </c>
      <c r="K6" s="175" t="s">
        <v>726</v>
      </c>
      <c r="L6" s="175" t="s">
        <v>727</v>
      </c>
      <c r="M6" s="175" t="s">
        <v>478</v>
      </c>
      <c r="N6" s="216" t="s">
        <v>728</v>
      </c>
      <c r="O6" s="175"/>
      <c r="P6" s="321" t="s">
        <v>723</v>
      </c>
      <c r="Q6" s="323" t="s">
        <v>729</v>
      </c>
      <c r="R6" s="321" t="s">
        <v>717</v>
      </c>
      <c r="S6" s="175" t="s">
        <v>479</v>
      </c>
      <c r="T6" s="175" t="s">
        <v>730</v>
      </c>
      <c r="U6" s="175"/>
      <c r="V6" s="175" t="s">
        <v>731</v>
      </c>
      <c r="W6" s="175"/>
      <c r="X6" s="362">
        <v>17001000500</v>
      </c>
      <c r="Y6" s="362" t="s">
        <v>672</v>
      </c>
      <c r="Z6" s="362">
        <v>0</v>
      </c>
      <c r="AA6" s="175"/>
      <c r="AB6" t="s">
        <v>732</v>
      </c>
      <c r="AC6" t="s">
        <v>733</v>
      </c>
      <c r="AD6" s="419" t="s">
        <v>734</v>
      </c>
    </row>
    <row r="7" spans="1:30" x14ac:dyDescent="0.35">
      <c r="A7" s="175"/>
      <c r="B7" s="175"/>
      <c r="C7" s="175"/>
      <c r="D7" s="175"/>
      <c r="E7" s="175"/>
      <c r="F7" s="175" t="s">
        <v>735</v>
      </c>
      <c r="G7" s="175"/>
      <c r="H7" s="175" t="s">
        <v>694</v>
      </c>
      <c r="I7" s="175"/>
      <c r="J7" s="175" t="s">
        <v>736</v>
      </c>
      <c r="K7" s="175" t="s">
        <v>737</v>
      </c>
      <c r="L7" s="175" t="s">
        <v>475</v>
      </c>
      <c r="M7" s="175" t="s">
        <v>474</v>
      </c>
      <c r="N7" s="216" t="s">
        <v>738</v>
      </c>
      <c r="O7" s="175"/>
      <c r="P7" s="321" t="s">
        <v>739</v>
      </c>
      <c r="Q7" s="321" t="s">
        <v>666</v>
      </c>
      <c r="R7" s="321" t="s">
        <v>667</v>
      </c>
      <c r="S7" s="175" t="s">
        <v>713</v>
      </c>
      <c r="T7" s="175" t="s">
        <v>718</v>
      </c>
      <c r="U7" s="175"/>
      <c r="V7" s="175" t="s">
        <v>740</v>
      </c>
      <c r="W7" s="175"/>
      <c r="X7" s="362">
        <v>17001000600</v>
      </c>
      <c r="Y7" s="362" t="s">
        <v>672</v>
      </c>
      <c r="Z7" s="362">
        <v>5</v>
      </c>
      <c r="AA7" s="175"/>
      <c r="AB7" t="s">
        <v>741</v>
      </c>
      <c r="AC7" t="s">
        <v>742</v>
      </c>
      <c r="AD7" s="420" t="s">
        <v>739</v>
      </c>
    </row>
    <row r="8" spans="1:30" x14ac:dyDescent="0.35">
      <c r="A8" s="175"/>
      <c r="B8" s="175"/>
      <c r="C8" s="175"/>
      <c r="D8" s="175"/>
      <c r="E8" s="175"/>
      <c r="F8" s="175"/>
      <c r="G8" s="175"/>
      <c r="H8" s="175"/>
      <c r="I8" s="175"/>
      <c r="J8" s="175" t="s">
        <v>743</v>
      </c>
      <c r="K8" s="175" t="s">
        <v>744</v>
      </c>
      <c r="L8" s="175"/>
      <c r="M8" s="175"/>
      <c r="N8" s="216" t="s">
        <v>745</v>
      </c>
      <c r="O8" s="175"/>
      <c r="P8" s="321" t="s">
        <v>739</v>
      </c>
      <c r="Q8" s="321" t="s">
        <v>666</v>
      </c>
      <c r="R8" s="321" t="s">
        <v>667</v>
      </c>
      <c r="S8" s="175" t="s">
        <v>746</v>
      </c>
      <c r="T8" s="175" t="s">
        <v>747</v>
      </c>
      <c r="U8" s="175"/>
      <c r="V8" s="175" t="s">
        <v>748</v>
      </c>
      <c r="W8" s="175"/>
      <c r="X8" s="362">
        <v>17001000700</v>
      </c>
      <c r="Y8" s="362" t="s">
        <v>672</v>
      </c>
      <c r="Z8" s="362">
        <v>0</v>
      </c>
      <c r="AA8" s="175"/>
      <c r="AB8" t="s">
        <v>749</v>
      </c>
      <c r="AC8" t="s">
        <v>750</v>
      </c>
      <c r="AD8" s="419" t="s">
        <v>751</v>
      </c>
    </row>
    <row r="9" spans="1:30" x14ac:dyDescent="0.35">
      <c r="A9" s="175"/>
      <c r="B9" s="175"/>
      <c r="C9" s="175"/>
      <c r="D9" s="175"/>
      <c r="E9" s="175"/>
      <c r="F9" s="175"/>
      <c r="G9" s="175"/>
      <c r="H9" s="175"/>
      <c r="I9" s="175"/>
      <c r="J9" s="175" t="s">
        <v>752</v>
      </c>
      <c r="K9" s="175" t="s">
        <v>476</v>
      </c>
      <c r="L9" s="175"/>
      <c r="M9" s="175"/>
      <c r="N9" s="216" t="s">
        <v>753</v>
      </c>
      <c r="O9" s="175"/>
      <c r="P9" s="321" t="s">
        <v>754</v>
      </c>
      <c r="Q9" s="321" t="s">
        <v>666</v>
      </c>
      <c r="R9" s="321" t="s">
        <v>667</v>
      </c>
      <c r="S9" s="175" t="s">
        <v>755</v>
      </c>
      <c r="T9" s="175" t="s">
        <v>756</v>
      </c>
      <c r="U9" s="175"/>
      <c r="V9" s="175" t="s">
        <v>757</v>
      </c>
      <c r="W9" s="175"/>
      <c r="X9" s="362">
        <v>17001000800</v>
      </c>
      <c r="Y9" s="362" t="s">
        <v>672</v>
      </c>
      <c r="Z9" s="362">
        <v>0</v>
      </c>
      <c r="AA9" s="175"/>
      <c r="AB9" t="s">
        <v>758</v>
      </c>
      <c r="AC9" t="s">
        <v>759</v>
      </c>
      <c r="AD9" s="420" t="s">
        <v>760</v>
      </c>
    </row>
    <row r="10" spans="1:30" x14ac:dyDescent="0.35">
      <c r="A10" s="175"/>
      <c r="B10" s="175"/>
      <c r="C10" s="175"/>
      <c r="D10" s="175"/>
      <c r="E10" s="175"/>
      <c r="F10" s="175"/>
      <c r="G10" s="175"/>
      <c r="H10" s="175"/>
      <c r="I10" s="175"/>
      <c r="J10" s="175" t="s">
        <v>761</v>
      </c>
      <c r="K10" s="175" t="s">
        <v>762</v>
      </c>
      <c r="L10" s="175"/>
      <c r="M10" s="175"/>
      <c r="N10" s="216" t="s">
        <v>763</v>
      </c>
      <c r="O10" s="175"/>
      <c r="P10" s="321" t="s">
        <v>751</v>
      </c>
      <c r="Q10" s="217" t="s">
        <v>716</v>
      </c>
      <c r="R10" s="321" t="s">
        <v>717</v>
      </c>
      <c r="S10" s="175" t="s">
        <v>764</v>
      </c>
      <c r="T10" s="175"/>
      <c r="U10" s="175"/>
      <c r="V10" s="175"/>
      <c r="W10" s="175"/>
      <c r="X10" s="362">
        <v>17001000900</v>
      </c>
      <c r="Y10" s="362" t="s">
        <v>672</v>
      </c>
      <c r="Z10" s="362">
        <v>3</v>
      </c>
      <c r="AA10" s="175"/>
      <c r="AB10" t="s">
        <v>765</v>
      </c>
      <c r="AC10" t="s">
        <v>766</v>
      </c>
      <c r="AD10" s="419" t="s">
        <v>767</v>
      </c>
    </row>
    <row r="11" spans="1:30" ht="31" x14ac:dyDescent="0.35">
      <c r="A11" s="175"/>
      <c r="B11" s="175"/>
      <c r="C11" s="175"/>
      <c r="D11" s="175"/>
      <c r="E11" s="175"/>
      <c r="F11" s="175"/>
      <c r="G11" s="175"/>
      <c r="H11" s="175"/>
      <c r="I11" s="175"/>
      <c r="J11" s="175" t="s">
        <v>768</v>
      </c>
      <c r="K11" s="175" t="s">
        <v>769</v>
      </c>
      <c r="L11" s="175"/>
      <c r="M11" s="175"/>
      <c r="N11" s="216" t="s">
        <v>770</v>
      </c>
      <c r="O11" s="175"/>
      <c r="P11" s="321" t="s">
        <v>771</v>
      </c>
      <c r="Q11" s="321" t="s">
        <v>666</v>
      </c>
      <c r="R11" s="321" t="s">
        <v>667</v>
      </c>
      <c r="S11" s="175" t="s">
        <v>772</v>
      </c>
      <c r="T11" s="175"/>
      <c r="U11" s="175"/>
      <c r="V11" s="175"/>
      <c r="W11" s="175"/>
      <c r="X11" s="362">
        <v>17001001001</v>
      </c>
      <c r="Y11" s="362" t="s">
        <v>672</v>
      </c>
      <c r="Z11" s="362">
        <v>0</v>
      </c>
      <c r="AA11" s="175"/>
      <c r="AB11" t="s">
        <v>773</v>
      </c>
      <c r="AC11" t="s">
        <v>774</v>
      </c>
      <c r="AD11" s="420" t="s">
        <v>775</v>
      </c>
    </row>
    <row r="12" spans="1:30" ht="31" x14ac:dyDescent="0.35">
      <c r="A12" s="175"/>
      <c r="B12" s="175"/>
      <c r="C12" s="175"/>
      <c r="D12" s="175"/>
      <c r="E12" s="175"/>
      <c r="F12" s="175"/>
      <c r="G12" s="175"/>
      <c r="H12" s="175"/>
      <c r="I12" s="175"/>
      <c r="J12" s="175" t="s">
        <v>776</v>
      </c>
      <c r="K12" s="175" t="s">
        <v>777</v>
      </c>
      <c r="L12" s="175"/>
      <c r="M12" s="175"/>
      <c r="N12" s="216" t="s">
        <v>778</v>
      </c>
      <c r="O12" s="175"/>
      <c r="P12" s="321" t="s">
        <v>779</v>
      </c>
      <c r="Q12" s="321" t="s">
        <v>666</v>
      </c>
      <c r="R12" s="321" t="s">
        <v>667</v>
      </c>
      <c r="S12" s="175" t="s">
        <v>780</v>
      </c>
      <c r="T12" s="175"/>
      <c r="U12" s="175"/>
      <c r="V12" s="175"/>
      <c r="W12" s="175"/>
      <c r="X12" s="362">
        <v>17001001002</v>
      </c>
      <c r="Y12" s="362" t="s">
        <v>672</v>
      </c>
      <c r="Z12" s="362">
        <v>0</v>
      </c>
      <c r="AA12" s="175"/>
      <c r="AB12" t="s">
        <v>781</v>
      </c>
      <c r="AC12" t="s">
        <v>782</v>
      </c>
      <c r="AD12" s="419" t="s">
        <v>783</v>
      </c>
    </row>
    <row r="13" spans="1:30" x14ac:dyDescent="0.35">
      <c r="A13" s="175"/>
      <c r="B13" s="175"/>
      <c r="C13" s="175"/>
      <c r="D13" s="175"/>
      <c r="E13" s="175"/>
      <c r="F13" s="175"/>
      <c r="G13" s="175"/>
      <c r="H13" s="175"/>
      <c r="I13" s="175"/>
      <c r="J13" s="175" t="s">
        <v>784</v>
      </c>
      <c r="K13" s="175" t="s">
        <v>785</v>
      </c>
      <c r="L13" s="175"/>
      <c r="M13" s="175"/>
      <c r="N13" s="216" t="s">
        <v>786</v>
      </c>
      <c r="O13" s="175"/>
      <c r="P13" s="321" t="s">
        <v>775</v>
      </c>
      <c r="Q13" s="217" t="s">
        <v>787</v>
      </c>
      <c r="R13" s="321" t="s">
        <v>717</v>
      </c>
      <c r="S13" s="175" t="s">
        <v>788</v>
      </c>
      <c r="T13" s="175"/>
      <c r="U13" s="175"/>
      <c r="V13" s="175"/>
      <c r="W13" s="175"/>
      <c r="X13" s="362">
        <v>17001001100</v>
      </c>
      <c r="Y13" s="362" t="s">
        <v>672</v>
      </c>
      <c r="Z13" s="362">
        <v>4</v>
      </c>
      <c r="AA13" s="175"/>
      <c r="AB13" t="s">
        <v>789</v>
      </c>
      <c r="AC13" t="s">
        <v>790</v>
      </c>
      <c r="AD13" s="420" t="s">
        <v>791</v>
      </c>
    </row>
    <row r="14" spans="1:30" x14ac:dyDescent="0.35">
      <c r="A14" s="175"/>
      <c r="B14" s="175"/>
      <c r="C14" s="175"/>
      <c r="D14" s="175"/>
      <c r="E14" s="175"/>
      <c r="F14" s="175"/>
      <c r="G14" s="175"/>
      <c r="H14" s="175"/>
      <c r="I14" s="175"/>
      <c r="J14" s="175" t="s">
        <v>473</v>
      </c>
      <c r="K14" s="175" t="s">
        <v>472</v>
      </c>
      <c r="L14" s="175"/>
      <c r="M14" s="175"/>
      <c r="N14" s="216" t="s">
        <v>792</v>
      </c>
      <c r="O14" s="175"/>
      <c r="P14" s="321" t="s">
        <v>783</v>
      </c>
      <c r="Q14" s="321" t="s">
        <v>666</v>
      </c>
      <c r="R14" s="321" t="s">
        <v>667</v>
      </c>
      <c r="S14" s="175" t="s">
        <v>793</v>
      </c>
      <c r="T14" s="175"/>
      <c r="U14" s="175"/>
      <c r="V14" s="175"/>
      <c r="W14" s="175"/>
      <c r="X14" s="362">
        <v>17001010100</v>
      </c>
      <c r="Y14" s="362" t="s">
        <v>672</v>
      </c>
      <c r="Z14" s="362">
        <v>5</v>
      </c>
      <c r="AA14" s="175"/>
      <c r="AB14" t="s">
        <v>794</v>
      </c>
      <c r="AC14" t="s">
        <v>795</v>
      </c>
      <c r="AD14" s="419" t="s">
        <v>796</v>
      </c>
    </row>
    <row r="15" spans="1:30" x14ac:dyDescent="0.35">
      <c r="A15" s="175"/>
      <c r="B15" s="175"/>
      <c r="C15" s="175"/>
      <c r="D15" s="175"/>
      <c r="E15" s="175"/>
      <c r="F15" s="175"/>
      <c r="G15" s="175"/>
      <c r="H15" s="175"/>
      <c r="I15" s="175"/>
      <c r="J15" s="175"/>
      <c r="K15" s="175"/>
      <c r="L15" s="175"/>
      <c r="M15" s="175"/>
      <c r="N15" s="216" t="s">
        <v>797</v>
      </c>
      <c r="O15" s="175"/>
      <c r="P15" s="321" t="s">
        <v>791</v>
      </c>
      <c r="Q15" s="321" t="s">
        <v>666</v>
      </c>
      <c r="R15" s="321" t="s">
        <v>667</v>
      </c>
      <c r="S15" s="175"/>
      <c r="T15" s="175"/>
      <c r="U15" s="175"/>
      <c r="V15" s="175"/>
      <c r="W15" s="175"/>
      <c r="X15" s="362">
        <v>17001010200</v>
      </c>
      <c r="Y15" s="362" t="s">
        <v>672</v>
      </c>
      <c r="Z15" s="362">
        <v>4</v>
      </c>
      <c r="AA15" s="175"/>
      <c r="AB15" t="s">
        <v>798</v>
      </c>
      <c r="AC15" t="s">
        <v>799</v>
      </c>
      <c r="AD15" s="420" t="s">
        <v>800</v>
      </c>
    </row>
    <row r="16" spans="1:30" x14ac:dyDescent="0.35">
      <c r="A16" s="175"/>
      <c r="B16" s="175"/>
      <c r="C16" s="175"/>
      <c r="D16" s="175"/>
      <c r="E16" s="175"/>
      <c r="F16" s="175"/>
      <c r="G16" s="175"/>
      <c r="H16" s="175"/>
      <c r="I16" s="175"/>
      <c r="J16" s="175"/>
      <c r="K16" s="175"/>
      <c r="L16" s="175"/>
      <c r="M16" s="175"/>
      <c r="N16" s="216" t="s">
        <v>801</v>
      </c>
      <c r="O16" s="175"/>
      <c r="P16" s="321" t="s">
        <v>796</v>
      </c>
      <c r="Q16" s="321" t="s">
        <v>666</v>
      </c>
      <c r="R16" s="321" t="s">
        <v>667</v>
      </c>
      <c r="S16" s="175"/>
      <c r="T16" s="175"/>
      <c r="U16" s="175"/>
      <c r="V16" s="175"/>
      <c r="W16" s="175"/>
      <c r="X16" s="362">
        <v>17001010301</v>
      </c>
      <c r="Y16" s="362" t="s">
        <v>672</v>
      </c>
      <c r="Z16" s="362">
        <v>0</v>
      </c>
      <c r="AA16" s="175"/>
      <c r="AB16" t="s">
        <v>802</v>
      </c>
      <c r="AC16" t="s">
        <v>803</v>
      </c>
      <c r="AD16" s="419" t="s">
        <v>804</v>
      </c>
    </row>
    <row r="17" spans="14:30" x14ac:dyDescent="0.35">
      <c r="N17" s="216" t="s">
        <v>805</v>
      </c>
      <c r="O17" s="175"/>
      <c r="P17" s="321" t="s">
        <v>800</v>
      </c>
      <c r="Q17" s="217" t="s">
        <v>716</v>
      </c>
      <c r="R17" s="321" t="s">
        <v>717</v>
      </c>
      <c r="S17" s="175"/>
      <c r="T17" s="175"/>
      <c r="U17" s="175"/>
      <c r="V17" s="175"/>
      <c r="W17" s="175"/>
      <c r="X17" s="362">
        <v>17001010302</v>
      </c>
      <c r="Y17" s="362" t="s">
        <v>672</v>
      </c>
      <c r="Z17" s="362">
        <v>1</v>
      </c>
      <c r="AA17" s="175"/>
      <c r="AB17" t="s">
        <v>806</v>
      </c>
      <c r="AC17" t="s">
        <v>807</v>
      </c>
      <c r="AD17" s="420" t="s">
        <v>808</v>
      </c>
    </row>
    <row r="18" spans="14:30" x14ac:dyDescent="0.35">
      <c r="N18" s="175" t="s">
        <v>809</v>
      </c>
      <c r="O18" s="175"/>
      <c r="P18" s="321" t="s">
        <v>800</v>
      </c>
      <c r="Q18" s="217" t="s">
        <v>716</v>
      </c>
      <c r="R18" s="321" t="s">
        <v>717</v>
      </c>
      <c r="S18" s="175"/>
      <c r="T18" s="175"/>
      <c r="U18" s="175"/>
      <c r="V18" s="175"/>
      <c r="W18" s="175"/>
      <c r="X18" s="362">
        <v>17001010400</v>
      </c>
      <c r="Y18" s="362" t="s">
        <v>672</v>
      </c>
      <c r="Z18" s="362">
        <v>0</v>
      </c>
      <c r="AA18" s="175"/>
      <c r="AB18" t="s">
        <v>810</v>
      </c>
      <c r="AC18" t="s">
        <v>811</v>
      </c>
      <c r="AD18" s="419" t="s">
        <v>812</v>
      </c>
    </row>
    <row r="19" spans="14:30" ht="26" x14ac:dyDescent="0.35">
      <c r="N19" s="175" t="s">
        <v>813</v>
      </c>
      <c r="O19" s="175"/>
      <c r="P19" s="321" t="s">
        <v>804</v>
      </c>
      <c r="Q19" s="321" t="s">
        <v>666</v>
      </c>
      <c r="R19" s="321" t="s">
        <v>667</v>
      </c>
      <c r="S19" s="175"/>
      <c r="T19" s="175"/>
      <c r="U19" s="175"/>
      <c r="V19" s="175"/>
      <c r="W19" s="175"/>
      <c r="X19" s="362">
        <v>17001010500</v>
      </c>
      <c r="Y19" s="362" t="s">
        <v>672</v>
      </c>
      <c r="Z19" s="362">
        <v>4</v>
      </c>
      <c r="AA19" s="175"/>
      <c r="AB19" t="s">
        <v>814</v>
      </c>
      <c r="AC19" t="s">
        <v>815</v>
      </c>
      <c r="AD19" s="420" t="s">
        <v>816</v>
      </c>
    </row>
    <row r="20" spans="14:30" x14ac:dyDescent="0.35">
      <c r="N20" s="175" t="s">
        <v>817</v>
      </c>
      <c r="O20" s="175"/>
      <c r="P20" s="321" t="s">
        <v>808</v>
      </c>
      <c r="Q20" s="321" t="s">
        <v>808</v>
      </c>
      <c r="R20" s="321" t="s">
        <v>818</v>
      </c>
      <c r="S20" s="175"/>
      <c r="T20" s="175"/>
      <c r="U20" s="175"/>
      <c r="V20" s="175"/>
      <c r="W20" s="175"/>
      <c r="X20" s="362">
        <v>17001010600</v>
      </c>
      <c r="Y20" s="362" t="s">
        <v>672</v>
      </c>
      <c r="Z20" s="362">
        <v>0</v>
      </c>
      <c r="AA20" s="175"/>
      <c r="AB20" t="s">
        <v>819</v>
      </c>
      <c r="AC20" t="s">
        <v>820</v>
      </c>
      <c r="AD20" s="419" t="s">
        <v>821</v>
      </c>
    </row>
    <row r="21" spans="14:30" x14ac:dyDescent="0.35">
      <c r="N21" s="175" t="s">
        <v>822</v>
      </c>
      <c r="O21" s="175"/>
      <c r="P21" s="321" t="s">
        <v>823</v>
      </c>
      <c r="Q21" s="321" t="s">
        <v>666</v>
      </c>
      <c r="R21" s="321" t="s">
        <v>667</v>
      </c>
      <c r="S21" s="175"/>
      <c r="T21" s="175"/>
      <c r="U21" s="175"/>
      <c r="V21" s="175"/>
      <c r="W21" s="175"/>
      <c r="X21" s="362">
        <v>17003957600</v>
      </c>
      <c r="Y21" s="362" t="s">
        <v>824</v>
      </c>
      <c r="Z21" s="362">
        <v>1</v>
      </c>
      <c r="AA21" s="175"/>
      <c r="AB21" t="s">
        <v>825</v>
      </c>
      <c r="AC21" t="s">
        <v>826</v>
      </c>
      <c r="AD21" s="420" t="s">
        <v>827</v>
      </c>
    </row>
    <row r="22" spans="14:30" x14ac:dyDescent="0.35">
      <c r="N22" s="175" t="s">
        <v>753</v>
      </c>
      <c r="O22" s="175"/>
      <c r="P22" s="321" t="s">
        <v>828</v>
      </c>
      <c r="Q22" s="321" t="s">
        <v>829</v>
      </c>
      <c r="R22" s="321" t="s">
        <v>717</v>
      </c>
      <c r="S22" s="175"/>
      <c r="T22" s="175"/>
      <c r="U22" s="175"/>
      <c r="V22" s="175"/>
      <c r="W22" s="175"/>
      <c r="X22" s="362">
        <v>17003957700</v>
      </c>
      <c r="Y22" s="362" t="s">
        <v>672</v>
      </c>
      <c r="Z22" s="362">
        <v>0</v>
      </c>
      <c r="AA22" s="175"/>
      <c r="AB22" t="s">
        <v>830</v>
      </c>
      <c r="AC22" t="s">
        <v>831</v>
      </c>
      <c r="AD22" s="419" t="s">
        <v>832</v>
      </c>
    </row>
    <row r="23" spans="14:30" x14ac:dyDescent="0.35">
      <c r="N23" s="175" t="s">
        <v>833</v>
      </c>
      <c r="O23" s="175"/>
      <c r="P23" s="321" t="s">
        <v>834</v>
      </c>
      <c r="Q23" s="321" t="s">
        <v>835</v>
      </c>
      <c r="R23" s="321" t="s">
        <v>717</v>
      </c>
      <c r="S23" s="175"/>
      <c r="T23" s="175"/>
      <c r="U23" s="175"/>
      <c r="V23" s="175"/>
      <c r="W23" s="175"/>
      <c r="X23" s="362">
        <v>17003957800</v>
      </c>
      <c r="Y23" s="362" t="s">
        <v>672</v>
      </c>
      <c r="Z23" s="362">
        <v>1</v>
      </c>
      <c r="AA23" s="175"/>
      <c r="AB23" t="s">
        <v>836</v>
      </c>
      <c r="AC23" t="s">
        <v>837</v>
      </c>
      <c r="AD23" s="420" t="s">
        <v>838</v>
      </c>
    </row>
    <row r="24" spans="14:30" x14ac:dyDescent="0.35">
      <c r="N24" s="175" t="s">
        <v>839</v>
      </c>
      <c r="O24" s="175"/>
      <c r="P24" s="321" t="s">
        <v>832</v>
      </c>
      <c r="Q24" s="321" t="s">
        <v>666</v>
      </c>
      <c r="R24" s="321" t="s">
        <v>667</v>
      </c>
      <c r="S24" s="175"/>
      <c r="T24" s="175"/>
      <c r="U24" s="175"/>
      <c r="V24" s="175"/>
      <c r="W24" s="175"/>
      <c r="X24" s="362">
        <v>17003957900</v>
      </c>
      <c r="Y24" s="362" t="s">
        <v>672</v>
      </c>
      <c r="Z24" s="362">
        <v>1</v>
      </c>
      <c r="AA24" s="175"/>
      <c r="AB24" t="s">
        <v>840</v>
      </c>
      <c r="AC24" t="s">
        <v>841</v>
      </c>
      <c r="AD24" s="419" t="s">
        <v>842</v>
      </c>
    </row>
    <row r="25" spans="14:30" x14ac:dyDescent="0.35">
      <c r="N25" s="175" t="s">
        <v>843</v>
      </c>
      <c r="O25" s="175"/>
      <c r="P25" s="321" t="s">
        <v>838</v>
      </c>
      <c r="Q25" s="321" t="s">
        <v>838</v>
      </c>
      <c r="R25" s="321" t="s">
        <v>818</v>
      </c>
      <c r="S25" s="175"/>
      <c r="T25" s="175"/>
      <c r="U25" s="175"/>
      <c r="V25" s="175"/>
      <c r="W25" s="175"/>
      <c r="X25" s="362">
        <v>17005951200</v>
      </c>
      <c r="Y25" s="362" t="s">
        <v>672</v>
      </c>
      <c r="Z25" s="362">
        <v>0</v>
      </c>
      <c r="AA25" s="175"/>
      <c r="AB25" t="s">
        <v>844</v>
      </c>
      <c r="AC25" t="s">
        <v>845</v>
      </c>
      <c r="AD25" s="420" t="s">
        <v>846</v>
      </c>
    </row>
    <row r="26" spans="14:30" x14ac:dyDescent="0.35">
      <c r="N26" s="175" t="s">
        <v>847</v>
      </c>
      <c r="O26" s="175"/>
      <c r="P26" s="321" t="s">
        <v>842</v>
      </c>
      <c r="Q26" s="321" t="s">
        <v>666</v>
      </c>
      <c r="R26" s="321" t="s">
        <v>667</v>
      </c>
      <c r="S26" s="175"/>
      <c r="T26" s="175"/>
      <c r="U26" s="175"/>
      <c r="V26" s="175"/>
      <c r="W26" s="175"/>
      <c r="X26" s="362">
        <v>17005951300</v>
      </c>
      <c r="Y26" s="362" t="s">
        <v>672</v>
      </c>
      <c r="Z26" s="362">
        <v>0</v>
      </c>
      <c r="AA26" s="175"/>
      <c r="AB26" t="s">
        <v>848</v>
      </c>
      <c r="AC26" t="s">
        <v>849</v>
      </c>
      <c r="AD26" s="419" t="s">
        <v>850</v>
      </c>
    </row>
    <row r="27" spans="14:30" x14ac:dyDescent="0.35">
      <c r="N27" s="175" t="s">
        <v>851</v>
      </c>
      <c r="O27" s="175"/>
      <c r="P27" s="321" t="s">
        <v>850</v>
      </c>
      <c r="Q27" s="323" t="s">
        <v>666</v>
      </c>
      <c r="R27" s="321" t="s">
        <v>667</v>
      </c>
      <c r="S27" s="175"/>
      <c r="T27" s="175"/>
      <c r="U27" s="175"/>
      <c r="V27" s="175"/>
      <c r="W27" s="175"/>
      <c r="X27" s="362">
        <v>17005951400</v>
      </c>
      <c r="Y27" s="362" t="s">
        <v>672</v>
      </c>
      <c r="Z27" s="362">
        <v>0</v>
      </c>
      <c r="AA27" s="175"/>
      <c r="AB27" t="s">
        <v>852</v>
      </c>
      <c r="AC27" t="s">
        <v>853</v>
      </c>
      <c r="AD27" s="420" t="s">
        <v>854</v>
      </c>
    </row>
    <row r="28" spans="14:30" x14ac:dyDescent="0.35">
      <c r="N28" s="218" t="s">
        <v>855</v>
      </c>
      <c r="O28" s="175"/>
      <c r="P28" s="321" t="s">
        <v>854</v>
      </c>
      <c r="Q28" s="325" t="s">
        <v>666</v>
      </c>
      <c r="R28" s="321" t="s">
        <v>667</v>
      </c>
      <c r="S28" s="175"/>
      <c r="T28" s="175"/>
      <c r="U28" s="175"/>
      <c r="V28" s="175"/>
      <c r="W28" s="175"/>
      <c r="X28" s="362">
        <v>17005951500</v>
      </c>
      <c r="Y28" s="362" t="s">
        <v>672</v>
      </c>
      <c r="Z28" s="362">
        <v>0</v>
      </c>
      <c r="AA28" s="175"/>
      <c r="AB28" t="s">
        <v>856</v>
      </c>
      <c r="AC28" t="s">
        <v>857</v>
      </c>
      <c r="AD28" s="419" t="s">
        <v>858</v>
      </c>
    </row>
    <row r="29" spans="14:30" x14ac:dyDescent="0.35">
      <c r="N29" s="175"/>
      <c r="O29" s="175"/>
      <c r="P29" s="321" t="s">
        <v>859</v>
      </c>
      <c r="Q29" s="325" t="s">
        <v>666</v>
      </c>
      <c r="R29" s="321" t="s">
        <v>667</v>
      </c>
      <c r="S29" s="175"/>
      <c r="T29" s="175"/>
      <c r="U29" s="175"/>
      <c r="V29" s="175"/>
      <c r="W29" s="175"/>
      <c r="X29" s="362">
        <v>17007010101</v>
      </c>
      <c r="Y29" s="362" t="s">
        <v>824</v>
      </c>
      <c r="Z29" s="362">
        <v>0</v>
      </c>
      <c r="AA29" s="175"/>
      <c r="AB29" t="s">
        <v>860</v>
      </c>
      <c r="AC29" t="s">
        <v>861</v>
      </c>
      <c r="AD29" s="420" t="s">
        <v>859</v>
      </c>
    </row>
    <row r="30" spans="14:30" x14ac:dyDescent="0.35">
      <c r="N30" s="175"/>
      <c r="O30" s="175"/>
      <c r="P30" s="321" t="s">
        <v>862</v>
      </c>
      <c r="Q30" s="321" t="s">
        <v>666</v>
      </c>
      <c r="R30" s="321" t="s">
        <v>667</v>
      </c>
      <c r="S30" s="175"/>
      <c r="T30" s="175"/>
      <c r="U30" s="175"/>
      <c r="V30" s="175"/>
      <c r="W30" s="175"/>
      <c r="X30" s="362">
        <v>17007010102</v>
      </c>
      <c r="Y30" s="362" t="s">
        <v>824</v>
      </c>
      <c r="Z30" s="362">
        <v>5</v>
      </c>
      <c r="AA30" s="175"/>
      <c r="AB30" t="s">
        <v>863</v>
      </c>
      <c r="AC30" t="s">
        <v>864</v>
      </c>
      <c r="AD30" s="419" t="s">
        <v>862</v>
      </c>
    </row>
    <row r="31" spans="14:30" x14ac:dyDescent="0.35">
      <c r="N31" s="175"/>
      <c r="O31" s="175"/>
      <c r="P31" s="321" t="s">
        <v>865</v>
      </c>
      <c r="Q31" s="321" t="s">
        <v>666</v>
      </c>
      <c r="R31" s="321" t="s">
        <v>667</v>
      </c>
      <c r="S31" s="175"/>
      <c r="T31" s="175"/>
      <c r="U31" s="175"/>
      <c r="V31" s="175"/>
      <c r="W31" s="175"/>
      <c r="X31" s="362">
        <v>17007010200</v>
      </c>
      <c r="Y31" s="362" t="s">
        <v>824</v>
      </c>
      <c r="Z31" s="362">
        <v>3</v>
      </c>
      <c r="AA31" s="175"/>
      <c r="AB31" t="s">
        <v>866</v>
      </c>
      <c r="AC31" t="s">
        <v>867</v>
      </c>
      <c r="AD31" s="420" t="s">
        <v>868</v>
      </c>
    </row>
    <row r="32" spans="14:30" x14ac:dyDescent="0.35">
      <c r="N32" s="175"/>
      <c r="O32" s="175"/>
      <c r="P32" s="321" t="s">
        <v>869</v>
      </c>
      <c r="Q32" s="321" t="s">
        <v>869</v>
      </c>
      <c r="R32" s="321" t="s">
        <v>818</v>
      </c>
      <c r="S32" s="175"/>
      <c r="T32" s="175"/>
      <c r="U32" s="175"/>
      <c r="V32" s="175"/>
      <c r="W32" s="175"/>
      <c r="X32" s="362">
        <v>17007010300</v>
      </c>
      <c r="Y32" s="362" t="s">
        <v>824</v>
      </c>
      <c r="Z32" s="362">
        <v>0</v>
      </c>
      <c r="AA32" s="175"/>
      <c r="AB32" t="s">
        <v>870</v>
      </c>
      <c r="AC32" t="s">
        <v>871</v>
      </c>
      <c r="AD32" s="419" t="s">
        <v>865</v>
      </c>
    </row>
    <row r="33" spans="16:30" x14ac:dyDescent="0.35">
      <c r="P33" s="321" t="s">
        <v>872</v>
      </c>
      <c r="Q33" s="321" t="s">
        <v>666</v>
      </c>
      <c r="R33" s="321" t="s">
        <v>667</v>
      </c>
      <c r="S33" s="175"/>
      <c r="T33" s="175"/>
      <c r="U33" s="175"/>
      <c r="V33" s="175"/>
      <c r="W33" s="175"/>
      <c r="X33" s="362">
        <v>17007010400</v>
      </c>
      <c r="Y33" s="362" t="s">
        <v>824</v>
      </c>
      <c r="Z33" s="362">
        <v>0</v>
      </c>
      <c r="AA33" s="175"/>
      <c r="AB33" t="s">
        <v>873</v>
      </c>
      <c r="AC33" t="s">
        <v>874</v>
      </c>
      <c r="AD33" s="420" t="s">
        <v>869</v>
      </c>
    </row>
    <row r="34" spans="16:30" x14ac:dyDescent="0.35">
      <c r="P34" s="321" t="s">
        <v>875</v>
      </c>
      <c r="Q34" s="321" t="s">
        <v>666</v>
      </c>
      <c r="R34" s="321" t="s">
        <v>667</v>
      </c>
      <c r="S34" s="175"/>
      <c r="T34" s="175"/>
      <c r="U34" s="175"/>
      <c r="V34" s="175"/>
      <c r="W34" s="175"/>
      <c r="X34" s="362">
        <v>17007010501</v>
      </c>
      <c r="Y34" s="362" t="s">
        <v>824</v>
      </c>
      <c r="Z34" s="362">
        <v>5</v>
      </c>
      <c r="AA34" s="175"/>
      <c r="AB34" t="s">
        <v>876</v>
      </c>
      <c r="AC34" t="s">
        <v>877</v>
      </c>
      <c r="AD34" s="419" t="s">
        <v>878</v>
      </c>
    </row>
    <row r="35" spans="16:30" x14ac:dyDescent="0.35">
      <c r="P35" s="321" t="s">
        <v>879</v>
      </c>
      <c r="Q35" s="321" t="s">
        <v>880</v>
      </c>
      <c r="R35" s="321" t="s">
        <v>717</v>
      </c>
      <c r="S35" s="175"/>
      <c r="T35" s="175"/>
      <c r="U35" s="175"/>
      <c r="V35" s="175"/>
      <c r="W35" s="175"/>
      <c r="X35" s="362">
        <v>17007010502</v>
      </c>
      <c r="Y35" s="362" t="s">
        <v>824</v>
      </c>
      <c r="Z35" s="362">
        <v>0</v>
      </c>
      <c r="AA35" s="175"/>
      <c r="AB35" t="s">
        <v>881</v>
      </c>
      <c r="AC35" t="s">
        <v>882</v>
      </c>
      <c r="AD35" s="420" t="s">
        <v>875</v>
      </c>
    </row>
    <row r="36" spans="16:30" x14ac:dyDescent="0.35">
      <c r="P36" s="321" t="s">
        <v>883</v>
      </c>
      <c r="Q36" s="321" t="s">
        <v>666</v>
      </c>
      <c r="R36" s="321" t="s">
        <v>667</v>
      </c>
      <c r="S36" s="175"/>
      <c r="T36" s="175"/>
      <c r="U36" s="175"/>
      <c r="V36" s="175"/>
      <c r="W36" s="175"/>
      <c r="X36" s="362">
        <v>17007010601</v>
      </c>
      <c r="Y36" s="362" t="s">
        <v>824</v>
      </c>
      <c r="Z36" s="362">
        <v>1</v>
      </c>
      <c r="AA36" s="175"/>
      <c r="AB36" t="s">
        <v>884</v>
      </c>
      <c r="AC36" t="s">
        <v>885</v>
      </c>
      <c r="AD36" s="419" t="s">
        <v>886</v>
      </c>
    </row>
    <row r="37" spans="16:30" x14ac:dyDescent="0.35">
      <c r="P37" s="321" t="s">
        <v>887</v>
      </c>
      <c r="Q37" s="321" t="s">
        <v>888</v>
      </c>
      <c r="R37" s="321" t="s">
        <v>717</v>
      </c>
      <c r="S37" s="175"/>
      <c r="T37" s="175"/>
      <c r="U37" s="175"/>
      <c r="V37" s="175"/>
      <c r="W37" s="175"/>
      <c r="X37" s="362">
        <v>17007010603</v>
      </c>
      <c r="Y37" s="362" t="s">
        <v>824</v>
      </c>
      <c r="Z37" s="362">
        <v>1</v>
      </c>
      <c r="AA37" s="175"/>
      <c r="AB37" t="s">
        <v>889</v>
      </c>
      <c r="AC37" t="s">
        <v>890</v>
      </c>
      <c r="AD37" s="420" t="s">
        <v>891</v>
      </c>
    </row>
    <row r="38" spans="16:30" x14ac:dyDescent="0.35">
      <c r="P38" s="321" t="s">
        <v>892</v>
      </c>
      <c r="Q38" s="323" t="s">
        <v>666</v>
      </c>
      <c r="R38" s="321" t="s">
        <v>667</v>
      </c>
      <c r="S38" s="175"/>
      <c r="T38" s="175"/>
      <c r="U38" s="175"/>
      <c r="V38" s="175"/>
      <c r="W38" s="175"/>
      <c r="X38" s="362">
        <v>17007010604</v>
      </c>
      <c r="Y38" s="362" t="s">
        <v>824</v>
      </c>
      <c r="Z38" s="362">
        <v>0</v>
      </c>
      <c r="AA38" s="175"/>
      <c r="AB38" t="s">
        <v>893</v>
      </c>
      <c r="AC38" t="s">
        <v>894</v>
      </c>
      <c r="AD38" s="419" t="s">
        <v>879</v>
      </c>
    </row>
    <row r="39" spans="16:30" x14ac:dyDescent="0.35">
      <c r="P39" s="321" t="s">
        <v>892</v>
      </c>
      <c r="Q39" s="321" t="s">
        <v>666</v>
      </c>
      <c r="R39" s="321" t="s">
        <v>667</v>
      </c>
      <c r="S39" s="175"/>
      <c r="T39" s="175"/>
      <c r="U39" s="175"/>
      <c r="V39" s="175"/>
      <c r="W39" s="175"/>
      <c r="X39" s="362">
        <v>17009970400</v>
      </c>
      <c r="Y39" s="362" t="s">
        <v>672</v>
      </c>
      <c r="Z39" s="362">
        <v>1</v>
      </c>
      <c r="AA39" s="175"/>
      <c r="AB39" t="s">
        <v>895</v>
      </c>
      <c r="AC39" t="s">
        <v>896</v>
      </c>
      <c r="AD39" s="420" t="s">
        <v>883</v>
      </c>
    </row>
    <row r="40" spans="16:30" x14ac:dyDescent="0.35">
      <c r="P40" s="321" t="s">
        <v>897</v>
      </c>
      <c r="Q40" s="321" t="s">
        <v>666</v>
      </c>
      <c r="R40" s="321" t="s">
        <v>667</v>
      </c>
      <c r="S40" s="175"/>
      <c r="T40" s="175"/>
      <c r="U40" s="175"/>
      <c r="V40" s="175"/>
      <c r="W40" s="175"/>
      <c r="X40" s="362">
        <v>17009970500</v>
      </c>
      <c r="Y40" s="362" t="s">
        <v>672</v>
      </c>
      <c r="Z40" s="362">
        <v>0</v>
      </c>
      <c r="AA40" s="175"/>
      <c r="AB40" t="s">
        <v>898</v>
      </c>
      <c r="AC40" t="s">
        <v>899</v>
      </c>
      <c r="AD40" s="419" t="s">
        <v>887</v>
      </c>
    </row>
    <row r="41" spans="16:30" x14ac:dyDescent="0.35">
      <c r="P41" s="321" t="s">
        <v>900</v>
      </c>
      <c r="Q41" s="321" t="s">
        <v>666</v>
      </c>
      <c r="R41" s="321" t="s">
        <v>667</v>
      </c>
      <c r="S41" s="175"/>
      <c r="T41" s="175"/>
      <c r="U41" s="175"/>
      <c r="V41" s="175"/>
      <c r="W41" s="175"/>
      <c r="X41" s="362">
        <v>17011964700</v>
      </c>
      <c r="Y41" s="362" t="s">
        <v>672</v>
      </c>
      <c r="Z41" s="362">
        <v>0</v>
      </c>
      <c r="AA41" s="175"/>
      <c r="AB41" t="s">
        <v>901</v>
      </c>
      <c r="AC41" t="s">
        <v>902</v>
      </c>
      <c r="AD41" s="420" t="s">
        <v>903</v>
      </c>
    </row>
    <row r="42" spans="16:30" x14ac:dyDescent="0.35">
      <c r="P42" s="321" t="s">
        <v>900</v>
      </c>
      <c r="Q42" s="217" t="s">
        <v>716</v>
      </c>
      <c r="R42" s="321" t="s">
        <v>717</v>
      </c>
      <c r="S42" s="175"/>
      <c r="T42" s="175"/>
      <c r="U42" s="175"/>
      <c r="V42" s="175"/>
      <c r="W42" s="175"/>
      <c r="X42" s="362">
        <v>17011964800</v>
      </c>
      <c r="Y42" s="362" t="s">
        <v>672</v>
      </c>
      <c r="Z42" s="362">
        <v>0</v>
      </c>
      <c r="AA42" s="175"/>
      <c r="AB42" t="s">
        <v>904</v>
      </c>
      <c r="AC42" t="s">
        <v>905</v>
      </c>
      <c r="AD42" s="419" t="s">
        <v>892</v>
      </c>
    </row>
    <row r="43" spans="16:30" x14ac:dyDescent="0.35">
      <c r="P43" s="321" t="s">
        <v>906</v>
      </c>
      <c r="Q43" s="321" t="s">
        <v>666</v>
      </c>
      <c r="R43" s="321" t="s">
        <v>667</v>
      </c>
      <c r="S43" s="175"/>
      <c r="T43" s="175"/>
      <c r="U43" s="175"/>
      <c r="V43" s="175"/>
      <c r="W43" s="175"/>
      <c r="X43" s="362">
        <v>17011964900</v>
      </c>
      <c r="Y43" s="362" t="s">
        <v>672</v>
      </c>
      <c r="Z43" s="362">
        <v>0</v>
      </c>
      <c r="AA43" s="175"/>
      <c r="AB43" t="s">
        <v>907</v>
      </c>
      <c r="AC43" t="s">
        <v>908</v>
      </c>
      <c r="AD43" s="420" t="s">
        <v>900</v>
      </c>
    </row>
    <row r="44" spans="16:30" x14ac:dyDescent="0.35">
      <c r="P44" s="321" t="s">
        <v>909</v>
      </c>
      <c r="Q44" s="323" t="s">
        <v>666</v>
      </c>
      <c r="R44" s="321" t="s">
        <v>667</v>
      </c>
      <c r="S44" s="175"/>
      <c r="T44" s="175"/>
      <c r="U44" s="175"/>
      <c r="V44" s="175"/>
      <c r="W44" s="175"/>
      <c r="X44" s="362">
        <v>17011965000</v>
      </c>
      <c r="Y44" s="362" t="s">
        <v>672</v>
      </c>
      <c r="Z44" s="362">
        <v>0</v>
      </c>
      <c r="AA44" s="175"/>
      <c r="AB44" t="s">
        <v>910</v>
      </c>
      <c r="AC44" t="s">
        <v>911</v>
      </c>
      <c r="AD44" s="419" t="s">
        <v>906</v>
      </c>
    </row>
    <row r="45" spans="16:30" x14ac:dyDescent="0.35">
      <c r="P45" s="321" t="s">
        <v>912</v>
      </c>
      <c r="Q45" s="321" t="s">
        <v>913</v>
      </c>
      <c r="R45" s="321" t="s">
        <v>818</v>
      </c>
      <c r="S45" s="175"/>
      <c r="T45" s="175"/>
      <c r="U45" s="175"/>
      <c r="V45" s="175"/>
      <c r="W45" s="175"/>
      <c r="X45" s="362">
        <v>17011965100</v>
      </c>
      <c r="Y45" s="362" t="s">
        <v>672</v>
      </c>
      <c r="Z45" s="362">
        <v>1</v>
      </c>
      <c r="AA45" s="175"/>
      <c r="AB45" t="s">
        <v>914</v>
      </c>
      <c r="AC45" t="s">
        <v>915</v>
      </c>
      <c r="AD45" s="420" t="s">
        <v>909</v>
      </c>
    </row>
    <row r="46" spans="16:30" x14ac:dyDescent="0.35">
      <c r="P46" s="321" t="s">
        <v>916</v>
      </c>
      <c r="Q46" s="321" t="s">
        <v>917</v>
      </c>
      <c r="R46" s="321" t="s">
        <v>717</v>
      </c>
      <c r="S46" s="175"/>
      <c r="T46" s="175"/>
      <c r="U46" s="175"/>
      <c r="V46" s="175"/>
      <c r="W46" s="175"/>
      <c r="X46" s="362">
        <v>17011965200</v>
      </c>
      <c r="Y46" s="362" t="s">
        <v>672</v>
      </c>
      <c r="Z46" s="362">
        <v>1</v>
      </c>
      <c r="AA46" s="175"/>
      <c r="AB46" t="s">
        <v>918</v>
      </c>
      <c r="AC46" t="s">
        <v>919</v>
      </c>
      <c r="AD46" s="419" t="s">
        <v>912</v>
      </c>
    </row>
    <row r="47" spans="16:30" x14ac:dyDescent="0.35">
      <c r="P47" s="321" t="s">
        <v>916</v>
      </c>
      <c r="Q47" s="321" t="s">
        <v>917</v>
      </c>
      <c r="R47" s="321" t="s">
        <v>717</v>
      </c>
      <c r="S47" s="175"/>
      <c r="T47" s="175"/>
      <c r="U47" s="175"/>
      <c r="V47" s="175"/>
      <c r="W47" s="175"/>
      <c r="X47" s="362">
        <v>17011965300</v>
      </c>
      <c r="Y47" s="362" t="s">
        <v>672</v>
      </c>
      <c r="Z47" s="362">
        <v>3</v>
      </c>
      <c r="AA47" s="175"/>
      <c r="AB47" t="s">
        <v>920</v>
      </c>
      <c r="AC47" t="s">
        <v>921</v>
      </c>
      <c r="AD47" s="420" t="s">
        <v>916</v>
      </c>
    </row>
    <row r="48" spans="16:30" x14ac:dyDescent="0.35">
      <c r="P48" s="321" t="s">
        <v>922</v>
      </c>
      <c r="Q48" s="321" t="s">
        <v>922</v>
      </c>
      <c r="R48" s="321" t="s">
        <v>818</v>
      </c>
      <c r="S48" s="175"/>
      <c r="T48" s="175"/>
      <c r="U48" s="175"/>
      <c r="V48" s="175"/>
      <c r="W48" s="175"/>
      <c r="X48" s="362">
        <v>17011965400</v>
      </c>
      <c r="Y48" s="362" t="s">
        <v>672</v>
      </c>
      <c r="Z48" s="362">
        <v>0</v>
      </c>
      <c r="AA48" s="175"/>
      <c r="AB48" t="s">
        <v>923</v>
      </c>
      <c r="AC48" t="s">
        <v>924</v>
      </c>
      <c r="AD48" s="419" t="s">
        <v>922</v>
      </c>
    </row>
    <row r="49" spans="16:30" x14ac:dyDescent="0.35">
      <c r="P49" s="321" t="s">
        <v>925</v>
      </c>
      <c r="Q49" s="321" t="s">
        <v>666</v>
      </c>
      <c r="R49" s="321" t="s">
        <v>667</v>
      </c>
      <c r="S49" s="175"/>
      <c r="T49" s="175"/>
      <c r="U49" s="175"/>
      <c r="V49" s="175"/>
      <c r="W49" s="175"/>
      <c r="X49" s="362">
        <v>17011965500</v>
      </c>
      <c r="Y49" s="362" t="s">
        <v>672</v>
      </c>
      <c r="Z49" s="362">
        <v>4</v>
      </c>
      <c r="AA49" s="175"/>
      <c r="AB49" t="s">
        <v>926</v>
      </c>
      <c r="AC49" t="s">
        <v>927</v>
      </c>
      <c r="AD49" s="420" t="s">
        <v>925</v>
      </c>
    </row>
    <row r="50" spans="16:30" x14ac:dyDescent="0.35">
      <c r="P50" s="321" t="s">
        <v>925</v>
      </c>
      <c r="Q50" s="321" t="s">
        <v>666</v>
      </c>
      <c r="R50" s="321" t="s">
        <v>667</v>
      </c>
      <c r="S50" s="175"/>
      <c r="T50" s="175"/>
      <c r="U50" s="175"/>
      <c r="V50" s="175"/>
      <c r="W50" s="175"/>
      <c r="X50" s="362">
        <v>17011965600</v>
      </c>
      <c r="Y50" s="362" t="s">
        <v>672</v>
      </c>
      <c r="Z50" s="362">
        <v>0</v>
      </c>
      <c r="AA50" s="175"/>
      <c r="AB50" t="s">
        <v>928</v>
      </c>
      <c r="AC50" t="s">
        <v>929</v>
      </c>
      <c r="AD50" s="419" t="s">
        <v>930</v>
      </c>
    </row>
    <row r="51" spans="16:30" x14ac:dyDescent="0.35">
      <c r="P51" s="321" t="s">
        <v>931</v>
      </c>
      <c r="Q51" s="321" t="s">
        <v>666</v>
      </c>
      <c r="R51" s="321" t="s">
        <v>667</v>
      </c>
      <c r="S51" s="175"/>
      <c r="T51" s="175"/>
      <c r="U51" s="175"/>
      <c r="V51" s="175"/>
      <c r="W51" s="175"/>
      <c r="X51" s="362">
        <v>17013951200</v>
      </c>
      <c r="Y51" s="362" t="s">
        <v>672</v>
      </c>
      <c r="Z51" s="362">
        <v>1</v>
      </c>
      <c r="AA51" s="175"/>
      <c r="AB51" t="s">
        <v>932</v>
      </c>
      <c r="AC51" t="s">
        <v>933</v>
      </c>
      <c r="AD51" s="420" t="s">
        <v>934</v>
      </c>
    </row>
    <row r="52" spans="16:30" x14ac:dyDescent="0.35">
      <c r="P52" s="321" t="s">
        <v>930</v>
      </c>
      <c r="Q52" s="321" t="s">
        <v>930</v>
      </c>
      <c r="R52" s="321" t="s">
        <v>717</v>
      </c>
      <c r="S52" s="175"/>
      <c r="T52" s="175"/>
      <c r="U52" s="175"/>
      <c r="V52" s="175"/>
      <c r="W52" s="175"/>
      <c r="X52" s="362">
        <v>17013951300</v>
      </c>
      <c r="Y52" s="362" t="s">
        <v>672</v>
      </c>
      <c r="Z52" s="362">
        <v>1</v>
      </c>
      <c r="AA52" s="175"/>
      <c r="AB52" t="s">
        <v>935</v>
      </c>
      <c r="AC52" t="s">
        <v>936</v>
      </c>
      <c r="AD52" s="419" t="s">
        <v>937</v>
      </c>
    </row>
    <row r="53" spans="16:30" x14ac:dyDescent="0.35">
      <c r="P53" s="321" t="s">
        <v>934</v>
      </c>
      <c r="Q53" s="321" t="s">
        <v>666</v>
      </c>
      <c r="R53" s="321" t="s">
        <v>667</v>
      </c>
      <c r="S53" s="175"/>
      <c r="T53" s="175"/>
      <c r="U53" s="175"/>
      <c r="V53" s="175"/>
      <c r="W53" s="175"/>
      <c r="X53" s="362">
        <v>17015960100</v>
      </c>
      <c r="Y53" s="362" t="s">
        <v>672</v>
      </c>
      <c r="Z53" s="362">
        <v>0</v>
      </c>
      <c r="AA53" s="175"/>
      <c r="AB53" t="s">
        <v>938</v>
      </c>
      <c r="AC53" t="s">
        <v>939</v>
      </c>
      <c r="AD53" s="420" t="s">
        <v>940</v>
      </c>
    </row>
    <row r="54" spans="16:30" x14ac:dyDescent="0.35">
      <c r="P54" s="321" t="s">
        <v>941</v>
      </c>
      <c r="Q54" s="321" t="s">
        <v>666</v>
      </c>
      <c r="R54" s="321" t="s">
        <v>667</v>
      </c>
      <c r="S54" s="175"/>
      <c r="T54" s="175"/>
      <c r="U54" s="175"/>
      <c r="V54" s="175"/>
      <c r="W54" s="175"/>
      <c r="X54" s="362">
        <v>17015960200</v>
      </c>
      <c r="Y54" s="362" t="s">
        <v>672</v>
      </c>
      <c r="Z54" s="362">
        <v>0</v>
      </c>
      <c r="AA54" s="175"/>
      <c r="AB54" t="s">
        <v>942</v>
      </c>
      <c r="AC54" t="s">
        <v>943</v>
      </c>
      <c r="AD54" s="419" t="s">
        <v>944</v>
      </c>
    </row>
    <row r="55" spans="16:30" x14ac:dyDescent="0.35">
      <c r="P55" s="321" t="s">
        <v>940</v>
      </c>
      <c r="Q55" s="321" t="s">
        <v>666</v>
      </c>
      <c r="R55" s="321" t="s">
        <v>667</v>
      </c>
      <c r="S55" s="175"/>
      <c r="T55" s="175"/>
      <c r="U55" s="175"/>
      <c r="V55" s="175"/>
      <c r="W55" s="175"/>
      <c r="X55" s="362">
        <v>17015960300</v>
      </c>
      <c r="Y55" s="362" t="s">
        <v>672</v>
      </c>
      <c r="Z55" s="362">
        <v>2</v>
      </c>
      <c r="AA55" s="175"/>
      <c r="AB55" t="s">
        <v>945</v>
      </c>
      <c r="AC55" t="s">
        <v>946</v>
      </c>
      <c r="AD55" s="420" t="s">
        <v>947</v>
      </c>
    </row>
    <row r="56" spans="16:30" x14ac:dyDescent="0.35">
      <c r="P56" s="321" t="s">
        <v>944</v>
      </c>
      <c r="Q56" s="321" t="s">
        <v>666</v>
      </c>
      <c r="R56" s="321" t="s">
        <v>667</v>
      </c>
      <c r="S56" s="175"/>
      <c r="T56" s="175"/>
      <c r="U56" s="175"/>
      <c r="V56" s="175"/>
      <c r="W56" s="175"/>
      <c r="X56" s="362">
        <v>17015960400</v>
      </c>
      <c r="Y56" s="362" t="s">
        <v>672</v>
      </c>
      <c r="Z56" s="362">
        <v>0</v>
      </c>
      <c r="AA56" s="175"/>
      <c r="AB56" t="s">
        <v>948</v>
      </c>
      <c r="AC56" t="s">
        <v>949</v>
      </c>
      <c r="AD56" s="419" t="s">
        <v>950</v>
      </c>
    </row>
    <row r="57" spans="16:30" x14ac:dyDescent="0.35">
      <c r="P57" s="321" t="s">
        <v>947</v>
      </c>
      <c r="Q57" s="321" t="s">
        <v>666</v>
      </c>
      <c r="R57" s="321" t="s">
        <v>667</v>
      </c>
      <c r="S57" s="175"/>
      <c r="T57" s="175"/>
      <c r="U57" s="175"/>
      <c r="V57" s="175"/>
      <c r="W57" s="175"/>
      <c r="X57" s="362">
        <v>17015960500</v>
      </c>
      <c r="Y57" s="362" t="s">
        <v>672</v>
      </c>
      <c r="Z57" s="362">
        <v>1</v>
      </c>
      <c r="AA57" s="175"/>
      <c r="AB57" t="s">
        <v>951</v>
      </c>
      <c r="AC57" t="s">
        <v>952</v>
      </c>
      <c r="AD57" s="420" t="s">
        <v>953</v>
      </c>
    </row>
    <row r="58" spans="16:30" x14ac:dyDescent="0.35">
      <c r="P58" s="321" t="s">
        <v>950</v>
      </c>
      <c r="Q58" s="321" t="s">
        <v>954</v>
      </c>
      <c r="R58" s="321" t="s">
        <v>717</v>
      </c>
      <c r="S58" s="175"/>
      <c r="T58" s="175"/>
      <c r="U58" s="175"/>
      <c r="V58" s="175"/>
      <c r="W58" s="175"/>
      <c r="X58" s="362">
        <v>17015960600</v>
      </c>
      <c r="Y58" s="362" t="s">
        <v>672</v>
      </c>
      <c r="Z58" s="362">
        <v>0</v>
      </c>
      <c r="AA58" s="175"/>
      <c r="AB58" t="s">
        <v>955</v>
      </c>
      <c r="AC58" t="s">
        <v>956</v>
      </c>
      <c r="AD58" s="419" t="s">
        <v>957</v>
      </c>
    </row>
    <row r="59" spans="16:30" x14ac:dyDescent="0.35">
      <c r="P59" s="321" t="s">
        <v>953</v>
      </c>
      <c r="Q59" s="217" t="s">
        <v>716</v>
      </c>
      <c r="R59" s="321" t="s">
        <v>717</v>
      </c>
      <c r="S59" s="175"/>
      <c r="T59" s="175"/>
      <c r="U59" s="175"/>
      <c r="V59" s="175"/>
      <c r="W59" s="175"/>
      <c r="X59" s="362">
        <v>17017960100</v>
      </c>
      <c r="Y59" s="362" t="s">
        <v>672</v>
      </c>
      <c r="Z59" s="362">
        <v>0</v>
      </c>
      <c r="AA59" s="175"/>
      <c r="AB59" t="s">
        <v>958</v>
      </c>
      <c r="AC59" t="s">
        <v>959</v>
      </c>
      <c r="AD59" s="420" t="s">
        <v>960</v>
      </c>
    </row>
    <row r="60" spans="16:30" x14ac:dyDescent="0.35">
      <c r="P60" s="321" t="s">
        <v>953</v>
      </c>
      <c r="Q60" s="217" t="s">
        <v>716</v>
      </c>
      <c r="R60" s="321" t="s">
        <v>717</v>
      </c>
      <c r="S60" s="175"/>
      <c r="T60" s="175"/>
      <c r="U60" s="175"/>
      <c r="V60" s="175"/>
      <c r="W60" s="175"/>
      <c r="X60" s="362">
        <v>17017960200</v>
      </c>
      <c r="Y60" s="362" t="s">
        <v>672</v>
      </c>
      <c r="Z60" s="362">
        <v>0</v>
      </c>
      <c r="AA60" s="175"/>
      <c r="AB60" t="s">
        <v>961</v>
      </c>
      <c r="AC60" t="s">
        <v>962</v>
      </c>
      <c r="AD60" s="419" t="s">
        <v>963</v>
      </c>
    </row>
    <row r="61" spans="16:30" x14ac:dyDescent="0.35">
      <c r="P61" s="321" t="s">
        <v>957</v>
      </c>
      <c r="Q61" s="217" t="s">
        <v>716</v>
      </c>
      <c r="R61" s="321" t="s">
        <v>717</v>
      </c>
      <c r="S61" s="175"/>
      <c r="T61" s="175"/>
      <c r="U61" s="175"/>
      <c r="V61" s="175"/>
      <c r="W61" s="175"/>
      <c r="X61" s="362">
        <v>17017960300</v>
      </c>
      <c r="Y61" s="362" t="s">
        <v>672</v>
      </c>
      <c r="Z61" s="362">
        <v>0</v>
      </c>
      <c r="AA61" s="175"/>
      <c r="AB61" t="s">
        <v>964</v>
      </c>
      <c r="AC61" t="s">
        <v>965</v>
      </c>
      <c r="AD61" s="420" t="s">
        <v>966</v>
      </c>
    </row>
    <row r="62" spans="16:30" x14ac:dyDescent="0.35">
      <c r="P62" s="321" t="s">
        <v>967</v>
      </c>
      <c r="Q62" s="217" t="s">
        <v>716</v>
      </c>
      <c r="R62" s="321" t="s">
        <v>717</v>
      </c>
      <c r="S62" s="175"/>
      <c r="T62" s="175"/>
      <c r="U62" s="175"/>
      <c r="V62" s="175"/>
      <c r="W62" s="175"/>
      <c r="X62" s="362">
        <v>17017960400</v>
      </c>
      <c r="Y62" s="362" t="s">
        <v>672</v>
      </c>
      <c r="Z62" s="362">
        <v>0</v>
      </c>
      <c r="AA62" s="175"/>
      <c r="AB62" t="s">
        <v>968</v>
      </c>
      <c r="AC62" t="s">
        <v>969</v>
      </c>
      <c r="AD62" s="419" t="s">
        <v>970</v>
      </c>
    </row>
    <row r="63" spans="16:30" ht="26" x14ac:dyDescent="0.35">
      <c r="P63" s="321" t="s">
        <v>960</v>
      </c>
      <c r="Q63" s="321" t="s">
        <v>666</v>
      </c>
      <c r="R63" s="321" t="s">
        <v>667</v>
      </c>
      <c r="S63" s="175"/>
      <c r="T63" s="175"/>
      <c r="U63" s="175"/>
      <c r="V63" s="175"/>
      <c r="W63" s="175"/>
      <c r="X63" s="362">
        <v>17017960500</v>
      </c>
      <c r="Y63" s="362" t="s">
        <v>672</v>
      </c>
      <c r="Z63" s="362">
        <v>5</v>
      </c>
      <c r="AA63" s="175"/>
      <c r="AB63" t="s">
        <v>971</v>
      </c>
      <c r="AC63" t="s">
        <v>972</v>
      </c>
      <c r="AD63" s="420" t="s">
        <v>973</v>
      </c>
    </row>
    <row r="64" spans="16:30" x14ac:dyDescent="0.35">
      <c r="P64" s="321" t="s">
        <v>963</v>
      </c>
      <c r="Q64" s="321" t="s">
        <v>974</v>
      </c>
      <c r="R64" s="321" t="s">
        <v>717</v>
      </c>
      <c r="S64" s="175"/>
      <c r="T64" s="175"/>
      <c r="U64" s="175"/>
      <c r="V64" s="175"/>
      <c r="W64" s="175"/>
      <c r="X64" s="362">
        <v>17019000200</v>
      </c>
      <c r="Y64" s="362" t="s">
        <v>824</v>
      </c>
      <c r="Z64" s="362">
        <v>0</v>
      </c>
      <c r="AA64" s="175"/>
      <c r="AB64" t="s">
        <v>975</v>
      </c>
      <c r="AC64" t="s">
        <v>976</v>
      </c>
      <c r="AD64" s="419" t="s">
        <v>977</v>
      </c>
    </row>
    <row r="65" spans="16:30" x14ac:dyDescent="0.35">
      <c r="P65" s="321" t="s">
        <v>966</v>
      </c>
      <c r="Q65" s="321" t="s">
        <v>666</v>
      </c>
      <c r="R65" s="321" t="s">
        <v>667</v>
      </c>
      <c r="S65" s="175"/>
      <c r="T65" s="175"/>
      <c r="U65" s="175"/>
      <c r="V65" s="175"/>
      <c r="W65" s="175"/>
      <c r="X65" s="362">
        <v>17019000301</v>
      </c>
      <c r="Y65" s="362" t="s">
        <v>824</v>
      </c>
      <c r="Z65" s="362">
        <v>0</v>
      </c>
      <c r="AA65" s="175"/>
      <c r="AB65" t="s">
        <v>978</v>
      </c>
      <c r="AC65" t="s">
        <v>979</v>
      </c>
      <c r="AD65" s="420" t="s">
        <v>980</v>
      </c>
    </row>
    <row r="66" spans="16:30" x14ac:dyDescent="0.35">
      <c r="P66" s="321" t="s">
        <v>981</v>
      </c>
      <c r="Q66" s="321" t="s">
        <v>666</v>
      </c>
      <c r="R66" s="321" t="s">
        <v>667</v>
      </c>
      <c r="S66" s="175"/>
      <c r="T66" s="175"/>
      <c r="U66" s="175"/>
      <c r="V66" s="175"/>
      <c r="W66" s="175"/>
      <c r="X66" s="362">
        <v>17019000302</v>
      </c>
      <c r="Y66" s="362" t="s">
        <v>824</v>
      </c>
      <c r="Z66" s="362">
        <v>1</v>
      </c>
      <c r="AA66" s="175"/>
      <c r="AB66" t="s">
        <v>982</v>
      </c>
      <c r="AC66" t="s">
        <v>983</v>
      </c>
      <c r="AD66" s="419" t="s">
        <v>984</v>
      </c>
    </row>
    <row r="67" spans="16:30" x14ac:dyDescent="0.35">
      <c r="P67" s="321" t="s">
        <v>981</v>
      </c>
      <c r="Q67" s="321" t="s">
        <v>666</v>
      </c>
      <c r="R67" s="321" t="s">
        <v>667</v>
      </c>
      <c r="S67" s="175"/>
      <c r="T67" s="175"/>
      <c r="U67" s="175"/>
      <c r="V67" s="175"/>
      <c r="W67" s="175"/>
      <c r="X67" s="362">
        <v>17019000401</v>
      </c>
      <c r="Y67" s="362" t="s">
        <v>824</v>
      </c>
      <c r="Z67" s="362">
        <v>0</v>
      </c>
      <c r="AA67" s="175"/>
      <c r="AB67" t="s">
        <v>985</v>
      </c>
      <c r="AC67" t="s">
        <v>986</v>
      </c>
      <c r="AD67" s="420" t="s">
        <v>987</v>
      </c>
    </row>
    <row r="68" spans="16:30" x14ac:dyDescent="0.35">
      <c r="P68" s="321" t="s">
        <v>988</v>
      </c>
      <c r="Q68" s="217" t="s">
        <v>716</v>
      </c>
      <c r="R68" s="321" t="s">
        <v>717</v>
      </c>
      <c r="S68" s="175"/>
      <c r="T68" s="175"/>
      <c r="U68" s="175"/>
      <c r="V68" s="175"/>
      <c r="W68" s="175"/>
      <c r="X68" s="362">
        <v>17019000402</v>
      </c>
      <c r="Y68" s="362" t="s">
        <v>824</v>
      </c>
      <c r="Z68" s="362">
        <v>0</v>
      </c>
      <c r="AA68" s="175"/>
      <c r="AB68" t="s">
        <v>989</v>
      </c>
      <c r="AC68" t="s">
        <v>990</v>
      </c>
      <c r="AD68" s="419" t="s">
        <v>991</v>
      </c>
    </row>
    <row r="69" spans="16:30" ht="26" x14ac:dyDescent="0.35">
      <c r="P69" s="321" t="s">
        <v>977</v>
      </c>
      <c r="Q69" s="321" t="s">
        <v>977</v>
      </c>
      <c r="R69" s="321" t="s">
        <v>818</v>
      </c>
      <c r="S69" s="175"/>
      <c r="T69" s="175"/>
      <c r="U69" s="175"/>
      <c r="V69" s="175"/>
      <c r="W69" s="175"/>
      <c r="X69" s="362">
        <v>17019000500</v>
      </c>
      <c r="Y69" s="362" t="s">
        <v>824</v>
      </c>
      <c r="Z69" s="362">
        <v>1</v>
      </c>
      <c r="AA69" s="175"/>
      <c r="AB69" t="s">
        <v>992</v>
      </c>
      <c r="AC69" t="s">
        <v>993</v>
      </c>
      <c r="AD69" s="420" t="s">
        <v>994</v>
      </c>
    </row>
    <row r="70" spans="16:30" x14ac:dyDescent="0.35">
      <c r="P70" s="321" t="s">
        <v>995</v>
      </c>
      <c r="Q70" s="321" t="s">
        <v>835</v>
      </c>
      <c r="R70" s="321" t="s">
        <v>717</v>
      </c>
      <c r="S70" s="175"/>
      <c r="T70" s="175"/>
      <c r="U70" s="175"/>
      <c r="V70" s="175"/>
      <c r="W70" s="175"/>
      <c r="X70" s="362">
        <v>17019000700</v>
      </c>
      <c r="Y70" s="362" t="s">
        <v>824</v>
      </c>
      <c r="Z70" s="362">
        <v>3</v>
      </c>
      <c r="AA70" s="175"/>
      <c r="AB70" t="s">
        <v>996</v>
      </c>
      <c r="AC70" t="s">
        <v>997</v>
      </c>
      <c r="AD70" s="419" t="s">
        <v>998</v>
      </c>
    </row>
    <row r="71" spans="16:30" x14ac:dyDescent="0.35">
      <c r="P71" s="321" t="s">
        <v>984</v>
      </c>
      <c r="Q71" s="321" t="s">
        <v>999</v>
      </c>
      <c r="R71" s="321" t="s">
        <v>717</v>
      </c>
      <c r="S71" s="175"/>
      <c r="T71" s="175"/>
      <c r="U71" s="175"/>
      <c r="V71" s="175"/>
      <c r="W71" s="175"/>
      <c r="X71" s="362">
        <v>17019000800</v>
      </c>
      <c r="Y71" s="362" t="s">
        <v>824</v>
      </c>
      <c r="Z71" s="362">
        <v>1</v>
      </c>
      <c r="AA71" s="175"/>
      <c r="AB71" t="s">
        <v>1000</v>
      </c>
      <c r="AC71" t="s">
        <v>1001</v>
      </c>
      <c r="AD71" s="420" t="s">
        <v>1002</v>
      </c>
    </row>
    <row r="72" spans="16:30" x14ac:dyDescent="0.35">
      <c r="P72" s="321" t="s">
        <v>987</v>
      </c>
      <c r="Q72" s="321" t="s">
        <v>666</v>
      </c>
      <c r="R72" s="321" t="s">
        <v>667</v>
      </c>
      <c r="S72" s="175"/>
      <c r="T72" s="175"/>
      <c r="U72" s="175"/>
      <c r="V72" s="175"/>
      <c r="W72" s="175"/>
      <c r="X72" s="362">
        <v>17019000901</v>
      </c>
      <c r="Y72" s="362" t="s">
        <v>824</v>
      </c>
      <c r="Z72" s="362">
        <v>3</v>
      </c>
      <c r="AA72" s="175"/>
      <c r="AB72" t="s">
        <v>1003</v>
      </c>
      <c r="AC72" t="s">
        <v>1004</v>
      </c>
      <c r="AD72" s="419" t="s">
        <v>1005</v>
      </c>
    </row>
    <row r="73" spans="16:30" x14ac:dyDescent="0.35">
      <c r="P73" s="321" t="s">
        <v>991</v>
      </c>
      <c r="Q73" s="321" t="s">
        <v>1006</v>
      </c>
      <c r="R73" s="321" t="s">
        <v>717</v>
      </c>
      <c r="S73" s="175"/>
      <c r="T73" s="175"/>
      <c r="U73" s="175"/>
      <c r="V73" s="175"/>
      <c r="W73" s="175"/>
      <c r="X73" s="362">
        <v>17019000902</v>
      </c>
      <c r="Y73" s="362" t="s">
        <v>824</v>
      </c>
      <c r="Z73" s="362">
        <v>0</v>
      </c>
      <c r="AA73" s="175"/>
      <c r="AB73" t="s">
        <v>1007</v>
      </c>
      <c r="AC73" t="s">
        <v>1008</v>
      </c>
      <c r="AD73" s="420" t="s">
        <v>1009</v>
      </c>
    </row>
    <row r="74" spans="16:30" x14ac:dyDescent="0.35">
      <c r="P74" s="321" t="s">
        <v>994</v>
      </c>
      <c r="Q74" s="321" t="s">
        <v>666</v>
      </c>
      <c r="R74" s="321" t="s">
        <v>667</v>
      </c>
      <c r="S74" s="175"/>
      <c r="T74" s="175"/>
      <c r="U74" s="175"/>
      <c r="V74" s="175"/>
      <c r="W74" s="175"/>
      <c r="X74" s="362">
        <v>17019001000</v>
      </c>
      <c r="Y74" s="362" t="s">
        <v>824</v>
      </c>
      <c r="Z74" s="362">
        <v>0</v>
      </c>
      <c r="AA74" s="175"/>
      <c r="AB74" t="s">
        <v>1010</v>
      </c>
      <c r="AC74" t="s">
        <v>1011</v>
      </c>
      <c r="AD74" s="419" t="s">
        <v>1012</v>
      </c>
    </row>
    <row r="75" spans="16:30" x14ac:dyDescent="0.35">
      <c r="P75" s="321" t="s">
        <v>998</v>
      </c>
      <c r="Q75" s="321" t="s">
        <v>666</v>
      </c>
      <c r="R75" s="321" t="s">
        <v>667</v>
      </c>
      <c r="S75" s="175"/>
      <c r="T75" s="175"/>
      <c r="U75" s="175"/>
      <c r="V75" s="175"/>
      <c r="W75" s="175"/>
      <c r="X75" s="362">
        <v>17019001100</v>
      </c>
      <c r="Y75" s="362" t="s">
        <v>824</v>
      </c>
      <c r="Z75" s="362">
        <v>5</v>
      </c>
      <c r="AA75" s="175"/>
      <c r="AB75" t="s">
        <v>1013</v>
      </c>
      <c r="AC75" t="s">
        <v>1014</v>
      </c>
      <c r="AD75" s="420" t="s">
        <v>1015</v>
      </c>
    </row>
    <row r="76" spans="16:30" x14ac:dyDescent="0.35">
      <c r="P76" s="321" t="s">
        <v>1002</v>
      </c>
      <c r="Q76" s="321" t="s">
        <v>666</v>
      </c>
      <c r="R76" s="321" t="s">
        <v>667</v>
      </c>
      <c r="S76" s="175"/>
      <c r="T76" s="175"/>
      <c r="U76" s="175"/>
      <c r="V76" s="175"/>
      <c r="W76" s="175"/>
      <c r="X76" s="362">
        <v>17019001201</v>
      </c>
      <c r="Y76" s="362" t="s">
        <v>824</v>
      </c>
      <c r="Z76" s="362">
        <v>0</v>
      </c>
      <c r="AA76" s="175"/>
      <c r="AB76" t="s">
        <v>1016</v>
      </c>
      <c r="AC76" t="s">
        <v>1017</v>
      </c>
      <c r="AD76" s="419" t="s">
        <v>1018</v>
      </c>
    </row>
    <row r="77" spans="16:30" x14ac:dyDescent="0.35">
      <c r="P77" s="321" t="s">
        <v>1005</v>
      </c>
      <c r="Q77" s="321" t="s">
        <v>1019</v>
      </c>
      <c r="R77" s="321" t="s">
        <v>717</v>
      </c>
      <c r="S77" s="175"/>
      <c r="T77" s="175"/>
      <c r="U77" s="175"/>
      <c r="V77" s="175"/>
      <c r="W77" s="175"/>
      <c r="X77" s="362">
        <v>17019001203</v>
      </c>
      <c r="Y77" s="362" t="s">
        <v>824</v>
      </c>
      <c r="Z77" s="362">
        <v>4</v>
      </c>
      <c r="AA77" s="175"/>
      <c r="AB77" t="s">
        <v>1020</v>
      </c>
      <c r="AC77" t="s">
        <v>1021</v>
      </c>
      <c r="AD77" s="420" t="s">
        <v>1022</v>
      </c>
    </row>
    <row r="78" spans="16:30" x14ac:dyDescent="0.35">
      <c r="P78" s="321" t="s">
        <v>1009</v>
      </c>
      <c r="Q78" s="323" t="s">
        <v>974</v>
      </c>
      <c r="R78" s="321" t="s">
        <v>717</v>
      </c>
      <c r="S78" s="175"/>
      <c r="T78" s="175"/>
      <c r="U78" s="175"/>
      <c r="V78" s="175"/>
      <c r="W78" s="175"/>
      <c r="X78" s="362">
        <v>17019001204</v>
      </c>
      <c r="Y78" s="362" t="s">
        <v>824</v>
      </c>
      <c r="Z78" s="362">
        <v>0</v>
      </c>
      <c r="AA78" s="175"/>
      <c r="AB78" t="s">
        <v>1023</v>
      </c>
      <c r="AC78" t="s">
        <v>1024</v>
      </c>
      <c r="AD78" s="419" t="s">
        <v>1025</v>
      </c>
    </row>
    <row r="79" spans="16:30" x14ac:dyDescent="0.35">
      <c r="P79" s="321" t="s">
        <v>1012</v>
      </c>
      <c r="Q79" s="321" t="s">
        <v>666</v>
      </c>
      <c r="R79" s="321" t="s">
        <v>667</v>
      </c>
      <c r="S79" s="175"/>
      <c r="T79" s="175"/>
      <c r="U79" s="175"/>
      <c r="V79" s="175"/>
      <c r="W79" s="175"/>
      <c r="X79" s="362">
        <v>17019001205</v>
      </c>
      <c r="Y79" s="362" t="s">
        <v>824</v>
      </c>
      <c r="Z79" s="362">
        <v>1</v>
      </c>
      <c r="AA79" s="175"/>
      <c r="AB79" t="s">
        <v>1026</v>
      </c>
      <c r="AC79" t="s">
        <v>1027</v>
      </c>
      <c r="AD79" s="420" t="s">
        <v>1028</v>
      </c>
    </row>
    <row r="80" spans="16:30" x14ac:dyDescent="0.35">
      <c r="P80" s="321" t="s">
        <v>1015</v>
      </c>
      <c r="Q80" s="217" t="s">
        <v>787</v>
      </c>
      <c r="R80" s="321" t="s">
        <v>717</v>
      </c>
      <c r="S80" s="175"/>
      <c r="T80" s="175"/>
      <c r="U80" s="175"/>
      <c r="V80" s="175"/>
      <c r="W80" s="175"/>
      <c r="X80" s="362">
        <v>17019001206</v>
      </c>
      <c r="Y80" s="362" t="s">
        <v>824</v>
      </c>
      <c r="Z80" s="362">
        <v>0</v>
      </c>
      <c r="AA80" s="175"/>
      <c r="AB80" t="s">
        <v>1029</v>
      </c>
      <c r="AC80" t="s">
        <v>1030</v>
      </c>
      <c r="AD80" s="419" t="s">
        <v>1031</v>
      </c>
    </row>
    <row r="81" spans="16:30" x14ac:dyDescent="0.35">
      <c r="P81" s="321" t="s">
        <v>1028</v>
      </c>
      <c r="Q81" s="321" t="s">
        <v>666</v>
      </c>
      <c r="R81" s="321" t="s">
        <v>667</v>
      </c>
      <c r="S81" s="175"/>
      <c r="T81" s="175"/>
      <c r="U81" s="175"/>
      <c r="V81" s="175"/>
      <c r="W81" s="175"/>
      <c r="X81" s="362">
        <v>17019001301</v>
      </c>
      <c r="Y81" s="362" t="s">
        <v>824</v>
      </c>
      <c r="Z81" s="362">
        <v>4</v>
      </c>
      <c r="AA81" s="175"/>
      <c r="AB81" t="s">
        <v>1032</v>
      </c>
      <c r="AC81" t="s">
        <v>1033</v>
      </c>
      <c r="AD81" s="420" t="s">
        <v>1034</v>
      </c>
    </row>
    <row r="82" spans="16:30" ht="26" x14ac:dyDescent="0.35">
      <c r="P82" s="321" t="s">
        <v>1031</v>
      </c>
      <c r="Q82" s="321" t="s">
        <v>666</v>
      </c>
      <c r="R82" s="321" t="s">
        <v>667</v>
      </c>
      <c r="S82" s="175"/>
      <c r="T82" s="175"/>
      <c r="U82" s="175"/>
      <c r="V82" s="175"/>
      <c r="W82" s="175"/>
      <c r="X82" s="362">
        <v>17019001302</v>
      </c>
      <c r="Y82" s="362" t="s">
        <v>824</v>
      </c>
      <c r="Z82" s="362">
        <v>4</v>
      </c>
      <c r="AA82" s="175"/>
      <c r="AB82" t="s">
        <v>1035</v>
      </c>
      <c r="AC82" t="s">
        <v>1036</v>
      </c>
      <c r="AD82" s="419" t="s">
        <v>1037</v>
      </c>
    </row>
    <row r="83" spans="16:30" x14ac:dyDescent="0.35">
      <c r="P83" s="321" t="s">
        <v>1038</v>
      </c>
      <c r="Q83" s="321" t="s">
        <v>666</v>
      </c>
      <c r="R83" s="321" t="s">
        <v>667</v>
      </c>
      <c r="S83" s="175"/>
      <c r="T83" s="175"/>
      <c r="U83" s="175"/>
      <c r="V83" s="175"/>
      <c r="W83" s="175"/>
      <c r="X83" s="362">
        <v>17019001400</v>
      </c>
      <c r="Y83" s="362" t="s">
        <v>824</v>
      </c>
      <c r="Z83" s="362">
        <v>0</v>
      </c>
      <c r="AA83" s="175"/>
      <c r="AB83" t="s">
        <v>1039</v>
      </c>
      <c r="AC83" t="s">
        <v>1040</v>
      </c>
      <c r="AD83" s="420" t="s">
        <v>1041</v>
      </c>
    </row>
    <row r="84" spans="16:30" x14ac:dyDescent="0.35">
      <c r="P84" s="321" t="s">
        <v>1038</v>
      </c>
      <c r="Q84" s="321" t="s">
        <v>666</v>
      </c>
      <c r="R84" s="321" t="s">
        <v>667</v>
      </c>
      <c r="S84" s="175"/>
      <c r="T84" s="175"/>
      <c r="U84" s="175"/>
      <c r="V84" s="175"/>
      <c r="W84" s="175"/>
      <c r="X84" s="362">
        <v>17019005300</v>
      </c>
      <c r="Y84" s="362" t="s">
        <v>824</v>
      </c>
      <c r="Z84" s="362">
        <v>0</v>
      </c>
      <c r="AA84" s="175"/>
      <c r="AB84" t="s">
        <v>1042</v>
      </c>
      <c r="AC84" t="s">
        <v>1043</v>
      </c>
      <c r="AD84" s="419" t="s">
        <v>1044</v>
      </c>
    </row>
    <row r="85" spans="16:30" x14ac:dyDescent="0.35">
      <c r="P85" s="321" t="s">
        <v>1037</v>
      </c>
      <c r="Q85" s="321" t="s">
        <v>880</v>
      </c>
      <c r="R85" s="321" t="s">
        <v>717</v>
      </c>
      <c r="S85" s="175"/>
      <c r="T85" s="175"/>
      <c r="U85" s="175"/>
      <c r="V85" s="175"/>
      <c r="W85" s="175"/>
      <c r="X85" s="362">
        <v>17019005401</v>
      </c>
      <c r="Y85" s="362" t="s">
        <v>824</v>
      </c>
      <c r="Z85" s="362">
        <v>1</v>
      </c>
      <c r="AA85" s="175"/>
      <c r="AB85" t="s">
        <v>1045</v>
      </c>
      <c r="AC85" t="s">
        <v>1046</v>
      </c>
      <c r="AD85" s="420" t="s">
        <v>1047</v>
      </c>
    </row>
    <row r="86" spans="16:30" x14ac:dyDescent="0.35">
      <c r="P86" s="321" t="s">
        <v>1041</v>
      </c>
      <c r="Q86" s="321" t="s">
        <v>666</v>
      </c>
      <c r="R86" s="321" t="s">
        <v>667</v>
      </c>
      <c r="S86" s="175"/>
      <c r="T86" s="175"/>
      <c r="U86" s="175"/>
      <c r="V86" s="175"/>
      <c r="W86" s="175"/>
      <c r="X86" s="362">
        <v>17019005402</v>
      </c>
      <c r="Y86" s="362" t="s">
        <v>824</v>
      </c>
      <c r="Z86" s="362">
        <v>0</v>
      </c>
      <c r="AA86" s="175"/>
      <c r="AB86" t="s">
        <v>1048</v>
      </c>
      <c r="AC86" t="s">
        <v>1049</v>
      </c>
      <c r="AD86" s="419" t="s">
        <v>1050</v>
      </c>
    </row>
    <row r="87" spans="16:30" x14ac:dyDescent="0.35">
      <c r="P87" s="321" t="s">
        <v>1044</v>
      </c>
      <c r="Q87" s="321" t="s">
        <v>999</v>
      </c>
      <c r="R87" s="321" t="s">
        <v>717</v>
      </c>
      <c r="S87" s="175"/>
      <c r="T87" s="175"/>
      <c r="U87" s="175"/>
      <c r="V87" s="175"/>
      <c r="W87" s="175"/>
      <c r="X87" s="362">
        <v>17019005500</v>
      </c>
      <c r="Y87" s="362" t="s">
        <v>824</v>
      </c>
      <c r="Z87" s="362">
        <v>0</v>
      </c>
      <c r="AA87" s="175"/>
      <c r="AB87" t="s">
        <v>1051</v>
      </c>
      <c r="AC87" t="s">
        <v>1052</v>
      </c>
      <c r="AD87" s="420" t="s">
        <v>1053</v>
      </c>
    </row>
    <row r="88" spans="16:30" x14ac:dyDescent="0.35">
      <c r="P88" s="321" t="s">
        <v>1053</v>
      </c>
      <c r="Q88" s="321" t="s">
        <v>666</v>
      </c>
      <c r="R88" s="321" t="s">
        <v>667</v>
      </c>
      <c r="S88" s="175"/>
      <c r="T88" s="175"/>
      <c r="U88" s="175"/>
      <c r="V88" s="175"/>
      <c r="W88" s="175"/>
      <c r="X88" s="362">
        <v>17019005601</v>
      </c>
      <c r="Y88" s="362" t="s">
        <v>824</v>
      </c>
      <c r="Z88" s="362">
        <v>0</v>
      </c>
      <c r="AA88" s="175"/>
      <c r="AB88" t="s">
        <v>1054</v>
      </c>
      <c r="AC88" t="s">
        <v>1055</v>
      </c>
      <c r="AD88" s="419" t="s">
        <v>1056</v>
      </c>
    </row>
    <row r="89" spans="16:30" x14ac:dyDescent="0.35">
      <c r="P89" s="321" t="s">
        <v>1056</v>
      </c>
      <c r="Q89" s="217" t="s">
        <v>716</v>
      </c>
      <c r="R89" s="321" t="s">
        <v>717</v>
      </c>
      <c r="S89" s="175"/>
      <c r="T89" s="175"/>
      <c r="U89" s="175"/>
      <c r="V89" s="175"/>
      <c r="W89" s="175"/>
      <c r="X89" s="362">
        <v>17019005602</v>
      </c>
      <c r="Y89" s="362" t="s">
        <v>824</v>
      </c>
      <c r="Z89" s="362">
        <v>1</v>
      </c>
      <c r="AA89" s="175"/>
      <c r="AB89" t="s">
        <v>1057</v>
      </c>
      <c r="AC89" t="s">
        <v>1058</v>
      </c>
      <c r="AD89" s="420" t="s">
        <v>1059</v>
      </c>
    </row>
    <row r="90" spans="16:30" ht="26" x14ac:dyDescent="0.35">
      <c r="P90" s="321" t="s">
        <v>1059</v>
      </c>
      <c r="Q90" s="321" t="s">
        <v>974</v>
      </c>
      <c r="R90" s="321" t="s">
        <v>717</v>
      </c>
      <c r="S90" s="175"/>
      <c r="T90" s="175"/>
      <c r="U90" s="175"/>
      <c r="V90" s="175"/>
      <c r="W90" s="175"/>
      <c r="X90" s="362">
        <v>17019005701</v>
      </c>
      <c r="Y90" s="362" t="s">
        <v>824</v>
      </c>
      <c r="Z90" s="362">
        <v>3</v>
      </c>
      <c r="AA90" s="175"/>
      <c r="AB90" t="s">
        <v>1060</v>
      </c>
      <c r="AC90" t="s">
        <v>1061</v>
      </c>
      <c r="AD90" s="419" t="s">
        <v>1062</v>
      </c>
    </row>
    <row r="91" spans="16:30" x14ac:dyDescent="0.35">
      <c r="P91" s="321" t="s">
        <v>1062</v>
      </c>
      <c r="Q91" s="321" t="s">
        <v>666</v>
      </c>
      <c r="R91" s="321" t="s">
        <v>667</v>
      </c>
      <c r="S91" s="175"/>
      <c r="T91" s="175"/>
      <c r="U91" s="175"/>
      <c r="V91" s="175"/>
      <c r="W91" s="175"/>
      <c r="X91" s="362">
        <v>17019005702</v>
      </c>
      <c r="Y91" s="362" t="s">
        <v>824</v>
      </c>
      <c r="Z91" s="362">
        <v>1</v>
      </c>
      <c r="AA91" s="175"/>
      <c r="AB91" t="s">
        <v>1063</v>
      </c>
      <c r="AC91" t="s">
        <v>1064</v>
      </c>
      <c r="AD91" s="420" t="s">
        <v>1065</v>
      </c>
    </row>
    <row r="92" spans="16:30" x14ac:dyDescent="0.35">
      <c r="P92" s="321" t="s">
        <v>1065</v>
      </c>
      <c r="Q92" s="321" t="s">
        <v>974</v>
      </c>
      <c r="R92" s="321" t="s">
        <v>717</v>
      </c>
      <c r="S92" s="175"/>
      <c r="T92" s="175"/>
      <c r="U92" s="175"/>
      <c r="V92" s="175"/>
      <c r="W92" s="175"/>
      <c r="X92" s="362">
        <v>17019005800</v>
      </c>
      <c r="Y92" s="362" t="s">
        <v>824</v>
      </c>
      <c r="Z92" s="362">
        <v>0</v>
      </c>
      <c r="AA92" s="175"/>
      <c r="AB92" t="s">
        <v>1066</v>
      </c>
      <c r="AC92" t="s">
        <v>1067</v>
      </c>
      <c r="AD92" s="419" t="s">
        <v>1068</v>
      </c>
    </row>
    <row r="93" spans="16:30" x14ac:dyDescent="0.35">
      <c r="P93" s="321" t="s">
        <v>1068</v>
      </c>
      <c r="Q93" s="321" t="s">
        <v>666</v>
      </c>
      <c r="R93" s="321" t="s">
        <v>667</v>
      </c>
      <c r="S93" s="175"/>
      <c r="T93" s="175"/>
      <c r="U93" s="175"/>
      <c r="V93" s="175"/>
      <c r="W93" s="175"/>
      <c r="X93" s="362">
        <v>17019005901</v>
      </c>
      <c r="Y93" s="362" t="s">
        <v>824</v>
      </c>
      <c r="Z93" s="362">
        <v>1</v>
      </c>
      <c r="AA93" s="175"/>
      <c r="AB93" t="s">
        <v>1069</v>
      </c>
      <c r="AC93" t="s">
        <v>1070</v>
      </c>
      <c r="AD93" s="420" t="s">
        <v>1071</v>
      </c>
    </row>
    <row r="94" spans="16:30" x14ac:dyDescent="0.35">
      <c r="P94" s="321" t="s">
        <v>1071</v>
      </c>
      <c r="Q94" s="321" t="s">
        <v>666</v>
      </c>
      <c r="R94" s="321" t="s">
        <v>667</v>
      </c>
      <c r="S94" s="175"/>
      <c r="T94" s="175"/>
      <c r="U94" s="175"/>
      <c r="V94" s="175"/>
      <c r="W94" s="175"/>
      <c r="X94" s="362">
        <v>17019005902</v>
      </c>
      <c r="Y94" s="362" t="s">
        <v>824</v>
      </c>
      <c r="Z94" s="362">
        <v>0</v>
      </c>
      <c r="AA94" s="175"/>
      <c r="AB94" t="s">
        <v>1072</v>
      </c>
      <c r="AC94" t="s">
        <v>1073</v>
      </c>
      <c r="AD94" s="419" t="s">
        <v>1074</v>
      </c>
    </row>
    <row r="95" spans="16:30" x14ac:dyDescent="0.35">
      <c r="P95" s="321" t="s">
        <v>1075</v>
      </c>
      <c r="Q95" s="321" t="s">
        <v>666</v>
      </c>
      <c r="R95" s="321" t="s">
        <v>667</v>
      </c>
      <c r="S95" s="175"/>
      <c r="T95" s="175"/>
      <c r="U95" s="175"/>
      <c r="V95" s="175"/>
      <c r="W95" s="175"/>
      <c r="X95" s="362">
        <v>17019006000</v>
      </c>
      <c r="Y95" s="362" t="s">
        <v>824</v>
      </c>
      <c r="Z95" s="362">
        <v>1</v>
      </c>
      <c r="AA95" s="175"/>
      <c r="AB95" t="s">
        <v>1076</v>
      </c>
      <c r="AC95" t="s">
        <v>1077</v>
      </c>
      <c r="AD95" s="420" t="s">
        <v>1075</v>
      </c>
    </row>
    <row r="96" spans="16:30" ht="26" x14ac:dyDescent="0.35">
      <c r="P96" s="321" t="s">
        <v>1078</v>
      </c>
      <c r="Q96" s="321" t="s">
        <v>666</v>
      </c>
      <c r="R96" s="321" t="s">
        <v>667</v>
      </c>
      <c r="S96" s="175"/>
      <c r="T96" s="175"/>
      <c r="U96" s="175"/>
      <c r="V96" s="175"/>
      <c r="W96" s="175"/>
      <c r="X96" s="362">
        <v>17019010100</v>
      </c>
      <c r="Y96" s="362" t="s">
        <v>672</v>
      </c>
      <c r="Z96" s="362">
        <v>1</v>
      </c>
      <c r="AA96" s="175"/>
      <c r="AB96" t="s">
        <v>1079</v>
      </c>
      <c r="AC96" t="s">
        <v>1080</v>
      </c>
      <c r="AD96" s="419" t="s">
        <v>1081</v>
      </c>
    </row>
    <row r="97" spans="16:30" x14ac:dyDescent="0.35">
      <c r="P97" s="321" t="s">
        <v>1082</v>
      </c>
      <c r="Q97" s="321" t="s">
        <v>666</v>
      </c>
      <c r="R97" s="321" t="s">
        <v>667</v>
      </c>
      <c r="S97" s="175"/>
      <c r="T97" s="175"/>
      <c r="U97" s="175"/>
      <c r="V97" s="175"/>
      <c r="W97" s="175"/>
      <c r="X97" s="362">
        <v>17019010204</v>
      </c>
      <c r="Y97" s="362" t="s">
        <v>672</v>
      </c>
      <c r="Z97" s="362">
        <v>0</v>
      </c>
      <c r="AA97" s="175"/>
      <c r="AB97" t="s">
        <v>1083</v>
      </c>
      <c r="AC97" t="s">
        <v>1084</v>
      </c>
      <c r="AD97" s="420" t="s">
        <v>1085</v>
      </c>
    </row>
    <row r="98" spans="16:30" x14ac:dyDescent="0.35">
      <c r="P98" s="321" t="s">
        <v>1082</v>
      </c>
      <c r="Q98" s="323" t="s">
        <v>666</v>
      </c>
      <c r="R98" s="321" t="s">
        <v>667</v>
      </c>
      <c r="S98" s="175"/>
      <c r="T98" s="175"/>
      <c r="U98" s="175"/>
      <c r="V98" s="175"/>
      <c r="W98" s="175"/>
      <c r="X98" s="362">
        <v>17019010300</v>
      </c>
      <c r="Y98" s="362" t="s">
        <v>672</v>
      </c>
      <c r="Z98" s="362">
        <v>0</v>
      </c>
      <c r="AA98" s="175"/>
      <c r="AB98" t="s">
        <v>1086</v>
      </c>
      <c r="AC98" t="s">
        <v>1087</v>
      </c>
      <c r="AD98" s="419" t="s">
        <v>1088</v>
      </c>
    </row>
    <row r="99" spans="16:30" x14ac:dyDescent="0.35">
      <c r="P99" s="321" t="s">
        <v>1089</v>
      </c>
      <c r="Q99" s="325" t="s">
        <v>666</v>
      </c>
      <c r="R99" s="321" t="s">
        <v>667</v>
      </c>
      <c r="S99" s="175"/>
      <c r="T99" s="175"/>
      <c r="U99" s="175"/>
      <c r="V99" s="175"/>
      <c r="W99" s="175"/>
      <c r="X99" s="362">
        <v>17019010400</v>
      </c>
      <c r="Y99" s="362" t="s">
        <v>672</v>
      </c>
      <c r="Z99" s="362">
        <v>1</v>
      </c>
      <c r="AA99" s="175"/>
      <c r="AB99" t="s">
        <v>1090</v>
      </c>
      <c r="AC99" t="s">
        <v>1091</v>
      </c>
      <c r="AD99" s="420" t="s">
        <v>1089</v>
      </c>
    </row>
    <row r="100" spans="16:30" x14ac:dyDescent="0.35">
      <c r="P100" s="321" t="s">
        <v>1092</v>
      </c>
      <c r="Q100" s="325" t="s">
        <v>1092</v>
      </c>
      <c r="R100" s="321" t="s">
        <v>818</v>
      </c>
      <c r="S100" s="175"/>
      <c r="T100" s="175"/>
      <c r="U100" s="175"/>
      <c r="V100" s="175"/>
      <c r="W100" s="175"/>
      <c r="X100" s="362">
        <v>17019010500</v>
      </c>
      <c r="Y100" s="362" t="s">
        <v>672</v>
      </c>
      <c r="Z100" s="362">
        <v>5</v>
      </c>
      <c r="AA100" s="175"/>
      <c r="AB100" t="s">
        <v>1093</v>
      </c>
      <c r="AC100" t="s">
        <v>1094</v>
      </c>
      <c r="AD100" s="419" t="s">
        <v>1092</v>
      </c>
    </row>
    <row r="101" spans="16:30" ht="26" x14ac:dyDescent="0.35">
      <c r="P101" s="321" t="s">
        <v>1095</v>
      </c>
      <c r="Q101" s="325" t="s">
        <v>888</v>
      </c>
      <c r="R101" s="321" t="s">
        <v>717</v>
      </c>
      <c r="S101" s="175"/>
      <c r="T101" s="175"/>
      <c r="U101" s="175"/>
      <c r="V101" s="175"/>
      <c r="W101" s="175"/>
      <c r="X101" s="362">
        <v>17019010601</v>
      </c>
      <c r="Y101" s="362" t="s">
        <v>672</v>
      </c>
      <c r="Z101" s="362">
        <v>0</v>
      </c>
      <c r="AA101" s="175"/>
      <c r="AB101" t="s">
        <v>1096</v>
      </c>
      <c r="AC101" t="s">
        <v>1097</v>
      </c>
      <c r="AD101" s="420" t="s">
        <v>1095</v>
      </c>
    </row>
    <row r="102" spans="16:30" ht="26" x14ac:dyDescent="0.35">
      <c r="P102" s="321" t="s">
        <v>1098</v>
      </c>
      <c r="Q102" s="321" t="s">
        <v>729</v>
      </c>
      <c r="R102" s="321" t="s">
        <v>717</v>
      </c>
      <c r="S102" s="175"/>
      <c r="T102" s="175"/>
      <c r="U102" s="175"/>
      <c r="V102" s="175"/>
      <c r="W102" s="175"/>
      <c r="X102" s="362">
        <v>17019010603</v>
      </c>
      <c r="Y102" s="362" t="s">
        <v>672</v>
      </c>
      <c r="Z102" s="362">
        <v>1</v>
      </c>
      <c r="AA102" s="175"/>
      <c r="AB102" t="s">
        <v>1099</v>
      </c>
      <c r="AC102" t="s">
        <v>1100</v>
      </c>
      <c r="AD102" s="419" t="s">
        <v>1098</v>
      </c>
    </row>
    <row r="103" spans="16:30" x14ac:dyDescent="0.35">
      <c r="P103" s="321" t="s">
        <v>1101</v>
      </c>
      <c r="Q103" s="321" t="s">
        <v>666</v>
      </c>
      <c r="R103" s="321" t="s">
        <v>667</v>
      </c>
      <c r="S103" s="175"/>
      <c r="T103" s="175"/>
      <c r="U103" s="175"/>
      <c r="V103" s="175"/>
      <c r="W103" s="175"/>
      <c r="X103" s="362">
        <v>17019010604</v>
      </c>
      <c r="Y103" s="362" t="s">
        <v>824</v>
      </c>
      <c r="Z103" s="362">
        <v>0</v>
      </c>
      <c r="AA103" s="175"/>
      <c r="AB103" t="s">
        <v>1102</v>
      </c>
      <c r="AC103" t="s">
        <v>1103</v>
      </c>
      <c r="AD103" s="420" t="s">
        <v>1101</v>
      </c>
    </row>
    <row r="104" spans="16:30" x14ac:dyDescent="0.35">
      <c r="P104" s="321" t="s">
        <v>1047</v>
      </c>
      <c r="Q104" s="321" t="s">
        <v>666</v>
      </c>
      <c r="R104" s="321" t="s">
        <v>667</v>
      </c>
      <c r="S104" s="175"/>
      <c r="T104" s="175"/>
      <c r="U104" s="175"/>
      <c r="V104" s="175"/>
      <c r="W104" s="175"/>
      <c r="X104" s="362">
        <v>17019010701</v>
      </c>
      <c r="Y104" s="362" t="s">
        <v>672</v>
      </c>
      <c r="Z104" s="362">
        <v>5</v>
      </c>
      <c r="AA104" s="175"/>
      <c r="AB104" t="s">
        <v>1104</v>
      </c>
      <c r="AC104" t="s">
        <v>1105</v>
      </c>
      <c r="AD104" s="17"/>
    </row>
    <row r="105" spans="16:30" x14ac:dyDescent="0.35">
      <c r="P105" s="321" t="s">
        <v>846</v>
      </c>
      <c r="Q105" s="321" t="s">
        <v>666</v>
      </c>
      <c r="R105" s="321" t="s">
        <v>667</v>
      </c>
      <c r="S105" s="175"/>
      <c r="T105" s="175"/>
      <c r="U105" s="175"/>
      <c r="V105" s="175"/>
      <c r="W105" s="175"/>
      <c r="X105" s="362">
        <v>17019010702</v>
      </c>
      <c r="Y105" s="362" t="s">
        <v>672</v>
      </c>
      <c r="Z105" s="362">
        <v>0</v>
      </c>
      <c r="AA105" s="175"/>
      <c r="AB105" t="s">
        <v>1106</v>
      </c>
      <c r="AC105" t="s">
        <v>1107</v>
      </c>
      <c r="AD105" s="175"/>
    </row>
    <row r="106" spans="16:30" x14ac:dyDescent="0.35">
      <c r="P106" s="321" t="s">
        <v>1018</v>
      </c>
      <c r="Q106" s="321" t="s">
        <v>666</v>
      </c>
      <c r="R106" s="321" t="s">
        <v>667</v>
      </c>
      <c r="S106" s="175"/>
      <c r="T106" s="175"/>
      <c r="U106" s="175"/>
      <c r="V106" s="175"/>
      <c r="W106" s="175"/>
      <c r="X106" s="362">
        <v>17019010800</v>
      </c>
      <c r="Y106" s="362" t="s">
        <v>672</v>
      </c>
      <c r="Z106" s="362">
        <v>0</v>
      </c>
      <c r="AA106" s="175"/>
      <c r="AB106" t="s">
        <v>1108</v>
      </c>
      <c r="AC106" t="s">
        <v>1109</v>
      </c>
      <c r="AD106" s="175"/>
    </row>
    <row r="107" spans="16:30" x14ac:dyDescent="0.35">
      <c r="P107" s="321" t="s">
        <v>1074</v>
      </c>
      <c r="Q107" s="321" t="s">
        <v>666</v>
      </c>
      <c r="R107" s="321" t="s">
        <v>667</v>
      </c>
      <c r="S107" s="175"/>
      <c r="T107" s="175"/>
      <c r="U107" s="175"/>
      <c r="V107" s="175"/>
      <c r="W107" s="175"/>
      <c r="X107" s="362">
        <v>17019010901</v>
      </c>
      <c r="Y107" s="362" t="s">
        <v>824</v>
      </c>
      <c r="Z107" s="362">
        <v>1</v>
      </c>
      <c r="AA107" s="175"/>
      <c r="AB107" t="s">
        <v>1110</v>
      </c>
      <c r="AC107" t="s">
        <v>1111</v>
      </c>
      <c r="AD107" s="175"/>
    </row>
    <row r="108" spans="16:30" x14ac:dyDescent="0.35">
      <c r="P108" s="321" t="s">
        <v>816</v>
      </c>
      <c r="Q108" s="321" t="s">
        <v>666</v>
      </c>
      <c r="R108" s="321" t="s">
        <v>667</v>
      </c>
      <c r="S108" s="175"/>
      <c r="T108" s="175"/>
      <c r="U108" s="175"/>
      <c r="V108" s="175"/>
      <c r="W108" s="175"/>
      <c r="X108" s="362">
        <v>17019010902</v>
      </c>
      <c r="Y108" s="362" t="s">
        <v>824</v>
      </c>
      <c r="Z108" s="362">
        <v>1</v>
      </c>
      <c r="AA108" s="175"/>
      <c r="AB108" t="s">
        <v>1112</v>
      </c>
      <c r="AC108" t="s">
        <v>1113</v>
      </c>
      <c r="AD108" s="175"/>
    </row>
    <row r="109" spans="16:30" x14ac:dyDescent="0.35">
      <c r="P109" s="321" t="s">
        <v>858</v>
      </c>
      <c r="Q109" s="217" t="s">
        <v>787</v>
      </c>
      <c r="R109" s="321" t="s">
        <v>717</v>
      </c>
      <c r="S109" s="175"/>
      <c r="T109" s="175"/>
      <c r="U109" s="175"/>
      <c r="V109" s="175"/>
      <c r="W109" s="175"/>
      <c r="X109" s="362">
        <v>17019011001</v>
      </c>
      <c r="Y109" s="362" t="s">
        <v>824</v>
      </c>
      <c r="Z109" s="362">
        <v>5</v>
      </c>
      <c r="AA109" s="175"/>
      <c r="AB109" t="s">
        <v>1114</v>
      </c>
      <c r="AC109" t="s">
        <v>1115</v>
      </c>
      <c r="AD109" s="175"/>
    </row>
    <row r="110" spans="16:30" x14ac:dyDescent="0.35">
      <c r="P110" s="321" t="s">
        <v>903</v>
      </c>
      <c r="Q110" s="321" t="s">
        <v>666</v>
      </c>
      <c r="R110" s="321" t="s">
        <v>667</v>
      </c>
      <c r="S110" s="175"/>
      <c r="T110" s="175"/>
      <c r="U110" s="175"/>
      <c r="V110" s="175"/>
      <c r="W110" s="175"/>
      <c r="X110" s="362">
        <v>17019011002</v>
      </c>
      <c r="Y110" s="362" t="s">
        <v>824</v>
      </c>
      <c r="Z110" s="362">
        <v>5</v>
      </c>
      <c r="AA110" s="175"/>
      <c r="AB110" t="s">
        <v>1116</v>
      </c>
      <c r="AC110" t="s">
        <v>1117</v>
      </c>
      <c r="AD110" s="175"/>
    </row>
    <row r="111" spans="16:30" x14ac:dyDescent="0.35">
      <c r="P111" s="321" t="s">
        <v>1022</v>
      </c>
      <c r="Q111" s="321" t="s">
        <v>666</v>
      </c>
      <c r="R111" s="321" t="s">
        <v>667</v>
      </c>
      <c r="S111" s="175"/>
      <c r="T111" s="175"/>
      <c r="U111" s="175"/>
      <c r="V111" s="175"/>
      <c r="W111" s="175"/>
      <c r="X111" s="362">
        <v>17019011100</v>
      </c>
      <c r="Y111" s="362" t="s">
        <v>824</v>
      </c>
      <c r="Z111" s="362">
        <v>1</v>
      </c>
      <c r="AA111" s="175"/>
      <c r="AB111" t="s">
        <v>1118</v>
      </c>
      <c r="AC111" t="s">
        <v>1119</v>
      </c>
      <c r="AD111" s="175"/>
    </row>
    <row r="112" spans="16:30" x14ac:dyDescent="0.35">
      <c r="P112" s="321" t="s">
        <v>1025</v>
      </c>
      <c r="Q112" s="321" t="s">
        <v>666</v>
      </c>
      <c r="R112" s="321" t="s">
        <v>667</v>
      </c>
      <c r="S112" s="175"/>
      <c r="T112" s="175"/>
      <c r="U112" s="175"/>
      <c r="V112" s="175"/>
      <c r="W112" s="175"/>
      <c r="X112" s="362">
        <v>17021958100</v>
      </c>
      <c r="Y112" s="362" t="s">
        <v>672</v>
      </c>
      <c r="Z112" s="362">
        <v>1</v>
      </c>
      <c r="AA112" s="175"/>
      <c r="AB112" t="s">
        <v>1120</v>
      </c>
      <c r="AC112" t="s">
        <v>1121</v>
      </c>
      <c r="AD112" s="175"/>
    </row>
    <row r="113" spans="16:29" x14ac:dyDescent="0.35">
      <c r="P113" s="321" t="s">
        <v>1050</v>
      </c>
      <c r="Q113" s="321" t="s">
        <v>666</v>
      </c>
      <c r="R113" s="321" t="s">
        <v>667</v>
      </c>
      <c r="S113" s="175"/>
      <c r="T113" s="175"/>
      <c r="U113" s="175"/>
      <c r="V113" s="175"/>
      <c r="W113" s="175"/>
      <c r="X113" s="362">
        <v>17021958200</v>
      </c>
      <c r="Y113" s="362" t="s">
        <v>672</v>
      </c>
      <c r="Z113" s="362">
        <v>0</v>
      </c>
      <c r="AA113" s="175"/>
      <c r="AB113" t="s">
        <v>1122</v>
      </c>
      <c r="AC113" t="s">
        <v>1123</v>
      </c>
    </row>
    <row r="114" spans="16:29" x14ac:dyDescent="0.35">
      <c r="P114" s="321" t="s">
        <v>1081</v>
      </c>
      <c r="Q114" s="321" t="s">
        <v>666</v>
      </c>
      <c r="R114" s="321" t="s">
        <v>667</v>
      </c>
      <c r="S114" s="175"/>
      <c r="T114" s="175"/>
      <c r="U114" s="175"/>
      <c r="V114" s="175"/>
      <c r="W114" s="175"/>
      <c r="X114" s="362">
        <v>17021958300</v>
      </c>
      <c r="Y114" s="362" t="s">
        <v>672</v>
      </c>
      <c r="Z114" s="362">
        <v>0</v>
      </c>
      <c r="AA114" s="175"/>
      <c r="AB114" t="s">
        <v>1124</v>
      </c>
      <c r="AC114" t="s">
        <v>1125</v>
      </c>
    </row>
    <row r="115" spans="16:29" x14ac:dyDescent="0.35">
      <c r="P115" s="388"/>
      <c r="Q115" s="175"/>
      <c r="R115" s="175"/>
      <c r="S115" s="175"/>
      <c r="T115" s="175"/>
      <c r="U115" s="175"/>
      <c r="V115" s="175"/>
      <c r="W115" s="175"/>
      <c r="X115" s="362">
        <v>17021958400</v>
      </c>
      <c r="Y115" s="362" t="s">
        <v>672</v>
      </c>
      <c r="Z115" s="362">
        <v>0</v>
      </c>
      <c r="AA115" s="175"/>
      <c r="AB115" t="s">
        <v>1126</v>
      </c>
      <c r="AC115" t="s">
        <v>1127</v>
      </c>
    </row>
    <row r="116" spans="16:29" x14ac:dyDescent="0.35">
      <c r="P116" s="388"/>
      <c r="Q116" s="175"/>
      <c r="R116" s="175"/>
      <c r="S116" s="175"/>
      <c r="T116" s="175"/>
      <c r="U116" s="175"/>
      <c r="V116" s="175"/>
      <c r="W116" s="175"/>
      <c r="X116" s="362">
        <v>17021958500</v>
      </c>
      <c r="Y116" s="362" t="s">
        <v>672</v>
      </c>
      <c r="Z116" s="362">
        <v>1</v>
      </c>
      <c r="AA116" s="175"/>
      <c r="AB116" t="s">
        <v>1128</v>
      </c>
      <c r="AC116" t="s">
        <v>1129</v>
      </c>
    </row>
    <row r="117" spans="16:29" x14ac:dyDescent="0.35">
      <c r="P117" s="388"/>
      <c r="Q117" s="175"/>
      <c r="R117" s="175"/>
      <c r="S117" s="175"/>
      <c r="T117" s="175"/>
      <c r="U117" s="175"/>
      <c r="V117" s="175"/>
      <c r="W117" s="175"/>
      <c r="X117" s="362">
        <v>17021958600</v>
      </c>
      <c r="Y117" s="362" t="s">
        <v>672</v>
      </c>
      <c r="Z117" s="362">
        <v>2</v>
      </c>
      <c r="AA117" s="175"/>
      <c r="AB117" t="s">
        <v>1130</v>
      </c>
      <c r="AC117" t="s">
        <v>1131</v>
      </c>
    </row>
    <row r="118" spans="16:29" x14ac:dyDescent="0.35">
      <c r="P118" s="388"/>
      <c r="Q118" s="175"/>
      <c r="R118" s="175"/>
      <c r="S118" s="175"/>
      <c r="T118" s="175"/>
      <c r="U118" s="175"/>
      <c r="V118" s="175"/>
      <c r="W118" s="175"/>
      <c r="X118" s="362">
        <v>17021958700</v>
      </c>
      <c r="Y118" s="362" t="s">
        <v>672</v>
      </c>
      <c r="Z118" s="362">
        <v>0</v>
      </c>
      <c r="AA118" s="175"/>
      <c r="AB118" t="s">
        <v>1132</v>
      </c>
      <c r="AC118" t="s">
        <v>1133</v>
      </c>
    </row>
    <row r="119" spans="16:29" x14ac:dyDescent="0.35">
      <c r="P119" s="388"/>
      <c r="Q119" s="175"/>
      <c r="R119" s="175"/>
      <c r="S119" s="175"/>
      <c r="T119" s="175"/>
      <c r="U119" s="175"/>
      <c r="V119" s="175"/>
      <c r="W119" s="175"/>
      <c r="X119" s="362">
        <v>17021958800</v>
      </c>
      <c r="Y119" s="362" t="s">
        <v>672</v>
      </c>
      <c r="Z119" s="362">
        <v>5</v>
      </c>
      <c r="AA119" s="175"/>
      <c r="AB119" t="s">
        <v>1134</v>
      </c>
      <c r="AC119" t="s">
        <v>1135</v>
      </c>
    </row>
    <row r="120" spans="16:29" x14ac:dyDescent="0.35">
      <c r="P120" s="388"/>
      <c r="Q120" s="175"/>
      <c r="R120" s="175"/>
      <c r="S120" s="175"/>
      <c r="T120" s="175"/>
      <c r="U120" s="175"/>
      <c r="V120" s="175"/>
      <c r="W120" s="175"/>
      <c r="X120" s="362">
        <v>17021958900</v>
      </c>
      <c r="Y120" s="362" t="s">
        <v>672</v>
      </c>
      <c r="Z120" s="362">
        <v>2</v>
      </c>
      <c r="AA120" s="175"/>
      <c r="AB120" t="s">
        <v>1136</v>
      </c>
      <c r="AC120" t="s">
        <v>1137</v>
      </c>
    </row>
    <row r="121" spans="16:29" x14ac:dyDescent="0.35">
      <c r="P121" s="388"/>
      <c r="Q121" s="175"/>
      <c r="R121" s="175"/>
      <c r="S121" s="175"/>
      <c r="T121" s="175"/>
      <c r="U121" s="175"/>
      <c r="V121" s="175"/>
      <c r="W121" s="175"/>
      <c r="X121" s="362">
        <v>17021959000</v>
      </c>
      <c r="Y121" s="362" t="s">
        <v>672</v>
      </c>
      <c r="Z121" s="362">
        <v>0</v>
      </c>
      <c r="AA121" s="175"/>
      <c r="AB121" t="s">
        <v>1138</v>
      </c>
      <c r="AC121" t="s">
        <v>1139</v>
      </c>
    </row>
    <row r="122" spans="16:29" x14ac:dyDescent="0.35">
      <c r="P122" s="388"/>
      <c r="Q122" s="175"/>
      <c r="R122" s="175"/>
      <c r="S122" s="175"/>
      <c r="T122" s="175"/>
      <c r="U122" s="175"/>
      <c r="V122" s="175"/>
      <c r="W122" s="175"/>
      <c r="X122" s="362">
        <v>17023060100</v>
      </c>
      <c r="Y122" s="362" t="s">
        <v>672</v>
      </c>
      <c r="Z122" s="362">
        <v>0</v>
      </c>
      <c r="AA122" s="175"/>
      <c r="AB122" t="s">
        <v>1140</v>
      </c>
      <c r="AC122" t="s">
        <v>1141</v>
      </c>
    </row>
    <row r="123" spans="16:29" x14ac:dyDescent="0.35">
      <c r="P123" s="388"/>
      <c r="Q123" s="175"/>
      <c r="R123" s="175"/>
      <c r="S123" s="175"/>
      <c r="T123" s="175"/>
      <c r="U123" s="175"/>
      <c r="V123" s="175"/>
      <c r="W123" s="175"/>
      <c r="X123" s="362">
        <v>17023060200</v>
      </c>
      <c r="Y123" s="362" t="s">
        <v>672</v>
      </c>
      <c r="Z123" s="362">
        <v>1</v>
      </c>
      <c r="AA123" s="175"/>
      <c r="AB123" t="s">
        <v>1142</v>
      </c>
      <c r="AC123" t="s">
        <v>1143</v>
      </c>
    </row>
    <row r="124" spans="16:29" x14ac:dyDescent="0.35">
      <c r="P124" s="388"/>
      <c r="Q124" s="175"/>
      <c r="R124" s="175"/>
      <c r="S124" s="175"/>
      <c r="T124" s="175"/>
      <c r="U124" s="175"/>
      <c r="V124" s="175"/>
      <c r="W124" s="175"/>
      <c r="X124" s="362">
        <v>17023060300</v>
      </c>
      <c r="Y124" s="362" t="s">
        <v>672</v>
      </c>
      <c r="Z124" s="362">
        <v>0</v>
      </c>
      <c r="AA124" s="175"/>
      <c r="AB124" t="s">
        <v>1144</v>
      </c>
      <c r="AC124" t="s">
        <v>1145</v>
      </c>
    </row>
    <row r="125" spans="16:29" x14ac:dyDescent="0.35">
      <c r="P125" s="388"/>
      <c r="Q125" s="175"/>
      <c r="R125" s="175"/>
      <c r="S125" s="175"/>
      <c r="T125" s="175"/>
      <c r="U125" s="175"/>
      <c r="V125" s="175"/>
      <c r="W125" s="175"/>
      <c r="X125" s="362">
        <v>17023060400</v>
      </c>
      <c r="Y125" s="362" t="s">
        <v>672</v>
      </c>
      <c r="Z125" s="362">
        <v>3</v>
      </c>
      <c r="AA125" s="175"/>
      <c r="AB125" t="s">
        <v>1146</v>
      </c>
      <c r="AC125" t="s">
        <v>1147</v>
      </c>
    </row>
    <row r="126" spans="16:29" x14ac:dyDescent="0.35">
      <c r="P126" s="388"/>
      <c r="Q126" s="175"/>
      <c r="R126" s="175"/>
      <c r="S126" s="175"/>
      <c r="T126" s="175"/>
      <c r="U126" s="175"/>
      <c r="V126" s="175"/>
      <c r="W126" s="175"/>
      <c r="X126" s="362">
        <v>17025971900</v>
      </c>
      <c r="Y126" s="362" t="s">
        <v>672</v>
      </c>
      <c r="Z126" s="362">
        <v>0</v>
      </c>
      <c r="AA126" s="175"/>
      <c r="AB126" t="s">
        <v>1148</v>
      </c>
      <c r="AC126" t="s">
        <v>1149</v>
      </c>
    </row>
    <row r="127" spans="16:29" x14ac:dyDescent="0.35">
      <c r="P127" s="388"/>
      <c r="Q127" s="175"/>
      <c r="R127" s="175"/>
      <c r="S127" s="175"/>
      <c r="T127" s="175"/>
      <c r="U127" s="175"/>
      <c r="V127" s="175"/>
      <c r="W127" s="175"/>
      <c r="X127" s="362">
        <v>17025972000</v>
      </c>
      <c r="Y127" s="362" t="s">
        <v>672</v>
      </c>
      <c r="Z127" s="362">
        <v>0</v>
      </c>
      <c r="AA127" s="175"/>
      <c r="AB127" t="s">
        <v>1150</v>
      </c>
      <c r="AC127" t="s">
        <v>1151</v>
      </c>
    </row>
    <row r="128" spans="16:29" x14ac:dyDescent="0.35">
      <c r="P128" s="388"/>
      <c r="Q128" s="175"/>
      <c r="R128" s="175"/>
      <c r="S128" s="175"/>
      <c r="T128" s="175"/>
      <c r="U128" s="175"/>
      <c r="V128" s="175"/>
      <c r="W128" s="175"/>
      <c r="X128" s="362">
        <v>17025972100</v>
      </c>
      <c r="Y128" s="362" t="s">
        <v>672</v>
      </c>
      <c r="Z128" s="362">
        <v>1</v>
      </c>
      <c r="AA128" s="175"/>
      <c r="AB128" t="s">
        <v>1152</v>
      </c>
      <c r="AC128" t="s">
        <v>1153</v>
      </c>
    </row>
    <row r="129" spans="24:29" x14ac:dyDescent="0.35">
      <c r="X129" s="362">
        <v>17025972200</v>
      </c>
      <c r="Y129" s="362" t="s">
        <v>672</v>
      </c>
      <c r="Z129" s="362">
        <v>3</v>
      </c>
      <c r="AA129" s="175"/>
      <c r="AB129" t="s">
        <v>1154</v>
      </c>
      <c r="AC129" t="s">
        <v>1155</v>
      </c>
    </row>
    <row r="130" spans="24:29" x14ac:dyDescent="0.35">
      <c r="X130" s="362">
        <v>17027900100</v>
      </c>
      <c r="Y130" s="362" t="s">
        <v>672</v>
      </c>
      <c r="Z130" s="362">
        <v>0</v>
      </c>
      <c r="AA130" s="175"/>
      <c r="AB130" t="s">
        <v>1156</v>
      </c>
      <c r="AC130" t="s">
        <v>1157</v>
      </c>
    </row>
    <row r="131" spans="24:29" x14ac:dyDescent="0.35">
      <c r="X131" s="362">
        <v>17027900200</v>
      </c>
      <c r="Y131" s="362" t="s">
        <v>672</v>
      </c>
      <c r="Z131" s="362">
        <v>5</v>
      </c>
      <c r="AA131" s="175"/>
      <c r="AB131" t="s">
        <v>1158</v>
      </c>
      <c r="AC131" t="s">
        <v>1159</v>
      </c>
    </row>
    <row r="132" spans="24:29" x14ac:dyDescent="0.35">
      <c r="X132" s="362">
        <v>17027900300</v>
      </c>
      <c r="Y132" s="362" t="s">
        <v>672</v>
      </c>
      <c r="Z132" s="362">
        <v>0</v>
      </c>
      <c r="AA132" s="175"/>
      <c r="AB132" t="s">
        <v>1160</v>
      </c>
      <c r="AC132" t="s">
        <v>1161</v>
      </c>
    </row>
    <row r="133" spans="24:29" x14ac:dyDescent="0.35">
      <c r="X133" s="362">
        <v>17027900401</v>
      </c>
      <c r="Y133" s="362" t="s">
        <v>672</v>
      </c>
      <c r="Z133" s="362">
        <v>5</v>
      </c>
      <c r="AA133" s="175"/>
      <c r="AB133" t="s">
        <v>1162</v>
      </c>
      <c r="AC133" t="s">
        <v>1163</v>
      </c>
    </row>
    <row r="134" spans="24:29" x14ac:dyDescent="0.35">
      <c r="X134" s="362">
        <v>17027900403</v>
      </c>
      <c r="Y134" s="362" t="s">
        <v>672</v>
      </c>
      <c r="Z134" s="362">
        <v>0</v>
      </c>
      <c r="AA134" s="175"/>
      <c r="AB134" t="s">
        <v>1164</v>
      </c>
      <c r="AC134" t="s">
        <v>1165</v>
      </c>
    </row>
    <row r="135" spans="24:29" x14ac:dyDescent="0.35">
      <c r="X135" s="362">
        <v>17027900404</v>
      </c>
      <c r="Y135" s="362" t="s">
        <v>672</v>
      </c>
      <c r="Z135" s="362">
        <v>1</v>
      </c>
      <c r="AA135" s="175"/>
      <c r="AB135" t="s">
        <v>1166</v>
      </c>
      <c r="AC135" t="s">
        <v>1167</v>
      </c>
    </row>
    <row r="136" spans="24:29" x14ac:dyDescent="0.35">
      <c r="X136" s="362">
        <v>17027900500</v>
      </c>
      <c r="Y136" s="362" t="s">
        <v>672</v>
      </c>
      <c r="Z136" s="362">
        <v>0</v>
      </c>
      <c r="AA136" s="175"/>
      <c r="AB136" t="s">
        <v>1168</v>
      </c>
      <c r="AC136" t="s">
        <v>1169</v>
      </c>
    </row>
    <row r="137" spans="24:29" x14ac:dyDescent="0.35">
      <c r="X137" s="362">
        <v>17027900601</v>
      </c>
      <c r="Y137" s="362" t="s">
        <v>672</v>
      </c>
      <c r="Z137" s="362">
        <v>0</v>
      </c>
      <c r="AA137" s="175"/>
      <c r="AB137" t="s">
        <v>1170</v>
      </c>
      <c r="AC137" t="s">
        <v>1171</v>
      </c>
    </row>
    <row r="138" spans="24:29" x14ac:dyDescent="0.35">
      <c r="X138" s="362">
        <v>17027900602</v>
      </c>
      <c r="Y138" s="362" t="s">
        <v>672</v>
      </c>
      <c r="Z138" s="362">
        <v>0</v>
      </c>
      <c r="AA138" s="175"/>
      <c r="AB138" t="s">
        <v>1172</v>
      </c>
      <c r="AC138" t="s">
        <v>1173</v>
      </c>
    </row>
    <row r="139" spans="24:29" x14ac:dyDescent="0.35">
      <c r="X139" s="362">
        <v>17029000100</v>
      </c>
      <c r="Y139" s="362" t="s">
        <v>672</v>
      </c>
      <c r="Z139" s="362">
        <v>1</v>
      </c>
      <c r="AA139" s="175"/>
      <c r="AB139" t="s">
        <v>1174</v>
      </c>
      <c r="AC139" t="s">
        <v>1175</v>
      </c>
    </row>
    <row r="140" spans="24:29" x14ac:dyDescent="0.35">
      <c r="X140" s="362">
        <v>17029000200</v>
      </c>
      <c r="Y140" s="362" t="s">
        <v>672</v>
      </c>
      <c r="Z140" s="362">
        <v>1</v>
      </c>
      <c r="AA140" s="175"/>
      <c r="AB140" t="s">
        <v>1176</v>
      </c>
      <c r="AC140" t="s">
        <v>1177</v>
      </c>
    </row>
    <row r="141" spans="24:29" x14ac:dyDescent="0.35">
      <c r="X141" s="362">
        <v>17029000300</v>
      </c>
      <c r="Y141" s="362" t="s">
        <v>672</v>
      </c>
      <c r="Z141" s="362">
        <v>0</v>
      </c>
      <c r="AA141" s="175"/>
      <c r="AB141" t="s">
        <v>1178</v>
      </c>
      <c r="AC141" t="s">
        <v>1179</v>
      </c>
    </row>
    <row r="142" spans="24:29" x14ac:dyDescent="0.35">
      <c r="X142" s="362">
        <v>17029000400</v>
      </c>
      <c r="Y142" s="362" t="s">
        <v>672</v>
      </c>
      <c r="Z142" s="362">
        <v>1</v>
      </c>
      <c r="AA142" s="175"/>
      <c r="AB142" t="s">
        <v>1180</v>
      </c>
      <c r="AC142" t="s">
        <v>1181</v>
      </c>
    </row>
    <row r="143" spans="24:29" x14ac:dyDescent="0.35">
      <c r="X143" s="362">
        <v>17029000500</v>
      </c>
      <c r="Y143" s="362" t="s">
        <v>672</v>
      </c>
      <c r="Z143" s="362">
        <v>0</v>
      </c>
      <c r="AA143" s="175"/>
      <c r="AB143" t="s">
        <v>1182</v>
      </c>
      <c r="AC143" t="s">
        <v>1183</v>
      </c>
    </row>
    <row r="144" spans="24:29" x14ac:dyDescent="0.35">
      <c r="X144" s="362">
        <v>17029000600</v>
      </c>
      <c r="Y144" s="362" t="s">
        <v>672</v>
      </c>
      <c r="Z144" s="362">
        <v>0</v>
      </c>
      <c r="AA144" s="175"/>
      <c r="AB144" t="s">
        <v>1184</v>
      </c>
      <c r="AC144" t="s">
        <v>1185</v>
      </c>
    </row>
    <row r="145" spans="24:29" x14ac:dyDescent="0.35">
      <c r="X145" s="362">
        <v>17029000701</v>
      </c>
      <c r="Y145" s="362" t="s">
        <v>672</v>
      </c>
      <c r="Z145" s="362">
        <v>1</v>
      </c>
      <c r="AA145" s="175"/>
      <c r="AB145" t="s">
        <v>1186</v>
      </c>
      <c r="AC145" t="s">
        <v>1187</v>
      </c>
    </row>
    <row r="146" spans="24:29" x14ac:dyDescent="0.35">
      <c r="X146" s="362">
        <v>17029000702</v>
      </c>
      <c r="Y146" s="362" t="s">
        <v>672</v>
      </c>
      <c r="Z146" s="362">
        <v>3</v>
      </c>
      <c r="AA146" s="175"/>
      <c r="AB146" t="s">
        <v>1188</v>
      </c>
      <c r="AC146" t="s">
        <v>1189</v>
      </c>
    </row>
    <row r="147" spans="24:29" x14ac:dyDescent="0.35">
      <c r="X147" s="362">
        <v>17029000800</v>
      </c>
      <c r="Y147" s="362" t="s">
        <v>672</v>
      </c>
      <c r="Z147" s="362">
        <v>0</v>
      </c>
      <c r="AA147" s="175"/>
      <c r="AB147" t="s">
        <v>1190</v>
      </c>
      <c r="AC147" t="s">
        <v>1191</v>
      </c>
    </row>
    <row r="148" spans="24:29" x14ac:dyDescent="0.35">
      <c r="X148" s="362">
        <v>17029000900</v>
      </c>
      <c r="Y148" s="362" t="s">
        <v>672</v>
      </c>
      <c r="Z148" s="362">
        <v>0</v>
      </c>
      <c r="AA148" s="175"/>
      <c r="AB148" t="s">
        <v>1192</v>
      </c>
      <c r="AC148" t="s">
        <v>1193</v>
      </c>
    </row>
    <row r="149" spans="24:29" x14ac:dyDescent="0.35">
      <c r="X149" s="362">
        <v>17029001000</v>
      </c>
      <c r="Y149" s="362" t="s">
        <v>672</v>
      </c>
      <c r="Z149" s="362">
        <v>1</v>
      </c>
      <c r="AA149" s="175"/>
      <c r="AB149" t="s">
        <v>1194</v>
      </c>
      <c r="AC149" t="s">
        <v>1195</v>
      </c>
    </row>
    <row r="150" spans="24:29" x14ac:dyDescent="0.35">
      <c r="X150" s="362">
        <v>17029001100</v>
      </c>
      <c r="Y150" s="362" t="s">
        <v>672</v>
      </c>
      <c r="Z150" s="362">
        <v>0</v>
      </c>
      <c r="AA150" s="175"/>
      <c r="AB150" t="s">
        <v>1196</v>
      </c>
      <c r="AC150" t="s">
        <v>1197</v>
      </c>
    </row>
    <row r="151" spans="24:29" x14ac:dyDescent="0.35">
      <c r="X151" s="362">
        <v>17029001200</v>
      </c>
      <c r="Y151" s="362" t="s">
        <v>672</v>
      </c>
      <c r="Z151" s="362">
        <v>0</v>
      </c>
      <c r="AA151" s="175"/>
      <c r="AB151" t="s">
        <v>1198</v>
      </c>
      <c r="AC151" t="s">
        <v>1199</v>
      </c>
    </row>
    <row r="152" spans="24:29" x14ac:dyDescent="0.35">
      <c r="X152" s="362">
        <v>17031010100</v>
      </c>
      <c r="Y152" s="362" t="s">
        <v>1200</v>
      </c>
      <c r="Z152" s="362">
        <v>1</v>
      </c>
      <c r="AA152" s="175"/>
      <c r="AB152" t="s">
        <v>1201</v>
      </c>
      <c r="AC152" t="s">
        <v>1202</v>
      </c>
    </row>
    <row r="153" spans="24:29" x14ac:dyDescent="0.35">
      <c r="X153" s="362">
        <v>17031010201</v>
      </c>
      <c r="Y153" s="362" t="s">
        <v>1200</v>
      </c>
      <c r="Z153" s="362">
        <v>2</v>
      </c>
      <c r="AA153" s="175"/>
      <c r="AB153" t="s">
        <v>1203</v>
      </c>
      <c r="AC153" t="s">
        <v>1204</v>
      </c>
    </row>
    <row r="154" spans="24:29" x14ac:dyDescent="0.35">
      <c r="X154" s="362">
        <v>17031010202</v>
      </c>
      <c r="Y154" s="362" t="s">
        <v>1200</v>
      </c>
      <c r="Z154" s="362">
        <v>0</v>
      </c>
      <c r="AA154" s="175"/>
      <c r="AB154" t="s">
        <v>1205</v>
      </c>
      <c r="AC154" t="s">
        <v>1206</v>
      </c>
    </row>
    <row r="155" spans="24:29" x14ac:dyDescent="0.35">
      <c r="X155" s="362">
        <v>17031010300</v>
      </c>
      <c r="Y155" s="362" t="s">
        <v>1200</v>
      </c>
      <c r="Z155" s="362">
        <v>5</v>
      </c>
      <c r="AA155" s="175"/>
      <c r="AB155" t="s">
        <v>1207</v>
      </c>
      <c r="AC155" t="s">
        <v>1208</v>
      </c>
    </row>
    <row r="156" spans="24:29" x14ac:dyDescent="0.35">
      <c r="X156" s="362">
        <v>17031010400</v>
      </c>
      <c r="Y156" s="362" t="s">
        <v>1200</v>
      </c>
      <c r="Z156" s="362">
        <v>1</v>
      </c>
      <c r="AA156" s="175"/>
      <c r="AB156" t="s">
        <v>1209</v>
      </c>
      <c r="AC156" t="s">
        <v>1210</v>
      </c>
    </row>
    <row r="157" spans="24:29" x14ac:dyDescent="0.35">
      <c r="X157" s="362">
        <v>17031010501</v>
      </c>
      <c r="Y157" s="362" t="s">
        <v>1200</v>
      </c>
      <c r="Z157" s="362">
        <v>1</v>
      </c>
      <c r="AA157" s="175"/>
      <c r="AB157" t="s">
        <v>1211</v>
      </c>
      <c r="AC157" t="s">
        <v>1212</v>
      </c>
    </row>
    <row r="158" spans="24:29" x14ac:dyDescent="0.35">
      <c r="X158" s="362">
        <v>17031010502</v>
      </c>
      <c r="Y158" s="362" t="s">
        <v>1200</v>
      </c>
      <c r="Z158" s="362">
        <v>5</v>
      </c>
      <c r="AA158" s="175"/>
      <c r="AB158" t="s">
        <v>1213</v>
      </c>
      <c r="AC158" t="s">
        <v>1214</v>
      </c>
    </row>
    <row r="159" spans="24:29" x14ac:dyDescent="0.35">
      <c r="X159" s="362">
        <v>17031010503</v>
      </c>
      <c r="Y159" s="362" t="s">
        <v>1200</v>
      </c>
      <c r="Z159" s="362">
        <v>3</v>
      </c>
      <c r="AA159" s="175"/>
      <c r="AB159" t="s">
        <v>1215</v>
      </c>
      <c r="AC159" t="s">
        <v>1216</v>
      </c>
    </row>
    <row r="160" spans="24:29" x14ac:dyDescent="0.35">
      <c r="X160" s="362">
        <v>17031010600</v>
      </c>
      <c r="Y160" s="362" t="s">
        <v>1200</v>
      </c>
      <c r="Z160" s="362">
        <v>0</v>
      </c>
      <c r="AA160" s="175"/>
      <c r="AB160" t="s">
        <v>1217</v>
      </c>
      <c r="AC160" t="s">
        <v>1218</v>
      </c>
    </row>
    <row r="161" spans="24:29" x14ac:dyDescent="0.35">
      <c r="X161" s="362">
        <v>17031010701</v>
      </c>
      <c r="Y161" s="362" t="s">
        <v>1200</v>
      </c>
      <c r="Z161" s="362">
        <v>3</v>
      </c>
      <c r="AA161" s="175"/>
      <c r="AB161" t="s">
        <v>1219</v>
      </c>
      <c r="AC161" t="s">
        <v>1220</v>
      </c>
    </row>
    <row r="162" spans="24:29" x14ac:dyDescent="0.35">
      <c r="X162" s="362">
        <v>17031010702</v>
      </c>
      <c r="Y162" s="362" t="s">
        <v>1200</v>
      </c>
      <c r="Z162" s="362">
        <v>1</v>
      </c>
      <c r="AA162" s="175"/>
      <c r="AB162" t="s">
        <v>1221</v>
      </c>
      <c r="AC162" t="s">
        <v>1222</v>
      </c>
    </row>
    <row r="163" spans="24:29" x14ac:dyDescent="0.35">
      <c r="X163" s="362">
        <v>17031020100</v>
      </c>
      <c r="Y163" s="362" t="s">
        <v>1200</v>
      </c>
      <c r="Z163" s="362">
        <v>0</v>
      </c>
      <c r="AA163" s="175"/>
      <c r="AB163" t="s">
        <v>1223</v>
      </c>
      <c r="AC163" t="s">
        <v>1224</v>
      </c>
    </row>
    <row r="164" spans="24:29" x14ac:dyDescent="0.35">
      <c r="X164" s="362">
        <v>17031020200</v>
      </c>
      <c r="Y164" s="362" t="s">
        <v>1200</v>
      </c>
      <c r="Z164" s="362">
        <v>1</v>
      </c>
      <c r="AA164" s="175"/>
      <c r="AB164" t="s">
        <v>1225</v>
      </c>
      <c r="AC164" t="s">
        <v>1226</v>
      </c>
    </row>
    <row r="165" spans="24:29" x14ac:dyDescent="0.35">
      <c r="X165" s="362">
        <v>17031020301</v>
      </c>
      <c r="Y165" s="362" t="s">
        <v>1200</v>
      </c>
      <c r="Z165" s="362">
        <v>0</v>
      </c>
      <c r="AA165" s="175"/>
      <c r="AB165" t="s">
        <v>1227</v>
      </c>
      <c r="AC165" t="s">
        <v>1228</v>
      </c>
    </row>
    <row r="166" spans="24:29" x14ac:dyDescent="0.35">
      <c r="X166" s="362">
        <v>17031020302</v>
      </c>
      <c r="Y166" s="362" t="s">
        <v>1200</v>
      </c>
      <c r="Z166" s="362">
        <v>3</v>
      </c>
      <c r="AA166" s="175"/>
      <c r="AB166" t="s">
        <v>1229</v>
      </c>
      <c r="AC166" t="s">
        <v>1230</v>
      </c>
    </row>
    <row r="167" spans="24:29" x14ac:dyDescent="0.35">
      <c r="X167" s="362">
        <v>17031020400</v>
      </c>
      <c r="Y167" s="362" t="s">
        <v>1200</v>
      </c>
      <c r="Z167" s="362">
        <v>1</v>
      </c>
      <c r="AA167" s="175"/>
      <c r="AB167" t="s">
        <v>1231</v>
      </c>
      <c r="AC167" t="s">
        <v>1232</v>
      </c>
    </row>
    <row r="168" spans="24:29" x14ac:dyDescent="0.35">
      <c r="X168" s="362">
        <v>17031020500</v>
      </c>
      <c r="Y168" s="362" t="s">
        <v>1200</v>
      </c>
      <c r="Z168" s="362">
        <v>0</v>
      </c>
      <c r="AA168" s="175"/>
      <c r="AB168" t="s">
        <v>1233</v>
      </c>
      <c r="AC168" t="s">
        <v>1234</v>
      </c>
    </row>
    <row r="169" spans="24:29" x14ac:dyDescent="0.35">
      <c r="X169" s="362">
        <v>17031020601</v>
      </c>
      <c r="Y169" s="362" t="s">
        <v>1200</v>
      </c>
      <c r="Z169" s="362">
        <v>0</v>
      </c>
      <c r="AA169" s="175"/>
      <c r="AB169" t="s">
        <v>1235</v>
      </c>
      <c r="AC169" t="s">
        <v>1236</v>
      </c>
    </row>
    <row r="170" spans="24:29" x14ac:dyDescent="0.35">
      <c r="X170" s="362">
        <v>17031020602</v>
      </c>
      <c r="Y170" s="362" t="s">
        <v>1200</v>
      </c>
      <c r="Z170" s="362">
        <v>1</v>
      </c>
      <c r="AA170" s="175"/>
      <c r="AB170" t="s">
        <v>1237</v>
      </c>
      <c r="AC170" t="s">
        <v>1238</v>
      </c>
    </row>
    <row r="171" spans="24:29" x14ac:dyDescent="0.35">
      <c r="X171" s="362">
        <v>17031020701</v>
      </c>
      <c r="Y171" s="362" t="s">
        <v>1200</v>
      </c>
      <c r="Z171" s="362">
        <v>4</v>
      </c>
      <c r="AA171" s="175"/>
      <c r="AB171" t="s">
        <v>1239</v>
      </c>
      <c r="AC171" t="s">
        <v>1240</v>
      </c>
    </row>
    <row r="172" spans="24:29" x14ac:dyDescent="0.35">
      <c r="X172" s="362">
        <v>17031020702</v>
      </c>
      <c r="Y172" s="362" t="s">
        <v>1200</v>
      </c>
      <c r="Z172" s="362">
        <v>0</v>
      </c>
      <c r="AA172" s="175"/>
      <c r="AB172" t="s">
        <v>1241</v>
      </c>
      <c r="AC172" t="s">
        <v>1242</v>
      </c>
    </row>
    <row r="173" spans="24:29" x14ac:dyDescent="0.35">
      <c r="X173" s="362">
        <v>17031020801</v>
      </c>
      <c r="Y173" s="362" t="s">
        <v>1200</v>
      </c>
      <c r="Z173" s="362">
        <v>1</v>
      </c>
      <c r="AA173" s="175"/>
      <c r="AB173" t="s">
        <v>1243</v>
      </c>
      <c r="AC173" t="s">
        <v>1244</v>
      </c>
    </row>
    <row r="174" spans="24:29" x14ac:dyDescent="0.35">
      <c r="X174" s="362">
        <v>17031020802</v>
      </c>
      <c r="Y174" s="362" t="s">
        <v>1200</v>
      </c>
      <c r="Z174" s="362">
        <v>1</v>
      </c>
      <c r="AA174" s="175"/>
      <c r="AB174" t="s">
        <v>1245</v>
      </c>
      <c r="AC174" t="s">
        <v>1246</v>
      </c>
    </row>
    <row r="175" spans="24:29" x14ac:dyDescent="0.35">
      <c r="X175" s="362">
        <v>17031020901</v>
      </c>
      <c r="Y175" s="362" t="s">
        <v>1200</v>
      </c>
      <c r="Z175" s="362">
        <v>0</v>
      </c>
      <c r="AA175" s="175"/>
      <c r="AB175" t="s">
        <v>1247</v>
      </c>
      <c r="AC175" t="s">
        <v>1248</v>
      </c>
    </row>
    <row r="176" spans="24:29" x14ac:dyDescent="0.35">
      <c r="X176" s="362">
        <v>17031020902</v>
      </c>
      <c r="Y176" s="362" t="s">
        <v>1200</v>
      </c>
      <c r="Z176" s="362">
        <v>1</v>
      </c>
      <c r="AA176" s="175"/>
      <c r="AB176" t="s">
        <v>1249</v>
      </c>
      <c r="AC176" t="s">
        <v>1250</v>
      </c>
    </row>
    <row r="177" spans="24:29" x14ac:dyDescent="0.35">
      <c r="X177" s="362">
        <v>17031030101</v>
      </c>
      <c r="Y177" s="362" t="s">
        <v>1200</v>
      </c>
      <c r="Z177" s="362">
        <v>0</v>
      </c>
      <c r="AA177" s="175"/>
      <c r="AB177" t="s">
        <v>1251</v>
      </c>
      <c r="AC177" t="s">
        <v>1252</v>
      </c>
    </row>
    <row r="178" spans="24:29" x14ac:dyDescent="0.35">
      <c r="X178" s="362">
        <v>17031030102</v>
      </c>
      <c r="Y178" s="362" t="s">
        <v>1200</v>
      </c>
      <c r="Z178" s="362">
        <v>0</v>
      </c>
      <c r="AA178" s="175"/>
      <c r="AB178" t="s">
        <v>1253</v>
      </c>
      <c r="AC178" t="s">
        <v>1254</v>
      </c>
    </row>
    <row r="179" spans="24:29" x14ac:dyDescent="0.35">
      <c r="X179" s="362">
        <v>17031030103</v>
      </c>
      <c r="Y179" s="362" t="s">
        <v>1200</v>
      </c>
      <c r="Z179" s="362">
        <v>0</v>
      </c>
      <c r="AA179" s="175"/>
      <c r="AB179" t="s">
        <v>1255</v>
      </c>
      <c r="AC179" t="s">
        <v>1256</v>
      </c>
    </row>
    <row r="180" spans="24:29" x14ac:dyDescent="0.35">
      <c r="X180" s="362">
        <v>17031030104</v>
      </c>
      <c r="Y180" s="362" t="s">
        <v>1200</v>
      </c>
      <c r="Z180" s="362">
        <v>1</v>
      </c>
      <c r="AA180" s="175"/>
      <c r="AB180" t="s">
        <v>1257</v>
      </c>
      <c r="AC180" t="s">
        <v>1258</v>
      </c>
    </row>
    <row r="181" spans="24:29" x14ac:dyDescent="0.35">
      <c r="X181" s="362">
        <v>17031030200</v>
      </c>
      <c r="Y181" s="362" t="s">
        <v>1200</v>
      </c>
      <c r="Z181" s="362">
        <v>0</v>
      </c>
      <c r="AA181" s="175"/>
      <c r="AB181" t="s">
        <v>1259</v>
      </c>
      <c r="AC181" t="s">
        <v>1260</v>
      </c>
    </row>
    <row r="182" spans="24:29" x14ac:dyDescent="0.35">
      <c r="X182" s="362">
        <v>17031030300</v>
      </c>
      <c r="Y182" s="362" t="s">
        <v>1200</v>
      </c>
      <c r="Z182" s="362">
        <v>4</v>
      </c>
      <c r="AA182" s="175"/>
      <c r="AB182" t="s">
        <v>1261</v>
      </c>
      <c r="AC182" t="s">
        <v>1262</v>
      </c>
    </row>
    <row r="183" spans="24:29" x14ac:dyDescent="0.35">
      <c r="X183" s="362">
        <v>17031030400</v>
      </c>
      <c r="Y183" s="362" t="s">
        <v>1200</v>
      </c>
      <c r="Z183" s="362">
        <v>4</v>
      </c>
      <c r="AA183" s="175"/>
      <c r="AB183" t="s">
        <v>1263</v>
      </c>
      <c r="AC183" t="s">
        <v>1264</v>
      </c>
    </row>
    <row r="184" spans="24:29" x14ac:dyDescent="0.35">
      <c r="X184" s="362">
        <v>17031030500</v>
      </c>
      <c r="Y184" s="362" t="s">
        <v>1200</v>
      </c>
      <c r="Z184" s="362">
        <v>5</v>
      </c>
      <c r="AA184" s="175"/>
      <c r="AB184" t="s">
        <v>1265</v>
      </c>
      <c r="AC184" t="s">
        <v>1266</v>
      </c>
    </row>
    <row r="185" spans="24:29" x14ac:dyDescent="0.35">
      <c r="X185" s="362">
        <v>17031030601</v>
      </c>
      <c r="Y185" s="362" t="s">
        <v>1200</v>
      </c>
      <c r="Z185" s="362">
        <v>1</v>
      </c>
      <c r="AA185" s="175"/>
      <c r="AB185" t="s">
        <v>1267</v>
      </c>
      <c r="AC185" t="s">
        <v>1268</v>
      </c>
    </row>
    <row r="186" spans="24:29" x14ac:dyDescent="0.35">
      <c r="X186" s="362">
        <v>17031030603</v>
      </c>
      <c r="Y186" s="362" t="s">
        <v>1200</v>
      </c>
      <c r="Z186" s="362">
        <v>1</v>
      </c>
      <c r="AA186" s="175"/>
      <c r="AB186" t="s">
        <v>1269</v>
      </c>
      <c r="AC186" t="s">
        <v>1270</v>
      </c>
    </row>
    <row r="187" spans="24:29" x14ac:dyDescent="0.35">
      <c r="X187" s="362">
        <v>17031030604</v>
      </c>
      <c r="Y187" s="362" t="s">
        <v>1200</v>
      </c>
      <c r="Z187" s="362">
        <v>1</v>
      </c>
      <c r="AA187" s="175"/>
      <c r="AB187" t="s">
        <v>1271</v>
      </c>
      <c r="AC187" t="s">
        <v>1272</v>
      </c>
    </row>
    <row r="188" spans="24:29" x14ac:dyDescent="0.35">
      <c r="X188" s="362">
        <v>17031030701</v>
      </c>
      <c r="Y188" s="362" t="s">
        <v>1200</v>
      </c>
      <c r="Z188" s="362">
        <v>1</v>
      </c>
      <c r="AA188" s="175"/>
      <c r="AB188" t="s">
        <v>1273</v>
      </c>
      <c r="AC188" t="s">
        <v>1274</v>
      </c>
    </row>
    <row r="189" spans="24:29" x14ac:dyDescent="0.35">
      <c r="X189" s="362">
        <v>17031030702</v>
      </c>
      <c r="Y189" s="362" t="s">
        <v>1200</v>
      </c>
      <c r="Z189" s="362">
        <v>3</v>
      </c>
      <c r="AA189" s="175"/>
      <c r="AB189" t="s">
        <v>1275</v>
      </c>
      <c r="AC189" t="s">
        <v>1276</v>
      </c>
    </row>
    <row r="190" spans="24:29" x14ac:dyDescent="0.35">
      <c r="X190" s="362">
        <v>17031030703</v>
      </c>
      <c r="Y190" s="362" t="s">
        <v>1200</v>
      </c>
      <c r="Z190" s="362">
        <v>0</v>
      </c>
      <c r="AA190" s="175"/>
      <c r="AB190" t="s">
        <v>1277</v>
      </c>
      <c r="AC190" t="s">
        <v>1278</v>
      </c>
    </row>
    <row r="191" spans="24:29" x14ac:dyDescent="0.35">
      <c r="X191" s="362">
        <v>17031030706</v>
      </c>
      <c r="Y191" s="362" t="s">
        <v>1200</v>
      </c>
      <c r="Z191" s="362">
        <v>1</v>
      </c>
      <c r="AA191" s="175"/>
      <c r="AB191" t="s">
        <v>1279</v>
      </c>
      <c r="AC191" t="s">
        <v>1280</v>
      </c>
    </row>
    <row r="192" spans="24:29" x14ac:dyDescent="0.35">
      <c r="X192" s="362">
        <v>17031030800</v>
      </c>
      <c r="Y192" s="362" t="s">
        <v>1200</v>
      </c>
      <c r="Z192" s="362">
        <v>0</v>
      </c>
      <c r="AA192" s="175"/>
      <c r="AB192" t="s">
        <v>1281</v>
      </c>
      <c r="AC192" t="s">
        <v>1282</v>
      </c>
    </row>
    <row r="193" spans="24:29" x14ac:dyDescent="0.35">
      <c r="X193" s="362">
        <v>17031030900</v>
      </c>
      <c r="Y193" s="362" t="s">
        <v>1200</v>
      </c>
      <c r="Z193" s="362">
        <v>3</v>
      </c>
      <c r="AA193" s="175"/>
      <c r="AB193" t="s">
        <v>1283</v>
      </c>
      <c r="AC193" t="s">
        <v>1284</v>
      </c>
    </row>
    <row r="194" spans="24:29" x14ac:dyDescent="0.35">
      <c r="X194" s="362">
        <v>17031031000</v>
      </c>
      <c r="Y194" s="362" t="s">
        <v>1200</v>
      </c>
      <c r="Z194" s="362">
        <v>1</v>
      </c>
      <c r="AA194" s="175"/>
      <c r="AB194" t="s">
        <v>1285</v>
      </c>
      <c r="AC194" t="s">
        <v>1286</v>
      </c>
    </row>
    <row r="195" spans="24:29" x14ac:dyDescent="0.35">
      <c r="X195" s="362">
        <v>17031031100</v>
      </c>
      <c r="Y195" s="362" t="s">
        <v>1200</v>
      </c>
      <c r="Z195" s="362">
        <v>3</v>
      </c>
      <c r="AA195" s="175"/>
      <c r="AB195" t="s">
        <v>1287</v>
      </c>
      <c r="AC195" t="s">
        <v>1288</v>
      </c>
    </row>
    <row r="196" spans="24:29" x14ac:dyDescent="0.35">
      <c r="X196" s="362">
        <v>17031031200</v>
      </c>
      <c r="Y196" s="362" t="s">
        <v>1200</v>
      </c>
      <c r="Z196" s="362">
        <v>2</v>
      </c>
      <c r="AA196" s="175"/>
      <c r="AB196" t="s">
        <v>1289</v>
      </c>
      <c r="AC196" t="s">
        <v>1290</v>
      </c>
    </row>
    <row r="197" spans="24:29" x14ac:dyDescent="0.35">
      <c r="X197" s="362">
        <v>17031031300</v>
      </c>
      <c r="Y197" s="362" t="s">
        <v>1200</v>
      </c>
      <c r="Z197" s="362">
        <v>0</v>
      </c>
      <c r="AA197" s="175"/>
      <c r="AB197" t="s">
        <v>1291</v>
      </c>
      <c r="AC197" t="s">
        <v>1292</v>
      </c>
    </row>
    <row r="198" spans="24:29" x14ac:dyDescent="0.35">
      <c r="X198" s="362">
        <v>17031031400</v>
      </c>
      <c r="Y198" s="362" t="s">
        <v>1200</v>
      </c>
      <c r="Z198" s="362">
        <v>3</v>
      </c>
      <c r="AA198" s="175"/>
      <c r="AB198" t="s">
        <v>1293</v>
      </c>
      <c r="AC198" t="s">
        <v>1294</v>
      </c>
    </row>
    <row r="199" spans="24:29" x14ac:dyDescent="0.35">
      <c r="X199" s="362">
        <v>17031031501</v>
      </c>
      <c r="Y199" s="362" t="s">
        <v>1200</v>
      </c>
      <c r="Z199" s="362">
        <v>0</v>
      </c>
      <c r="AA199" s="175"/>
      <c r="AB199" t="s">
        <v>1295</v>
      </c>
      <c r="AC199" t="s">
        <v>1296</v>
      </c>
    </row>
    <row r="200" spans="24:29" x14ac:dyDescent="0.35">
      <c r="X200" s="362">
        <v>17031031502</v>
      </c>
      <c r="Y200" s="362" t="s">
        <v>1200</v>
      </c>
      <c r="Z200" s="362">
        <v>0</v>
      </c>
      <c r="AA200" s="175"/>
      <c r="AB200" t="s">
        <v>1297</v>
      </c>
      <c r="AC200" t="s">
        <v>1298</v>
      </c>
    </row>
    <row r="201" spans="24:29" x14ac:dyDescent="0.35">
      <c r="X201" s="362">
        <v>17031031700</v>
      </c>
      <c r="Y201" s="362" t="s">
        <v>1200</v>
      </c>
      <c r="Z201" s="362">
        <v>1</v>
      </c>
      <c r="AA201" s="175"/>
      <c r="AB201" t="s">
        <v>1299</v>
      </c>
      <c r="AC201" t="s">
        <v>1300</v>
      </c>
    </row>
    <row r="202" spans="24:29" x14ac:dyDescent="0.35">
      <c r="X202" s="362">
        <v>17031031800</v>
      </c>
      <c r="Y202" s="362" t="s">
        <v>1200</v>
      </c>
      <c r="Z202" s="362">
        <v>0</v>
      </c>
      <c r="AA202" s="175"/>
      <c r="AB202" t="s">
        <v>1301</v>
      </c>
      <c r="AC202" t="s">
        <v>1302</v>
      </c>
    </row>
    <row r="203" spans="24:29" x14ac:dyDescent="0.35">
      <c r="X203" s="362">
        <v>17031031900</v>
      </c>
      <c r="Y203" s="362" t="s">
        <v>1200</v>
      </c>
      <c r="Z203" s="362">
        <v>5</v>
      </c>
      <c r="AA203" s="175"/>
      <c r="AB203" t="s">
        <v>1303</v>
      </c>
      <c r="AC203" t="s">
        <v>1304</v>
      </c>
    </row>
    <row r="204" spans="24:29" x14ac:dyDescent="0.35">
      <c r="X204" s="362">
        <v>17031032100</v>
      </c>
      <c r="Y204" s="362" t="s">
        <v>1200</v>
      </c>
      <c r="Z204" s="362">
        <v>2</v>
      </c>
      <c r="AA204" s="175"/>
      <c r="AB204" t="s">
        <v>1305</v>
      </c>
      <c r="AC204" t="s">
        <v>1306</v>
      </c>
    </row>
    <row r="205" spans="24:29" x14ac:dyDescent="0.35">
      <c r="X205" s="362">
        <v>17031040100</v>
      </c>
      <c r="Y205" s="362" t="s">
        <v>1200</v>
      </c>
      <c r="Z205" s="362">
        <v>4</v>
      </c>
      <c r="AA205" s="175"/>
      <c r="AB205" t="s">
        <v>1307</v>
      </c>
      <c r="AC205" t="s">
        <v>1308</v>
      </c>
    </row>
    <row r="206" spans="24:29" x14ac:dyDescent="0.35">
      <c r="X206" s="362">
        <v>17031040201</v>
      </c>
      <c r="Y206" s="362" t="s">
        <v>1200</v>
      </c>
      <c r="Z206" s="362">
        <v>0</v>
      </c>
      <c r="AA206" s="175"/>
      <c r="AB206" t="s">
        <v>1309</v>
      </c>
      <c r="AC206" t="s">
        <v>1310</v>
      </c>
    </row>
    <row r="207" spans="24:29" x14ac:dyDescent="0.35">
      <c r="X207" s="362">
        <v>17031040202</v>
      </c>
      <c r="Y207" s="362" t="s">
        <v>1200</v>
      </c>
      <c r="Z207" s="362">
        <v>0</v>
      </c>
      <c r="AA207" s="175"/>
      <c r="AB207" t="s">
        <v>1311</v>
      </c>
      <c r="AC207" t="s">
        <v>1312</v>
      </c>
    </row>
    <row r="208" spans="24:29" x14ac:dyDescent="0.35">
      <c r="X208" s="362">
        <v>17031040300</v>
      </c>
      <c r="Y208" s="362" t="s">
        <v>1200</v>
      </c>
      <c r="Z208" s="362">
        <v>0</v>
      </c>
      <c r="AA208" s="175"/>
      <c r="AB208" t="s">
        <v>1313</v>
      </c>
      <c r="AC208" t="s">
        <v>1314</v>
      </c>
    </row>
    <row r="209" spans="24:29" x14ac:dyDescent="0.35">
      <c r="X209" s="362">
        <v>17031040401</v>
      </c>
      <c r="Y209" s="362" t="s">
        <v>1200</v>
      </c>
      <c r="Z209" s="362">
        <v>0</v>
      </c>
      <c r="AA209" s="175"/>
      <c r="AB209" t="s">
        <v>1315</v>
      </c>
      <c r="AC209" t="s">
        <v>1316</v>
      </c>
    </row>
    <row r="210" spans="24:29" x14ac:dyDescent="0.35">
      <c r="X210" s="362">
        <v>17031040402</v>
      </c>
      <c r="Y210" s="362" t="s">
        <v>1200</v>
      </c>
      <c r="Z210" s="362">
        <v>0</v>
      </c>
      <c r="AA210" s="175"/>
      <c r="AB210" t="s">
        <v>1317</v>
      </c>
      <c r="AC210" t="s">
        <v>1318</v>
      </c>
    </row>
    <row r="211" spans="24:29" x14ac:dyDescent="0.35">
      <c r="X211" s="362">
        <v>17031040600</v>
      </c>
      <c r="Y211" s="362" t="s">
        <v>1200</v>
      </c>
      <c r="Z211" s="362">
        <v>0</v>
      </c>
      <c r="AA211" s="175"/>
      <c r="AB211" t="s">
        <v>1319</v>
      </c>
      <c r="AC211" t="s">
        <v>1320</v>
      </c>
    </row>
    <row r="212" spans="24:29" x14ac:dyDescent="0.35">
      <c r="X212" s="362">
        <v>17031040700</v>
      </c>
      <c r="Y212" s="362" t="s">
        <v>1200</v>
      </c>
      <c r="Z212" s="362">
        <v>0</v>
      </c>
      <c r="AA212" s="175"/>
      <c r="AB212" t="s">
        <v>1321</v>
      </c>
      <c r="AC212" t="s">
        <v>1322</v>
      </c>
    </row>
    <row r="213" spans="24:29" x14ac:dyDescent="0.35">
      <c r="X213" s="362">
        <v>17031040800</v>
      </c>
      <c r="Y213" s="362" t="s">
        <v>1200</v>
      </c>
      <c r="Z213" s="362">
        <v>1</v>
      </c>
      <c r="AA213" s="175"/>
      <c r="AB213" t="s">
        <v>1323</v>
      </c>
      <c r="AC213" t="s">
        <v>1324</v>
      </c>
    </row>
    <row r="214" spans="24:29" x14ac:dyDescent="0.35">
      <c r="X214" s="362">
        <v>17031040900</v>
      </c>
      <c r="Y214" s="362" t="s">
        <v>1200</v>
      </c>
      <c r="Z214" s="362">
        <v>2</v>
      </c>
      <c r="AA214" s="175"/>
      <c r="AB214" t="s">
        <v>1325</v>
      </c>
      <c r="AC214" t="s">
        <v>1326</v>
      </c>
    </row>
    <row r="215" spans="24:29" x14ac:dyDescent="0.35">
      <c r="X215" s="362">
        <v>17031050100</v>
      </c>
      <c r="Y215" s="362" t="s">
        <v>1200</v>
      </c>
      <c r="Z215" s="362">
        <v>0</v>
      </c>
      <c r="AA215" s="175"/>
      <c r="AB215" t="s">
        <v>1327</v>
      </c>
      <c r="AC215" t="s">
        <v>1328</v>
      </c>
    </row>
    <row r="216" spans="24:29" x14ac:dyDescent="0.35">
      <c r="X216" s="362">
        <v>17031050200</v>
      </c>
      <c r="Y216" s="362" t="s">
        <v>1200</v>
      </c>
      <c r="Z216" s="362">
        <v>0</v>
      </c>
      <c r="AA216" s="175"/>
      <c r="AB216" t="s">
        <v>1329</v>
      </c>
      <c r="AC216" t="s">
        <v>1330</v>
      </c>
    </row>
    <row r="217" spans="24:29" x14ac:dyDescent="0.35">
      <c r="X217" s="362">
        <v>17031050300</v>
      </c>
      <c r="Y217" s="362" t="s">
        <v>1200</v>
      </c>
      <c r="Z217" s="362">
        <v>1</v>
      </c>
      <c r="AA217" s="175"/>
      <c r="AB217" t="s">
        <v>1331</v>
      </c>
      <c r="AC217" t="s">
        <v>1332</v>
      </c>
    </row>
    <row r="218" spans="24:29" x14ac:dyDescent="0.35">
      <c r="X218" s="362">
        <v>17031050500</v>
      </c>
      <c r="Y218" s="362" t="s">
        <v>1200</v>
      </c>
      <c r="Z218" s="362">
        <v>1</v>
      </c>
      <c r="AA218" s="175"/>
      <c r="AB218" t="s">
        <v>1333</v>
      </c>
      <c r="AC218" t="s">
        <v>1334</v>
      </c>
    </row>
    <row r="219" spans="24:29" x14ac:dyDescent="0.35">
      <c r="X219" s="362">
        <v>17031050600</v>
      </c>
      <c r="Y219" s="362" t="s">
        <v>1200</v>
      </c>
      <c r="Z219" s="362">
        <v>2</v>
      </c>
      <c r="AA219" s="175"/>
      <c r="AB219" t="s">
        <v>1335</v>
      </c>
      <c r="AC219" t="s">
        <v>1336</v>
      </c>
    </row>
    <row r="220" spans="24:29" x14ac:dyDescent="0.35">
      <c r="X220" s="362">
        <v>17031050700</v>
      </c>
      <c r="Y220" s="362" t="s">
        <v>1200</v>
      </c>
      <c r="Z220" s="362">
        <v>0</v>
      </c>
      <c r="AA220" s="175"/>
      <c r="AB220" t="s">
        <v>1337</v>
      </c>
      <c r="AC220" t="s">
        <v>1338</v>
      </c>
    </row>
    <row r="221" spans="24:29" x14ac:dyDescent="0.35">
      <c r="X221" s="362">
        <v>17031050800</v>
      </c>
      <c r="Y221" s="362" t="s">
        <v>1200</v>
      </c>
      <c r="Z221" s="362">
        <v>1</v>
      </c>
      <c r="AA221" s="175"/>
      <c r="AB221" t="s">
        <v>1339</v>
      </c>
      <c r="AC221" t="s">
        <v>1340</v>
      </c>
    </row>
    <row r="222" spans="24:29" x14ac:dyDescent="0.35">
      <c r="X222" s="362">
        <v>17031050900</v>
      </c>
      <c r="Y222" s="362" t="s">
        <v>1200</v>
      </c>
      <c r="Z222" s="362">
        <v>0</v>
      </c>
      <c r="AA222" s="175"/>
      <c r="AB222" t="s">
        <v>1341</v>
      </c>
      <c r="AC222" t="s">
        <v>1342</v>
      </c>
    </row>
    <row r="223" spans="24:29" x14ac:dyDescent="0.35">
      <c r="X223" s="362">
        <v>17031051000</v>
      </c>
      <c r="Y223" s="362" t="s">
        <v>1200</v>
      </c>
      <c r="Z223" s="362">
        <v>0</v>
      </c>
      <c r="AA223" s="175"/>
      <c r="AB223" t="s">
        <v>1343</v>
      </c>
      <c r="AC223" t="s">
        <v>1344</v>
      </c>
    </row>
    <row r="224" spans="24:29" x14ac:dyDescent="0.35">
      <c r="X224" s="362">
        <v>17031051100</v>
      </c>
      <c r="Y224" s="362" t="s">
        <v>1200</v>
      </c>
      <c r="Z224" s="362">
        <v>0</v>
      </c>
      <c r="AA224" s="175"/>
      <c r="AB224" t="s">
        <v>1345</v>
      </c>
      <c r="AC224" t="s">
        <v>1346</v>
      </c>
    </row>
    <row r="225" spans="24:29" x14ac:dyDescent="0.35">
      <c r="X225" s="362">
        <v>17031051200</v>
      </c>
      <c r="Y225" s="362" t="s">
        <v>1200</v>
      </c>
      <c r="Z225" s="362">
        <v>0</v>
      </c>
      <c r="AA225" s="175"/>
      <c r="AB225" t="s">
        <v>1347</v>
      </c>
      <c r="AC225" t="s">
        <v>1348</v>
      </c>
    </row>
    <row r="226" spans="24:29" x14ac:dyDescent="0.35">
      <c r="X226" s="362">
        <v>17031051300</v>
      </c>
      <c r="Y226" s="362" t="s">
        <v>1200</v>
      </c>
      <c r="Z226" s="362">
        <v>2</v>
      </c>
      <c r="AA226" s="175"/>
      <c r="AB226" t="s">
        <v>1349</v>
      </c>
      <c r="AC226" t="s">
        <v>1350</v>
      </c>
    </row>
    <row r="227" spans="24:29" x14ac:dyDescent="0.35">
      <c r="X227" s="362">
        <v>17031051400</v>
      </c>
      <c r="Y227" s="362" t="s">
        <v>1200</v>
      </c>
      <c r="Z227" s="362">
        <v>0</v>
      </c>
      <c r="AA227" s="175"/>
      <c r="AB227" t="s">
        <v>1351</v>
      </c>
      <c r="AC227" t="s">
        <v>1352</v>
      </c>
    </row>
    <row r="228" spans="24:29" x14ac:dyDescent="0.35">
      <c r="X228" s="362">
        <v>17031060100</v>
      </c>
      <c r="Y228" s="362" t="s">
        <v>1200</v>
      </c>
      <c r="Z228" s="362">
        <v>1</v>
      </c>
      <c r="AA228" s="175"/>
      <c r="AB228" t="s">
        <v>1353</v>
      </c>
      <c r="AC228" t="s">
        <v>1354</v>
      </c>
    </row>
    <row r="229" spans="24:29" x14ac:dyDescent="0.35">
      <c r="X229" s="362">
        <v>17031060200</v>
      </c>
      <c r="Y229" s="362" t="s">
        <v>1200</v>
      </c>
      <c r="Z229" s="362">
        <v>5</v>
      </c>
      <c r="AA229" s="175"/>
      <c r="AB229" t="s">
        <v>1355</v>
      </c>
      <c r="AC229" t="s">
        <v>1356</v>
      </c>
    </row>
    <row r="230" spans="24:29" x14ac:dyDescent="0.35">
      <c r="X230" s="362">
        <v>17031060300</v>
      </c>
      <c r="Y230" s="362" t="s">
        <v>1200</v>
      </c>
      <c r="Z230" s="362">
        <v>0</v>
      </c>
      <c r="AA230" s="175"/>
      <c r="AB230" t="s">
        <v>1357</v>
      </c>
      <c r="AC230" t="s">
        <v>1358</v>
      </c>
    </row>
    <row r="231" spans="24:29" x14ac:dyDescent="0.35">
      <c r="X231" s="362">
        <v>17031060400</v>
      </c>
      <c r="Y231" s="362" t="s">
        <v>1200</v>
      </c>
      <c r="Z231" s="362">
        <v>1</v>
      </c>
      <c r="AA231" s="175"/>
      <c r="AB231" t="s">
        <v>1359</v>
      </c>
      <c r="AC231" t="s">
        <v>1360</v>
      </c>
    </row>
    <row r="232" spans="24:29" x14ac:dyDescent="0.35">
      <c r="X232" s="362">
        <v>17031060500</v>
      </c>
      <c r="Y232" s="362" t="s">
        <v>1200</v>
      </c>
      <c r="Z232" s="362">
        <v>0</v>
      </c>
      <c r="AA232" s="175"/>
      <c r="AB232" t="s">
        <v>1361</v>
      </c>
      <c r="AC232" t="s">
        <v>1362</v>
      </c>
    </row>
    <row r="233" spans="24:29" x14ac:dyDescent="0.35">
      <c r="X233" s="362">
        <v>17031060800</v>
      </c>
      <c r="Y233" s="362" t="s">
        <v>1200</v>
      </c>
      <c r="Z233" s="362">
        <v>0</v>
      </c>
      <c r="AA233" s="175"/>
      <c r="AB233" t="s">
        <v>1363</v>
      </c>
      <c r="AC233" t="s">
        <v>1364</v>
      </c>
    </row>
    <row r="234" spans="24:29" x14ac:dyDescent="0.35">
      <c r="X234" s="362">
        <v>17031060900</v>
      </c>
      <c r="Y234" s="362" t="s">
        <v>1200</v>
      </c>
      <c r="Z234" s="362">
        <v>0</v>
      </c>
      <c r="AA234" s="175"/>
      <c r="AB234" t="s">
        <v>1365</v>
      </c>
      <c r="AC234" t="s">
        <v>1366</v>
      </c>
    </row>
    <row r="235" spans="24:29" x14ac:dyDescent="0.35">
      <c r="X235" s="362">
        <v>17031061000</v>
      </c>
      <c r="Y235" s="362" t="s">
        <v>1200</v>
      </c>
      <c r="Z235" s="362">
        <v>0</v>
      </c>
      <c r="AA235" s="175"/>
      <c r="AB235" t="s">
        <v>1367</v>
      </c>
      <c r="AC235" t="s">
        <v>1368</v>
      </c>
    </row>
    <row r="236" spans="24:29" x14ac:dyDescent="0.35">
      <c r="X236" s="362">
        <v>17031061100</v>
      </c>
      <c r="Y236" s="362" t="s">
        <v>1200</v>
      </c>
      <c r="Z236" s="362">
        <v>2</v>
      </c>
      <c r="AA236" s="175"/>
      <c r="AB236" t="s">
        <v>1369</v>
      </c>
      <c r="AC236" t="s">
        <v>1370</v>
      </c>
    </row>
    <row r="237" spans="24:29" x14ac:dyDescent="0.35">
      <c r="X237" s="362">
        <v>17031061200</v>
      </c>
      <c r="Y237" s="362" t="s">
        <v>1200</v>
      </c>
      <c r="Z237" s="362">
        <v>3</v>
      </c>
      <c r="AA237" s="175"/>
      <c r="AB237" t="s">
        <v>1371</v>
      </c>
      <c r="AC237" t="s">
        <v>1372</v>
      </c>
    </row>
    <row r="238" spans="24:29" x14ac:dyDescent="0.35">
      <c r="X238" s="362">
        <v>17031061500</v>
      </c>
      <c r="Y238" s="362" t="s">
        <v>1200</v>
      </c>
      <c r="Z238" s="362">
        <v>1</v>
      </c>
      <c r="AA238" s="175"/>
      <c r="AB238" t="s">
        <v>1373</v>
      </c>
      <c r="AC238" t="s">
        <v>1374</v>
      </c>
    </row>
    <row r="239" spans="24:29" x14ac:dyDescent="0.35">
      <c r="X239" s="362">
        <v>17031061800</v>
      </c>
      <c r="Y239" s="362" t="s">
        <v>1200</v>
      </c>
      <c r="Z239" s="362">
        <v>2</v>
      </c>
      <c r="AA239" s="175"/>
      <c r="AB239" t="s">
        <v>1375</v>
      </c>
      <c r="AC239" t="s">
        <v>1376</v>
      </c>
    </row>
    <row r="240" spans="24:29" x14ac:dyDescent="0.35">
      <c r="X240" s="362">
        <v>17031061901</v>
      </c>
      <c r="Y240" s="362" t="s">
        <v>1200</v>
      </c>
      <c r="Z240" s="362">
        <v>0</v>
      </c>
      <c r="AA240" s="175"/>
      <c r="AB240" t="s">
        <v>1377</v>
      </c>
      <c r="AC240" t="s">
        <v>1378</v>
      </c>
    </row>
    <row r="241" spans="24:29" x14ac:dyDescent="0.35">
      <c r="X241" s="362">
        <v>17031061902</v>
      </c>
      <c r="Y241" s="362" t="s">
        <v>1200</v>
      </c>
      <c r="Z241" s="362">
        <v>0</v>
      </c>
      <c r="AA241" s="175"/>
      <c r="AB241" t="s">
        <v>1379</v>
      </c>
      <c r="AC241" t="s">
        <v>1380</v>
      </c>
    </row>
    <row r="242" spans="24:29" x14ac:dyDescent="0.35">
      <c r="X242" s="362">
        <v>17031062000</v>
      </c>
      <c r="Y242" s="362" t="s">
        <v>1200</v>
      </c>
      <c r="Z242" s="362">
        <v>0</v>
      </c>
      <c r="AA242" s="175"/>
      <c r="AB242" t="s">
        <v>1381</v>
      </c>
      <c r="AC242" t="s">
        <v>1382</v>
      </c>
    </row>
    <row r="243" spans="24:29" x14ac:dyDescent="0.35">
      <c r="X243" s="362">
        <v>17031062100</v>
      </c>
      <c r="Y243" s="362" t="s">
        <v>1200</v>
      </c>
      <c r="Z243" s="362">
        <v>3</v>
      </c>
      <c r="AA243" s="175"/>
      <c r="AB243" t="s">
        <v>1383</v>
      </c>
      <c r="AC243" t="s">
        <v>1384</v>
      </c>
    </row>
    <row r="244" spans="24:29" x14ac:dyDescent="0.35">
      <c r="X244" s="362">
        <v>17031062200</v>
      </c>
      <c r="Y244" s="362" t="s">
        <v>1200</v>
      </c>
      <c r="Z244" s="362">
        <v>0</v>
      </c>
      <c r="AA244" s="175"/>
      <c r="AB244" t="s">
        <v>1385</v>
      </c>
      <c r="AC244" t="s">
        <v>1386</v>
      </c>
    </row>
    <row r="245" spans="24:29" x14ac:dyDescent="0.35">
      <c r="X245" s="362">
        <v>17031062300</v>
      </c>
      <c r="Y245" s="362" t="s">
        <v>1200</v>
      </c>
      <c r="Z245" s="362">
        <v>0</v>
      </c>
      <c r="AA245" s="175"/>
      <c r="AB245" t="s">
        <v>1387</v>
      </c>
      <c r="AC245" t="s">
        <v>1388</v>
      </c>
    </row>
    <row r="246" spans="24:29" x14ac:dyDescent="0.35">
      <c r="X246" s="362">
        <v>17031062400</v>
      </c>
      <c r="Y246" s="362" t="s">
        <v>1200</v>
      </c>
      <c r="Z246" s="362">
        <v>0</v>
      </c>
      <c r="AA246" s="175"/>
      <c r="AB246" t="s">
        <v>1389</v>
      </c>
      <c r="AC246" t="s">
        <v>1390</v>
      </c>
    </row>
    <row r="247" spans="24:29" x14ac:dyDescent="0.35">
      <c r="X247" s="362">
        <v>17031062500</v>
      </c>
      <c r="Y247" s="362" t="s">
        <v>1200</v>
      </c>
      <c r="Z247" s="362">
        <v>1</v>
      </c>
      <c r="AA247" s="175"/>
      <c r="AB247" t="s">
        <v>1391</v>
      </c>
      <c r="AC247" t="s">
        <v>1392</v>
      </c>
    </row>
    <row r="248" spans="24:29" x14ac:dyDescent="0.35">
      <c r="X248" s="362">
        <v>17031062600</v>
      </c>
      <c r="Y248" s="362" t="s">
        <v>1200</v>
      </c>
      <c r="Z248" s="362">
        <v>0</v>
      </c>
      <c r="AA248" s="175"/>
      <c r="AB248" t="s">
        <v>1393</v>
      </c>
      <c r="AC248" t="s">
        <v>1394</v>
      </c>
    </row>
    <row r="249" spans="24:29" x14ac:dyDescent="0.35">
      <c r="X249" s="362">
        <v>17031062700</v>
      </c>
      <c r="Y249" s="362" t="s">
        <v>1200</v>
      </c>
      <c r="Z249" s="362">
        <v>0</v>
      </c>
      <c r="AA249" s="175"/>
      <c r="AB249" t="s">
        <v>1395</v>
      </c>
      <c r="AC249" t="s">
        <v>1396</v>
      </c>
    </row>
    <row r="250" spans="24:29" x14ac:dyDescent="0.35">
      <c r="X250" s="362">
        <v>17031062800</v>
      </c>
      <c r="Y250" s="362" t="s">
        <v>1200</v>
      </c>
      <c r="Z250" s="362">
        <v>0</v>
      </c>
      <c r="AA250" s="175"/>
      <c r="AB250" t="s">
        <v>1397</v>
      </c>
      <c r="AC250" t="s">
        <v>1398</v>
      </c>
    </row>
    <row r="251" spans="24:29" x14ac:dyDescent="0.35">
      <c r="X251" s="362">
        <v>17031062900</v>
      </c>
      <c r="Y251" s="362" t="s">
        <v>1200</v>
      </c>
      <c r="Z251" s="362">
        <v>5</v>
      </c>
      <c r="AA251" s="175"/>
      <c r="AB251" t="s">
        <v>1399</v>
      </c>
      <c r="AC251" t="s">
        <v>1400</v>
      </c>
    </row>
    <row r="252" spans="24:29" x14ac:dyDescent="0.35">
      <c r="X252" s="362">
        <v>17031063000</v>
      </c>
      <c r="Y252" s="362" t="s">
        <v>1200</v>
      </c>
      <c r="Z252" s="362">
        <v>0</v>
      </c>
      <c r="AA252" s="175"/>
      <c r="AB252" t="s">
        <v>1401</v>
      </c>
      <c r="AC252" t="s">
        <v>1402</v>
      </c>
    </row>
    <row r="253" spans="24:29" x14ac:dyDescent="0.35">
      <c r="X253" s="362">
        <v>17031063100</v>
      </c>
      <c r="Y253" s="362" t="s">
        <v>1200</v>
      </c>
      <c r="Z253" s="362">
        <v>0</v>
      </c>
      <c r="AA253" s="175"/>
      <c r="AB253" t="s">
        <v>1403</v>
      </c>
      <c r="AC253" t="s">
        <v>1404</v>
      </c>
    </row>
    <row r="254" spans="24:29" x14ac:dyDescent="0.35">
      <c r="X254" s="362">
        <v>17031063200</v>
      </c>
      <c r="Y254" s="362" t="s">
        <v>1200</v>
      </c>
      <c r="Z254" s="362">
        <v>1</v>
      </c>
      <c r="AA254" s="175"/>
      <c r="AB254" t="s">
        <v>1405</v>
      </c>
      <c r="AC254" t="s">
        <v>1406</v>
      </c>
    </row>
    <row r="255" spans="24:29" x14ac:dyDescent="0.35">
      <c r="X255" s="362">
        <v>17031063301</v>
      </c>
      <c r="Y255" s="362" t="s">
        <v>1200</v>
      </c>
      <c r="Z255" s="362">
        <v>0</v>
      </c>
      <c r="AA255" s="175"/>
      <c r="AB255" t="s">
        <v>1407</v>
      </c>
      <c r="AC255" t="s">
        <v>1408</v>
      </c>
    </row>
    <row r="256" spans="24:29" x14ac:dyDescent="0.35">
      <c r="X256" s="362">
        <v>17031063302</v>
      </c>
      <c r="Y256" s="362" t="s">
        <v>1200</v>
      </c>
      <c r="Z256" s="362">
        <v>0</v>
      </c>
      <c r="AA256" s="175"/>
      <c r="AB256" t="s">
        <v>1409</v>
      </c>
      <c r="AC256" t="s">
        <v>1410</v>
      </c>
    </row>
    <row r="257" spans="24:29" x14ac:dyDescent="0.35">
      <c r="X257" s="362">
        <v>17031063303</v>
      </c>
      <c r="Y257" s="362" t="s">
        <v>1200</v>
      </c>
      <c r="Z257" s="362">
        <v>0</v>
      </c>
      <c r="AA257" s="175"/>
      <c r="AB257" t="s">
        <v>1411</v>
      </c>
      <c r="AC257" t="s">
        <v>1412</v>
      </c>
    </row>
    <row r="258" spans="24:29" x14ac:dyDescent="0.35">
      <c r="X258" s="362">
        <v>17031063400</v>
      </c>
      <c r="Y258" s="362" t="s">
        <v>1200</v>
      </c>
      <c r="Z258" s="362">
        <v>0</v>
      </c>
      <c r="AA258" s="175"/>
      <c r="AB258" t="s">
        <v>1413</v>
      </c>
      <c r="AC258" t="s">
        <v>1414</v>
      </c>
    </row>
    <row r="259" spans="24:29" x14ac:dyDescent="0.35">
      <c r="X259" s="362">
        <v>17031070101</v>
      </c>
      <c r="Y259" s="362" t="s">
        <v>1200</v>
      </c>
      <c r="Z259" s="362">
        <v>2</v>
      </c>
      <c r="AA259" s="175"/>
      <c r="AB259" t="s">
        <v>1415</v>
      </c>
      <c r="AC259" t="s">
        <v>1416</v>
      </c>
    </row>
    <row r="260" spans="24:29" x14ac:dyDescent="0.35">
      <c r="X260" s="362">
        <v>17031070102</v>
      </c>
      <c r="Y260" s="362" t="s">
        <v>1200</v>
      </c>
      <c r="Z260" s="362">
        <v>0</v>
      </c>
      <c r="AA260" s="175"/>
      <c r="AB260" t="s">
        <v>1417</v>
      </c>
      <c r="AC260" t="s">
        <v>1418</v>
      </c>
    </row>
    <row r="261" spans="24:29" x14ac:dyDescent="0.35">
      <c r="X261" s="362">
        <v>17031070103</v>
      </c>
      <c r="Y261" s="362" t="s">
        <v>1200</v>
      </c>
      <c r="Z261" s="362">
        <v>0</v>
      </c>
      <c r="AA261" s="175"/>
      <c r="AB261" t="s">
        <v>1419</v>
      </c>
      <c r="AC261" t="s">
        <v>1420</v>
      </c>
    </row>
    <row r="262" spans="24:29" x14ac:dyDescent="0.35">
      <c r="X262" s="362">
        <v>17031070200</v>
      </c>
      <c r="Y262" s="362" t="s">
        <v>1200</v>
      </c>
      <c r="Z262" s="362">
        <v>0</v>
      </c>
      <c r="AA262" s="175"/>
      <c r="AB262" t="s">
        <v>1421</v>
      </c>
      <c r="AC262" t="s">
        <v>1422</v>
      </c>
    </row>
    <row r="263" spans="24:29" x14ac:dyDescent="0.35">
      <c r="X263" s="362">
        <v>17031070300</v>
      </c>
      <c r="Y263" s="362" t="s">
        <v>1200</v>
      </c>
      <c r="Z263" s="362">
        <v>0</v>
      </c>
      <c r="AA263" s="175"/>
      <c r="AB263" t="s">
        <v>1423</v>
      </c>
      <c r="AC263" t="s">
        <v>1424</v>
      </c>
    </row>
    <row r="264" spans="24:29" x14ac:dyDescent="0.35">
      <c r="X264" s="362">
        <v>17031070400</v>
      </c>
      <c r="Y264" s="362" t="s">
        <v>1200</v>
      </c>
      <c r="Z264" s="362">
        <v>1</v>
      </c>
      <c r="AA264" s="175"/>
      <c r="AB264" t="s">
        <v>1425</v>
      </c>
      <c r="AC264" t="s">
        <v>1426</v>
      </c>
    </row>
    <row r="265" spans="24:29" x14ac:dyDescent="0.35">
      <c r="X265" s="362">
        <v>17031070500</v>
      </c>
      <c r="Y265" s="362" t="s">
        <v>1200</v>
      </c>
      <c r="Z265" s="362">
        <v>0</v>
      </c>
      <c r="AA265" s="175"/>
      <c r="AB265" t="s">
        <v>1427</v>
      </c>
      <c r="AC265" t="s">
        <v>1428</v>
      </c>
    </row>
    <row r="266" spans="24:29" x14ac:dyDescent="0.35">
      <c r="X266" s="362">
        <v>17031070600</v>
      </c>
      <c r="Y266" s="362" t="s">
        <v>1200</v>
      </c>
      <c r="Z266" s="362">
        <v>3</v>
      </c>
      <c r="AA266" s="175"/>
      <c r="AB266" t="s">
        <v>1429</v>
      </c>
      <c r="AC266" t="s">
        <v>1430</v>
      </c>
    </row>
    <row r="267" spans="24:29" x14ac:dyDescent="0.35">
      <c r="X267" s="362">
        <v>17031070700</v>
      </c>
      <c r="Y267" s="362" t="s">
        <v>1200</v>
      </c>
      <c r="Z267" s="362">
        <v>1</v>
      </c>
      <c r="AA267" s="175"/>
      <c r="AB267" t="s">
        <v>1431</v>
      </c>
      <c r="AC267" t="s">
        <v>1432</v>
      </c>
    </row>
    <row r="268" spans="24:29" x14ac:dyDescent="0.35">
      <c r="X268" s="362">
        <v>17031071000</v>
      </c>
      <c r="Y268" s="362" t="s">
        <v>1200</v>
      </c>
      <c r="Z268" s="362">
        <v>5</v>
      </c>
      <c r="AA268" s="175"/>
      <c r="AB268" t="s">
        <v>1433</v>
      </c>
      <c r="AC268" t="s">
        <v>1434</v>
      </c>
    </row>
    <row r="269" spans="24:29" x14ac:dyDescent="0.35">
      <c r="X269" s="362">
        <v>17031071100</v>
      </c>
      <c r="Y269" s="362" t="s">
        <v>1200</v>
      </c>
      <c r="Z269" s="362">
        <v>0</v>
      </c>
      <c r="AA269" s="175"/>
      <c r="AB269" t="s">
        <v>1435</v>
      </c>
      <c r="AC269" t="s">
        <v>1436</v>
      </c>
    </row>
    <row r="270" spans="24:29" x14ac:dyDescent="0.35">
      <c r="X270" s="362">
        <v>17031071200</v>
      </c>
      <c r="Y270" s="362" t="s">
        <v>1200</v>
      </c>
      <c r="Z270" s="362">
        <v>1</v>
      </c>
      <c r="AA270" s="175"/>
      <c r="AB270" t="s">
        <v>1437</v>
      </c>
      <c r="AC270" t="s">
        <v>1438</v>
      </c>
    </row>
    <row r="271" spans="24:29" x14ac:dyDescent="0.35">
      <c r="X271" s="362">
        <v>17031071300</v>
      </c>
      <c r="Y271" s="362" t="s">
        <v>1200</v>
      </c>
      <c r="Z271" s="362">
        <v>0</v>
      </c>
      <c r="AA271" s="175"/>
      <c r="AB271" t="s">
        <v>1439</v>
      </c>
      <c r="AC271" t="s">
        <v>1440</v>
      </c>
    </row>
    <row r="272" spans="24:29" x14ac:dyDescent="0.35">
      <c r="X272" s="362">
        <v>17031071400</v>
      </c>
      <c r="Y272" s="362" t="s">
        <v>1200</v>
      </c>
      <c r="Z272" s="362">
        <v>0</v>
      </c>
      <c r="AA272" s="175"/>
      <c r="AB272" t="s">
        <v>1441</v>
      </c>
      <c r="AC272" t="s">
        <v>1442</v>
      </c>
    </row>
    <row r="273" spans="24:29" x14ac:dyDescent="0.35">
      <c r="X273" s="362">
        <v>17031071500</v>
      </c>
      <c r="Y273" s="362" t="s">
        <v>1200</v>
      </c>
      <c r="Z273" s="362">
        <v>0</v>
      </c>
      <c r="AA273" s="175"/>
      <c r="AB273" t="s">
        <v>1443</v>
      </c>
      <c r="AC273" t="s">
        <v>1444</v>
      </c>
    </row>
    <row r="274" spans="24:29" x14ac:dyDescent="0.35">
      <c r="X274" s="362">
        <v>17031071600</v>
      </c>
      <c r="Y274" s="362" t="s">
        <v>1200</v>
      </c>
      <c r="Z274" s="362">
        <v>4</v>
      </c>
      <c r="AA274" s="175"/>
      <c r="AB274" t="s">
        <v>1445</v>
      </c>
      <c r="AC274" t="s">
        <v>1446</v>
      </c>
    </row>
    <row r="275" spans="24:29" x14ac:dyDescent="0.35">
      <c r="X275" s="362">
        <v>17031071700</v>
      </c>
      <c r="Y275" s="362" t="s">
        <v>1200</v>
      </c>
      <c r="Z275" s="362">
        <v>0</v>
      </c>
      <c r="AA275" s="175"/>
      <c r="AB275" t="s">
        <v>1447</v>
      </c>
      <c r="AC275" t="s">
        <v>1448</v>
      </c>
    </row>
    <row r="276" spans="24:29" x14ac:dyDescent="0.35">
      <c r="X276" s="362">
        <v>17031071800</v>
      </c>
      <c r="Y276" s="362" t="s">
        <v>1200</v>
      </c>
      <c r="Z276" s="362">
        <v>0</v>
      </c>
      <c r="AA276" s="175"/>
      <c r="AB276" t="s">
        <v>1449</v>
      </c>
      <c r="AC276" t="s">
        <v>1450</v>
      </c>
    </row>
    <row r="277" spans="24:29" x14ac:dyDescent="0.35">
      <c r="X277" s="362">
        <v>17031080100</v>
      </c>
      <c r="Y277" s="362" t="s">
        <v>1200</v>
      </c>
      <c r="Z277" s="362">
        <v>0</v>
      </c>
      <c r="AA277" s="175"/>
      <c r="AB277" t="s">
        <v>1451</v>
      </c>
      <c r="AC277" t="s">
        <v>1452</v>
      </c>
    </row>
    <row r="278" spans="24:29" x14ac:dyDescent="0.35">
      <c r="X278" s="362">
        <v>17031080201</v>
      </c>
      <c r="Y278" s="362" t="s">
        <v>1200</v>
      </c>
      <c r="Z278" s="362">
        <v>0</v>
      </c>
      <c r="AA278" s="175"/>
      <c r="AB278" t="s">
        <v>1453</v>
      </c>
      <c r="AC278" t="s">
        <v>1454</v>
      </c>
    </row>
    <row r="279" spans="24:29" x14ac:dyDescent="0.35">
      <c r="X279" s="362">
        <v>17031080202</v>
      </c>
      <c r="Y279" s="362" t="s">
        <v>1200</v>
      </c>
      <c r="Z279" s="362">
        <v>2</v>
      </c>
      <c r="AA279" s="175"/>
      <c r="AB279" t="s">
        <v>1455</v>
      </c>
      <c r="AC279" t="s">
        <v>1456</v>
      </c>
    </row>
    <row r="280" spans="24:29" x14ac:dyDescent="0.35">
      <c r="X280" s="362">
        <v>17031080300</v>
      </c>
      <c r="Y280" s="362" t="s">
        <v>1200</v>
      </c>
      <c r="Z280" s="362">
        <v>0</v>
      </c>
      <c r="AA280" s="175"/>
      <c r="AB280" t="s">
        <v>1457</v>
      </c>
      <c r="AC280" t="s">
        <v>1458</v>
      </c>
    </row>
    <row r="281" spans="24:29" x14ac:dyDescent="0.35">
      <c r="X281" s="362">
        <v>17031080400</v>
      </c>
      <c r="Y281" s="362" t="s">
        <v>1200</v>
      </c>
      <c r="Z281" s="362">
        <v>0</v>
      </c>
      <c r="AA281" s="175"/>
      <c r="AB281" t="s">
        <v>1459</v>
      </c>
      <c r="AC281" t="s">
        <v>1460</v>
      </c>
    </row>
    <row r="282" spans="24:29" x14ac:dyDescent="0.35">
      <c r="X282" s="362">
        <v>17031081000</v>
      </c>
      <c r="Y282" s="362" t="s">
        <v>1200</v>
      </c>
      <c r="Z282" s="362">
        <v>0</v>
      </c>
      <c r="AA282" s="175"/>
      <c r="AB282" t="s">
        <v>1461</v>
      </c>
      <c r="AC282" t="s">
        <v>1462</v>
      </c>
    </row>
    <row r="283" spans="24:29" x14ac:dyDescent="0.35">
      <c r="X283" s="362">
        <v>17031081100</v>
      </c>
      <c r="Y283" s="362" t="s">
        <v>1200</v>
      </c>
      <c r="Z283" s="362">
        <v>0</v>
      </c>
      <c r="AA283" s="175"/>
      <c r="AB283" t="s">
        <v>1463</v>
      </c>
      <c r="AC283" t="s">
        <v>1464</v>
      </c>
    </row>
    <row r="284" spans="24:29" x14ac:dyDescent="0.35">
      <c r="X284" s="362">
        <v>17031081201</v>
      </c>
      <c r="Y284" s="362" t="s">
        <v>1200</v>
      </c>
      <c r="Z284" s="362">
        <v>0</v>
      </c>
      <c r="AA284" s="175"/>
      <c r="AB284" t="s">
        <v>1465</v>
      </c>
      <c r="AC284" t="s">
        <v>1466</v>
      </c>
    </row>
    <row r="285" spans="24:29" x14ac:dyDescent="0.35">
      <c r="X285" s="362">
        <v>17031081202</v>
      </c>
      <c r="Y285" s="362" t="s">
        <v>1200</v>
      </c>
      <c r="Z285" s="362">
        <v>3</v>
      </c>
      <c r="AA285" s="175"/>
      <c r="AB285" t="s">
        <v>1467</v>
      </c>
      <c r="AC285" t="s">
        <v>1468</v>
      </c>
    </row>
    <row r="286" spans="24:29" x14ac:dyDescent="0.35">
      <c r="X286" s="362">
        <v>17031081300</v>
      </c>
      <c r="Y286" s="362" t="s">
        <v>1200</v>
      </c>
      <c r="Z286" s="362">
        <v>3</v>
      </c>
      <c r="AA286" s="175"/>
      <c r="AB286" t="s">
        <v>1469</v>
      </c>
      <c r="AC286" t="s">
        <v>1470</v>
      </c>
    </row>
    <row r="287" spans="24:29" x14ac:dyDescent="0.35">
      <c r="X287" s="362">
        <v>17031081401</v>
      </c>
      <c r="Y287" s="362" t="s">
        <v>1200</v>
      </c>
      <c r="Z287" s="362">
        <v>0</v>
      </c>
      <c r="AA287" s="175"/>
      <c r="AB287" t="s">
        <v>1471</v>
      </c>
      <c r="AC287" t="s">
        <v>1472</v>
      </c>
    </row>
    <row r="288" spans="24:29" x14ac:dyDescent="0.35">
      <c r="X288" s="362">
        <v>17031081402</v>
      </c>
      <c r="Y288" s="362" t="s">
        <v>1200</v>
      </c>
      <c r="Z288" s="362">
        <v>3</v>
      </c>
      <c r="AA288" s="175"/>
      <c r="AB288" t="s">
        <v>1473</v>
      </c>
      <c r="AC288" t="s">
        <v>1474</v>
      </c>
    </row>
    <row r="289" spans="24:29" x14ac:dyDescent="0.35">
      <c r="X289" s="362">
        <v>17031081403</v>
      </c>
      <c r="Y289" s="362" t="s">
        <v>1200</v>
      </c>
      <c r="Z289" s="362">
        <v>0</v>
      </c>
      <c r="AA289" s="175"/>
      <c r="AB289" t="s">
        <v>1475</v>
      </c>
      <c r="AC289" t="s">
        <v>1476</v>
      </c>
    </row>
    <row r="290" spans="24:29" x14ac:dyDescent="0.35">
      <c r="X290" s="362">
        <v>17031081500</v>
      </c>
      <c r="Y290" s="362" t="s">
        <v>1200</v>
      </c>
      <c r="Z290" s="362">
        <v>1</v>
      </c>
      <c r="AA290" s="175"/>
      <c r="AB290" t="s">
        <v>1477</v>
      </c>
      <c r="AC290" t="s">
        <v>1478</v>
      </c>
    </row>
    <row r="291" spans="24:29" x14ac:dyDescent="0.35">
      <c r="X291" s="362">
        <v>17031081600</v>
      </c>
      <c r="Y291" s="362" t="s">
        <v>1200</v>
      </c>
      <c r="Z291" s="362">
        <v>0</v>
      </c>
      <c r="AA291" s="175"/>
      <c r="AB291" t="s">
        <v>1479</v>
      </c>
      <c r="AC291" t="s">
        <v>1480</v>
      </c>
    </row>
    <row r="292" spans="24:29" x14ac:dyDescent="0.35">
      <c r="X292" s="362">
        <v>17031081700</v>
      </c>
      <c r="Y292" s="362" t="s">
        <v>1200</v>
      </c>
      <c r="Z292" s="362">
        <v>0</v>
      </c>
      <c r="AA292" s="175"/>
      <c r="AB292" t="s">
        <v>1481</v>
      </c>
      <c r="AC292" t="s">
        <v>1482</v>
      </c>
    </row>
    <row r="293" spans="24:29" x14ac:dyDescent="0.35">
      <c r="X293" s="362">
        <v>17031081800</v>
      </c>
      <c r="Y293" s="362" t="s">
        <v>1200</v>
      </c>
      <c r="Z293" s="362">
        <v>0</v>
      </c>
      <c r="AA293" s="175"/>
      <c r="AB293" t="s">
        <v>1483</v>
      </c>
      <c r="AC293" t="s">
        <v>1484</v>
      </c>
    </row>
    <row r="294" spans="24:29" x14ac:dyDescent="0.35">
      <c r="X294" s="362">
        <v>17031081900</v>
      </c>
      <c r="Y294" s="362" t="s">
        <v>1200</v>
      </c>
      <c r="Z294" s="362">
        <v>4</v>
      </c>
      <c r="AA294" s="175"/>
      <c r="AB294" t="s">
        <v>1485</v>
      </c>
      <c r="AC294" t="s">
        <v>1486</v>
      </c>
    </row>
    <row r="295" spans="24:29" x14ac:dyDescent="0.35">
      <c r="X295" s="362">
        <v>17031090100</v>
      </c>
      <c r="Y295" s="362" t="s">
        <v>1200</v>
      </c>
      <c r="Z295" s="362">
        <v>0</v>
      </c>
      <c r="AA295" s="175"/>
      <c r="AB295" t="s">
        <v>1487</v>
      </c>
      <c r="AC295" t="s">
        <v>1488</v>
      </c>
    </row>
    <row r="296" spans="24:29" x14ac:dyDescent="0.35">
      <c r="X296" s="362">
        <v>17031090200</v>
      </c>
      <c r="Y296" s="362" t="s">
        <v>1200</v>
      </c>
      <c r="Z296" s="362">
        <v>0</v>
      </c>
      <c r="AA296" s="175"/>
      <c r="AB296" t="s">
        <v>1489</v>
      </c>
      <c r="AC296" t="s">
        <v>1490</v>
      </c>
    </row>
    <row r="297" spans="24:29" x14ac:dyDescent="0.35">
      <c r="X297" s="362">
        <v>17031090300</v>
      </c>
      <c r="Y297" s="362" t="s">
        <v>1200</v>
      </c>
      <c r="Z297" s="362">
        <v>0</v>
      </c>
      <c r="AA297" s="175"/>
      <c r="AB297" t="s">
        <v>1491</v>
      </c>
      <c r="AC297" t="s">
        <v>1492</v>
      </c>
    </row>
    <row r="298" spans="24:29" x14ac:dyDescent="0.35">
      <c r="X298" s="362">
        <v>17031100100</v>
      </c>
      <c r="Y298" s="362" t="s">
        <v>1200</v>
      </c>
      <c r="Z298" s="362">
        <v>0</v>
      </c>
      <c r="AA298" s="175"/>
      <c r="AB298" t="s">
        <v>1493</v>
      </c>
      <c r="AC298" t="s">
        <v>1494</v>
      </c>
    </row>
    <row r="299" spans="24:29" x14ac:dyDescent="0.35">
      <c r="X299" s="362">
        <v>17031100200</v>
      </c>
      <c r="Y299" s="362" t="s">
        <v>1200</v>
      </c>
      <c r="Z299" s="362">
        <v>5</v>
      </c>
      <c r="AA299" s="175"/>
      <c r="AB299" t="s">
        <v>1495</v>
      </c>
      <c r="AC299" t="s">
        <v>1496</v>
      </c>
    </row>
    <row r="300" spans="24:29" x14ac:dyDescent="0.35">
      <c r="X300" s="362">
        <v>17031100300</v>
      </c>
      <c r="Y300" s="362" t="s">
        <v>1200</v>
      </c>
      <c r="Z300" s="362">
        <v>0</v>
      </c>
      <c r="AA300" s="175"/>
      <c r="AB300" t="s">
        <v>1497</v>
      </c>
      <c r="AC300" t="s">
        <v>1498</v>
      </c>
    </row>
    <row r="301" spans="24:29" x14ac:dyDescent="0.35">
      <c r="X301" s="362">
        <v>17031100400</v>
      </c>
      <c r="Y301" s="362" t="s">
        <v>1200</v>
      </c>
      <c r="Z301" s="362">
        <v>4</v>
      </c>
      <c r="AA301" s="175"/>
      <c r="AB301" t="s">
        <v>1499</v>
      </c>
      <c r="AC301" t="s">
        <v>1500</v>
      </c>
    </row>
    <row r="302" spans="24:29" x14ac:dyDescent="0.35">
      <c r="X302" s="362">
        <v>17031100500</v>
      </c>
      <c r="Y302" s="362" t="s">
        <v>1200</v>
      </c>
      <c r="Z302" s="362">
        <v>5</v>
      </c>
      <c r="AA302" s="175"/>
      <c r="AB302" t="s">
        <v>1501</v>
      </c>
      <c r="AC302" t="s">
        <v>1502</v>
      </c>
    </row>
    <row r="303" spans="24:29" x14ac:dyDescent="0.35">
      <c r="X303" s="362">
        <v>17031100600</v>
      </c>
      <c r="Y303" s="362" t="s">
        <v>1200</v>
      </c>
      <c r="Z303" s="362">
        <v>0</v>
      </c>
      <c r="AA303" s="175"/>
      <c r="AB303" t="s">
        <v>1503</v>
      </c>
      <c r="AC303" t="s">
        <v>1504</v>
      </c>
    </row>
    <row r="304" spans="24:29" x14ac:dyDescent="0.35">
      <c r="X304" s="362">
        <v>17031100700</v>
      </c>
      <c r="Y304" s="362" t="s">
        <v>1200</v>
      </c>
      <c r="Z304" s="362">
        <v>0</v>
      </c>
      <c r="AA304" s="175"/>
      <c r="AB304" t="s">
        <v>1505</v>
      </c>
      <c r="AC304" t="s">
        <v>1506</v>
      </c>
    </row>
    <row r="305" spans="24:29" x14ac:dyDescent="0.35">
      <c r="X305" s="362">
        <v>17031110100</v>
      </c>
      <c r="Y305" s="362" t="s">
        <v>1200</v>
      </c>
      <c r="Z305" s="362">
        <v>3</v>
      </c>
      <c r="AA305" s="175"/>
      <c r="AB305" t="s">
        <v>1507</v>
      </c>
      <c r="AC305" t="s">
        <v>1508</v>
      </c>
    </row>
    <row r="306" spans="24:29" x14ac:dyDescent="0.35">
      <c r="X306" s="362">
        <v>17031110200</v>
      </c>
      <c r="Y306" s="362" t="s">
        <v>1200</v>
      </c>
      <c r="Z306" s="362">
        <v>0</v>
      </c>
      <c r="AA306" s="175"/>
      <c r="AB306" t="s">
        <v>1509</v>
      </c>
      <c r="AC306" t="s">
        <v>1510</v>
      </c>
    </row>
    <row r="307" spans="24:29" x14ac:dyDescent="0.35">
      <c r="X307" s="362">
        <v>17031110300</v>
      </c>
      <c r="Y307" s="362" t="s">
        <v>1200</v>
      </c>
      <c r="Z307" s="362">
        <v>1</v>
      </c>
      <c r="AA307" s="175"/>
      <c r="AB307" t="s">
        <v>1511</v>
      </c>
      <c r="AC307" t="s">
        <v>1512</v>
      </c>
    </row>
    <row r="308" spans="24:29" x14ac:dyDescent="0.35">
      <c r="X308" s="362">
        <v>17031110400</v>
      </c>
      <c r="Y308" s="362" t="s">
        <v>1200</v>
      </c>
      <c r="Z308" s="362">
        <v>5</v>
      </c>
      <c r="AA308" s="175"/>
      <c r="AB308" t="s">
        <v>1513</v>
      </c>
      <c r="AC308" t="s">
        <v>1514</v>
      </c>
    </row>
    <row r="309" spans="24:29" x14ac:dyDescent="0.35">
      <c r="X309" s="362">
        <v>17031110501</v>
      </c>
      <c r="Y309" s="362" t="s">
        <v>1200</v>
      </c>
      <c r="Z309" s="362">
        <v>0</v>
      </c>
      <c r="AA309" s="175"/>
      <c r="AB309" t="s">
        <v>1515</v>
      </c>
      <c r="AC309" t="s">
        <v>1516</v>
      </c>
    </row>
    <row r="310" spans="24:29" x14ac:dyDescent="0.35">
      <c r="X310" s="362">
        <v>17031110502</v>
      </c>
      <c r="Y310" s="362" t="s">
        <v>1200</v>
      </c>
      <c r="Z310" s="362">
        <v>0</v>
      </c>
      <c r="AA310" s="175"/>
      <c r="AB310" t="s">
        <v>1517</v>
      </c>
      <c r="AC310" t="s">
        <v>1518</v>
      </c>
    </row>
    <row r="311" spans="24:29" x14ac:dyDescent="0.35">
      <c r="X311" s="362">
        <v>17031120100</v>
      </c>
      <c r="Y311" s="362" t="s">
        <v>1200</v>
      </c>
      <c r="Z311" s="362">
        <v>0</v>
      </c>
      <c r="AA311" s="175"/>
      <c r="AB311" t="s">
        <v>1519</v>
      </c>
      <c r="AC311" t="s">
        <v>1520</v>
      </c>
    </row>
    <row r="312" spans="24:29" x14ac:dyDescent="0.35">
      <c r="X312" s="362">
        <v>17031120200</v>
      </c>
      <c r="Y312" s="362" t="s">
        <v>1200</v>
      </c>
      <c r="Z312" s="362">
        <v>1</v>
      </c>
      <c r="AA312" s="175"/>
      <c r="AB312" t="s">
        <v>1521</v>
      </c>
      <c r="AC312" t="s">
        <v>1522</v>
      </c>
    </row>
    <row r="313" spans="24:29" x14ac:dyDescent="0.35">
      <c r="X313" s="362">
        <v>17031120300</v>
      </c>
      <c r="Y313" s="362" t="s">
        <v>1200</v>
      </c>
      <c r="Z313" s="362">
        <v>0</v>
      </c>
      <c r="AA313" s="175"/>
      <c r="AB313" t="s">
        <v>1523</v>
      </c>
      <c r="AC313" t="s">
        <v>1524</v>
      </c>
    </row>
    <row r="314" spans="24:29" x14ac:dyDescent="0.35">
      <c r="X314" s="362">
        <v>17031120400</v>
      </c>
      <c r="Y314" s="362" t="s">
        <v>1200</v>
      </c>
      <c r="Z314" s="362">
        <v>1</v>
      </c>
      <c r="AA314" s="175"/>
      <c r="AB314" t="s">
        <v>1525</v>
      </c>
      <c r="AC314" t="s">
        <v>1526</v>
      </c>
    </row>
    <row r="315" spans="24:29" x14ac:dyDescent="0.35">
      <c r="X315" s="362">
        <v>17031130100</v>
      </c>
      <c r="Y315" s="362" t="s">
        <v>1200</v>
      </c>
      <c r="Z315" s="362">
        <v>0</v>
      </c>
      <c r="AA315" s="175"/>
      <c r="AB315" t="s">
        <v>1527</v>
      </c>
      <c r="AC315" t="s">
        <v>1528</v>
      </c>
    </row>
    <row r="316" spans="24:29" x14ac:dyDescent="0.35">
      <c r="X316" s="362">
        <v>17031130200</v>
      </c>
      <c r="Y316" s="362" t="s">
        <v>1200</v>
      </c>
      <c r="Z316" s="362">
        <v>0</v>
      </c>
      <c r="AA316" s="175"/>
      <c r="AB316" t="s">
        <v>1529</v>
      </c>
      <c r="AC316" t="s">
        <v>1530</v>
      </c>
    </row>
    <row r="317" spans="24:29" x14ac:dyDescent="0.35">
      <c r="X317" s="362">
        <v>17031130300</v>
      </c>
      <c r="Y317" s="362" t="s">
        <v>1200</v>
      </c>
      <c r="Z317" s="362">
        <v>1</v>
      </c>
      <c r="AA317" s="175"/>
      <c r="AB317" t="s">
        <v>1531</v>
      </c>
      <c r="AC317" t="s">
        <v>1532</v>
      </c>
    </row>
    <row r="318" spans="24:29" x14ac:dyDescent="0.35">
      <c r="X318" s="362">
        <v>17031140100</v>
      </c>
      <c r="Y318" s="362" t="s">
        <v>1200</v>
      </c>
      <c r="Z318" s="362">
        <v>1</v>
      </c>
      <c r="AA318" s="175"/>
      <c r="AB318" t="s">
        <v>1533</v>
      </c>
      <c r="AC318" t="s">
        <v>1534</v>
      </c>
    </row>
    <row r="319" spans="24:29" x14ac:dyDescent="0.35">
      <c r="X319" s="362">
        <v>17031140200</v>
      </c>
      <c r="Y319" s="362" t="s">
        <v>1200</v>
      </c>
      <c r="Z319" s="362">
        <v>3</v>
      </c>
      <c r="AA319" s="175"/>
      <c r="AB319" t="s">
        <v>1535</v>
      </c>
      <c r="AC319" t="s">
        <v>1536</v>
      </c>
    </row>
    <row r="320" spans="24:29" x14ac:dyDescent="0.35">
      <c r="X320" s="362">
        <v>17031140301</v>
      </c>
      <c r="Y320" s="362" t="s">
        <v>1200</v>
      </c>
      <c r="Z320" s="362">
        <v>0</v>
      </c>
      <c r="AA320" s="175"/>
      <c r="AB320" t="s">
        <v>1537</v>
      </c>
      <c r="AC320" t="s">
        <v>1538</v>
      </c>
    </row>
    <row r="321" spans="24:29" x14ac:dyDescent="0.35">
      <c r="X321" s="362">
        <v>17031140302</v>
      </c>
      <c r="Y321" s="362" t="s">
        <v>1200</v>
      </c>
      <c r="Z321" s="362">
        <v>0</v>
      </c>
      <c r="AA321" s="175"/>
      <c r="AB321" t="s">
        <v>1539</v>
      </c>
      <c r="AC321" t="s">
        <v>1540</v>
      </c>
    </row>
    <row r="322" spans="24:29" x14ac:dyDescent="0.35">
      <c r="X322" s="362">
        <v>17031140400</v>
      </c>
      <c r="Y322" s="362" t="s">
        <v>1200</v>
      </c>
      <c r="Z322" s="362">
        <v>0</v>
      </c>
      <c r="AA322" s="175"/>
      <c r="AB322" t="s">
        <v>1541</v>
      </c>
      <c r="AC322" t="s">
        <v>1542</v>
      </c>
    </row>
    <row r="323" spans="24:29" x14ac:dyDescent="0.35">
      <c r="X323" s="362">
        <v>17031140500</v>
      </c>
      <c r="Y323" s="362" t="s">
        <v>1200</v>
      </c>
      <c r="Z323" s="362">
        <v>1</v>
      </c>
      <c r="AA323" s="175"/>
      <c r="AB323" t="s">
        <v>1543</v>
      </c>
      <c r="AC323" t="s">
        <v>1544</v>
      </c>
    </row>
    <row r="324" spans="24:29" x14ac:dyDescent="0.35">
      <c r="X324" s="362">
        <v>17031140601</v>
      </c>
      <c r="Y324" s="362" t="s">
        <v>1200</v>
      </c>
      <c r="Z324" s="362">
        <v>1</v>
      </c>
      <c r="AA324" s="175"/>
      <c r="AB324" t="s">
        <v>1545</v>
      </c>
      <c r="AC324" t="s">
        <v>1546</v>
      </c>
    </row>
    <row r="325" spans="24:29" x14ac:dyDescent="0.35">
      <c r="X325" s="362">
        <v>17031140602</v>
      </c>
      <c r="Y325" s="362" t="s">
        <v>1200</v>
      </c>
      <c r="Z325" s="362">
        <v>0</v>
      </c>
      <c r="AA325" s="175"/>
      <c r="AB325" t="s">
        <v>1547</v>
      </c>
      <c r="AC325" t="s">
        <v>1548</v>
      </c>
    </row>
    <row r="326" spans="24:29" x14ac:dyDescent="0.35">
      <c r="X326" s="362">
        <v>17031140701</v>
      </c>
      <c r="Y326" s="362" t="s">
        <v>1200</v>
      </c>
      <c r="Z326" s="362">
        <v>1</v>
      </c>
      <c r="AA326" s="175"/>
      <c r="AB326" t="s">
        <v>1549</v>
      </c>
      <c r="AC326" t="s">
        <v>1550</v>
      </c>
    </row>
    <row r="327" spans="24:29" x14ac:dyDescent="0.35">
      <c r="X327" s="362">
        <v>17031140702</v>
      </c>
      <c r="Y327" s="362" t="s">
        <v>1200</v>
      </c>
      <c r="Z327" s="362">
        <v>1</v>
      </c>
      <c r="AA327" s="175"/>
      <c r="AB327" t="s">
        <v>1551</v>
      </c>
      <c r="AC327" t="s">
        <v>1552</v>
      </c>
    </row>
    <row r="328" spans="24:29" x14ac:dyDescent="0.35">
      <c r="X328" s="362">
        <v>17031140800</v>
      </c>
      <c r="Y328" s="362" t="s">
        <v>1200</v>
      </c>
      <c r="Z328" s="362">
        <v>0</v>
      </c>
      <c r="AA328" s="175"/>
      <c r="AB328" t="s">
        <v>1553</v>
      </c>
      <c r="AC328" t="s">
        <v>1554</v>
      </c>
    </row>
    <row r="329" spans="24:29" x14ac:dyDescent="0.35">
      <c r="X329" s="362">
        <v>17031150200</v>
      </c>
      <c r="Y329" s="362" t="s">
        <v>1200</v>
      </c>
      <c r="Z329" s="362">
        <v>0</v>
      </c>
      <c r="AA329" s="175"/>
      <c r="AB329" t="s">
        <v>1555</v>
      </c>
      <c r="AC329" t="s">
        <v>1556</v>
      </c>
    </row>
    <row r="330" spans="24:29" x14ac:dyDescent="0.35">
      <c r="X330" s="362">
        <v>17031150300</v>
      </c>
      <c r="Y330" s="362" t="s">
        <v>1200</v>
      </c>
      <c r="Z330" s="362">
        <v>4</v>
      </c>
      <c r="AA330" s="175"/>
      <c r="AB330" t="s">
        <v>1557</v>
      </c>
      <c r="AC330" t="s">
        <v>1558</v>
      </c>
    </row>
    <row r="331" spans="24:29" x14ac:dyDescent="0.35">
      <c r="X331" s="362">
        <v>17031150401</v>
      </c>
      <c r="Y331" s="362" t="s">
        <v>1200</v>
      </c>
      <c r="Z331" s="362">
        <v>0</v>
      </c>
      <c r="AA331" s="175"/>
      <c r="AB331" t="s">
        <v>1559</v>
      </c>
      <c r="AC331" t="s">
        <v>1560</v>
      </c>
    </row>
    <row r="332" spans="24:29" x14ac:dyDescent="0.35">
      <c r="X332" s="362">
        <v>17031150402</v>
      </c>
      <c r="Y332" s="362" t="s">
        <v>1200</v>
      </c>
      <c r="Z332" s="362">
        <v>0</v>
      </c>
      <c r="AA332" s="175"/>
      <c r="AB332" t="s">
        <v>1561</v>
      </c>
      <c r="AC332" t="s">
        <v>1562</v>
      </c>
    </row>
    <row r="333" spans="24:29" x14ac:dyDescent="0.35">
      <c r="X333" s="362">
        <v>17031150501</v>
      </c>
      <c r="Y333" s="362" t="s">
        <v>1200</v>
      </c>
      <c r="Z333" s="362">
        <v>5</v>
      </c>
      <c r="AA333" s="175"/>
      <c r="AB333" t="s">
        <v>1563</v>
      </c>
      <c r="AC333" t="s">
        <v>1564</v>
      </c>
    </row>
    <row r="334" spans="24:29" x14ac:dyDescent="0.35">
      <c r="X334" s="362">
        <v>17031150502</v>
      </c>
      <c r="Y334" s="362" t="s">
        <v>1200</v>
      </c>
      <c r="Z334" s="362">
        <v>1</v>
      </c>
      <c r="AA334" s="175"/>
      <c r="AB334" t="s">
        <v>1565</v>
      </c>
      <c r="AC334" t="s">
        <v>1566</v>
      </c>
    </row>
    <row r="335" spans="24:29" x14ac:dyDescent="0.35">
      <c r="X335" s="362">
        <v>17031150600</v>
      </c>
      <c r="Y335" s="362" t="s">
        <v>1200</v>
      </c>
      <c r="Z335" s="362">
        <v>0</v>
      </c>
      <c r="AA335" s="175"/>
      <c r="AB335" t="s">
        <v>1567</v>
      </c>
      <c r="AC335" t="s">
        <v>1568</v>
      </c>
    </row>
    <row r="336" spans="24:29" x14ac:dyDescent="0.35">
      <c r="X336" s="362">
        <v>17031150700</v>
      </c>
      <c r="Y336" s="362" t="s">
        <v>1200</v>
      </c>
      <c r="Z336" s="362">
        <v>1</v>
      </c>
      <c r="AA336" s="175"/>
      <c r="AB336" t="s">
        <v>1569</v>
      </c>
      <c r="AC336" t="s">
        <v>1570</v>
      </c>
    </row>
    <row r="337" spans="24:29" x14ac:dyDescent="0.35">
      <c r="X337" s="362">
        <v>17031150800</v>
      </c>
      <c r="Y337" s="362" t="s">
        <v>1200</v>
      </c>
      <c r="Z337" s="362">
        <v>0</v>
      </c>
      <c r="AA337" s="175"/>
      <c r="AB337" t="s">
        <v>1571</v>
      </c>
      <c r="AC337" t="s">
        <v>1572</v>
      </c>
    </row>
    <row r="338" spans="24:29" x14ac:dyDescent="0.35">
      <c r="X338" s="362">
        <v>17031151001</v>
      </c>
      <c r="Y338" s="362" t="s">
        <v>1200</v>
      </c>
      <c r="Z338" s="362">
        <v>3</v>
      </c>
      <c r="AA338" s="175"/>
      <c r="AB338" t="s">
        <v>1573</v>
      </c>
      <c r="AC338" t="s">
        <v>1574</v>
      </c>
    </row>
    <row r="339" spans="24:29" x14ac:dyDescent="0.35">
      <c r="X339" s="362">
        <v>17031151002</v>
      </c>
      <c r="Y339" s="362" t="s">
        <v>1200</v>
      </c>
      <c r="Z339" s="362">
        <v>0</v>
      </c>
      <c r="AA339" s="175"/>
      <c r="AB339" t="s">
        <v>1575</v>
      </c>
      <c r="AC339" t="s">
        <v>1576</v>
      </c>
    </row>
    <row r="340" spans="24:29" x14ac:dyDescent="0.35">
      <c r="X340" s="362">
        <v>17031151100</v>
      </c>
      <c r="Y340" s="362" t="s">
        <v>1200</v>
      </c>
      <c r="Z340" s="362">
        <v>1</v>
      </c>
      <c r="AA340" s="175"/>
      <c r="AB340" t="s">
        <v>1577</v>
      </c>
      <c r="AC340" t="s">
        <v>1578</v>
      </c>
    </row>
    <row r="341" spans="24:29" x14ac:dyDescent="0.35">
      <c r="X341" s="362">
        <v>17031151200</v>
      </c>
      <c r="Y341" s="362" t="s">
        <v>1200</v>
      </c>
      <c r="Z341" s="362">
        <v>0</v>
      </c>
      <c r="AA341" s="175"/>
      <c r="AB341" t="s">
        <v>1579</v>
      </c>
      <c r="AC341" t="s">
        <v>1580</v>
      </c>
    </row>
    <row r="342" spans="24:29" x14ac:dyDescent="0.35">
      <c r="X342" s="362">
        <v>17031160100</v>
      </c>
      <c r="Y342" s="362" t="s">
        <v>1200</v>
      </c>
      <c r="Z342" s="362">
        <v>1</v>
      </c>
      <c r="AA342" s="175"/>
      <c r="AB342" t="s">
        <v>1581</v>
      </c>
      <c r="AC342" t="s">
        <v>1582</v>
      </c>
    </row>
    <row r="343" spans="24:29" x14ac:dyDescent="0.35">
      <c r="X343" s="362">
        <v>17031160200</v>
      </c>
      <c r="Y343" s="362" t="s">
        <v>1200</v>
      </c>
      <c r="Z343" s="362">
        <v>0</v>
      </c>
      <c r="AA343" s="175"/>
      <c r="AB343" t="s">
        <v>1583</v>
      </c>
      <c r="AC343" t="s">
        <v>1584</v>
      </c>
    </row>
    <row r="344" spans="24:29" x14ac:dyDescent="0.35">
      <c r="X344" s="362">
        <v>17031160300</v>
      </c>
      <c r="Y344" s="362" t="s">
        <v>1200</v>
      </c>
      <c r="Z344" s="362">
        <v>0</v>
      </c>
      <c r="AA344" s="175"/>
      <c r="AB344" t="s">
        <v>1585</v>
      </c>
      <c r="AC344" t="s">
        <v>1586</v>
      </c>
    </row>
    <row r="345" spans="24:29" x14ac:dyDescent="0.35">
      <c r="X345" s="362">
        <v>17031160400</v>
      </c>
      <c r="Y345" s="362" t="s">
        <v>1200</v>
      </c>
      <c r="Z345" s="362">
        <v>0</v>
      </c>
      <c r="AA345" s="175"/>
      <c r="AB345" t="s">
        <v>1587</v>
      </c>
      <c r="AC345" t="s">
        <v>1588</v>
      </c>
    </row>
    <row r="346" spans="24:29" x14ac:dyDescent="0.35">
      <c r="X346" s="362">
        <v>17031160501</v>
      </c>
      <c r="Y346" s="362" t="s">
        <v>1200</v>
      </c>
      <c r="Z346" s="362">
        <v>5</v>
      </c>
      <c r="AA346" s="175"/>
      <c r="AB346" t="s">
        <v>1589</v>
      </c>
      <c r="AC346" t="s">
        <v>1590</v>
      </c>
    </row>
    <row r="347" spans="24:29" x14ac:dyDescent="0.35">
      <c r="X347" s="362">
        <v>17031160502</v>
      </c>
      <c r="Y347" s="362" t="s">
        <v>1200</v>
      </c>
      <c r="Z347" s="362">
        <v>5</v>
      </c>
      <c r="AA347" s="175"/>
      <c r="AB347" t="s">
        <v>1591</v>
      </c>
      <c r="AC347" t="s">
        <v>1592</v>
      </c>
    </row>
    <row r="348" spans="24:29" x14ac:dyDescent="0.35">
      <c r="X348" s="362">
        <v>17031160601</v>
      </c>
      <c r="Y348" s="362" t="s">
        <v>1200</v>
      </c>
      <c r="Z348" s="362">
        <v>4</v>
      </c>
      <c r="AA348" s="175"/>
      <c r="AB348" t="s">
        <v>1593</v>
      </c>
      <c r="AC348" t="s">
        <v>1594</v>
      </c>
    </row>
    <row r="349" spans="24:29" x14ac:dyDescent="0.35">
      <c r="X349" s="362">
        <v>17031160602</v>
      </c>
      <c r="Y349" s="362" t="s">
        <v>1200</v>
      </c>
      <c r="Z349" s="362">
        <v>0</v>
      </c>
      <c r="AA349" s="175"/>
      <c r="AB349" t="s">
        <v>1595</v>
      </c>
      <c r="AC349" t="s">
        <v>1596</v>
      </c>
    </row>
    <row r="350" spans="24:29" x14ac:dyDescent="0.35">
      <c r="X350" s="362">
        <v>17031160700</v>
      </c>
      <c r="Y350" s="362" t="s">
        <v>1200</v>
      </c>
      <c r="Z350" s="362">
        <v>0</v>
      </c>
      <c r="AA350" s="175"/>
      <c r="AB350" t="s">
        <v>1597</v>
      </c>
      <c r="AC350" t="s">
        <v>1598</v>
      </c>
    </row>
    <row r="351" spans="24:29" x14ac:dyDescent="0.35">
      <c r="X351" s="362">
        <v>17031160800</v>
      </c>
      <c r="Y351" s="362" t="s">
        <v>1200</v>
      </c>
      <c r="Z351" s="362">
        <v>1</v>
      </c>
      <c r="AA351" s="175"/>
      <c r="AB351" t="s">
        <v>1599</v>
      </c>
      <c r="AC351" t="s">
        <v>1600</v>
      </c>
    </row>
    <row r="352" spans="24:29" x14ac:dyDescent="0.35">
      <c r="X352" s="362">
        <v>17031160900</v>
      </c>
      <c r="Y352" s="362" t="s">
        <v>1200</v>
      </c>
      <c r="Z352" s="362">
        <v>1</v>
      </c>
      <c r="AA352" s="175"/>
      <c r="AB352" t="s">
        <v>1601</v>
      </c>
      <c r="AC352" t="s">
        <v>1602</v>
      </c>
    </row>
    <row r="353" spans="24:29" x14ac:dyDescent="0.35">
      <c r="X353" s="362">
        <v>17031161000</v>
      </c>
      <c r="Y353" s="362" t="s">
        <v>1200</v>
      </c>
      <c r="Z353" s="362">
        <v>5</v>
      </c>
      <c r="AA353" s="175"/>
      <c r="AB353" t="s">
        <v>1603</v>
      </c>
      <c r="AC353" t="s">
        <v>1604</v>
      </c>
    </row>
    <row r="354" spans="24:29" x14ac:dyDescent="0.35">
      <c r="X354" s="362">
        <v>17031161100</v>
      </c>
      <c r="Y354" s="362" t="s">
        <v>1200</v>
      </c>
      <c r="Z354" s="362">
        <v>0</v>
      </c>
      <c r="AA354" s="175"/>
      <c r="AB354" t="s">
        <v>1605</v>
      </c>
      <c r="AC354" t="s">
        <v>1606</v>
      </c>
    </row>
    <row r="355" spans="24:29" x14ac:dyDescent="0.35">
      <c r="X355" s="362">
        <v>17031161200</v>
      </c>
      <c r="Y355" s="362" t="s">
        <v>1200</v>
      </c>
      <c r="Z355" s="362">
        <v>0</v>
      </c>
      <c r="AA355" s="175"/>
      <c r="AB355" t="s">
        <v>1607</v>
      </c>
      <c r="AC355" t="s">
        <v>1608</v>
      </c>
    </row>
    <row r="356" spans="24:29" x14ac:dyDescent="0.35">
      <c r="X356" s="362">
        <v>17031161300</v>
      </c>
      <c r="Y356" s="362" t="s">
        <v>1200</v>
      </c>
      <c r="Z356" s="362">
        <v>0</v>
      </c>
      <c r="AA356" s="175"/>
      <c r="AB356" t="s">
        <v>1609</v>
      </c>
      <c r="AC356" t="s">
        <v>1610</v>
      </c>
    </row>
    <row r="357" spans="24:29" x14ac:dyDescent="0.35">
      <c r="X357" s="362">
        <v>17031170100</v>
      </c>
      <c r="Y357" s="362" t="s">
        <v>1200</v>
      </c>
      <c r="Z357" s="362">
        <v>0</v>
      </c>
      <c r="AA357" s="175"/>
      <c r="AB357" t="s">
        <v>1611</v>
      </c>
      <c r="AC357" t="s">
        <v>1612</v>
      </c>
    </row>
    <row r="358" spans="24:29" x14ac:dyDescent="0.35">
      <c r="X358" s="362">
        <v>17031170200</v>
      </c>
      <c r="Y358" s="362" t="s">
        <v>1200</v>
      </c>
      <c r="Z358" s="362">
        <v>4</v>
      </c>
      <c r="AA358" s="175"/>
      <c r="AB358" t="s">
        <v>1613</v>
      </c>
      <c r="AC358" t="s">
        <v>1614</v>
      </c>
    </row>
    <row r="359" spans="24:29" x14ac:dyDescent="0.35">
      <c r="X359" s="362">
        <v>17031170300</v>
      </c>
      <c r="Y359" s="362" t="s">
        <v>1200</v>
      </c>
      <c r="Z359" s="362">
        <v>4</v>
      </c>
      <c r="AA359" s="175"/>
      <c r="AB359" t="s">
        <v>1615</v>
      </c>
      <c r="AC359" t="s">
        <v>1616</v>
      </c>
    </row>
    <row r="360" spans="24:29" x14ac:dyDescent="0.35">
      <c r="X360" s="362">
        <v>17031170400</v>
      </c>
      <c r="Y360" s="362" t="s">
        <v>1200</v>
      </c>
      <c r="Z360" s="362">
        <v>1</v>
      </c>
      <c r="AA360" s="175"/>
      <c r="AB360" t="s">
        <v>1617</v>
      </c>
      <c r="AC360" t="s">
        <v>1618</v>
      </c>
    </row>
    <row r="361" spans="24:29" x14ac:dyDescent="0.35">
      <c r="X361" s="362">
        <v>17031170500</v>
      </c>
      <c r="Y361" s="362" t="s">
        <v>1200</v>
      </c>
      <c r="Z361" s="362">
        <v>0</v>
      </c>
      <c r="AA361" s="175"/>
      <c r="AB361" t="s">
        <v>1619</v>
      </c>
      <c r="AC361" t="s">
        <v>1620</v>
      </c>
    </row>
    <row r="362" spans="24:29" x14ac:dyDescent="0.35">
      <c r="X362" s="362">
        <v>17031170600</v>
      </c>
      <c r="Y362" s="362" t="s">
        <v>1200</v>
      </c>
      <c r="Z362" s="362">
        <v>0</v>
      </c>
      <c r="AA362" s="175"/>
      <c r="AB362" t="s">
        <v>1621</v>
      </c>
      <c r="AC362" t="s">
        <v>1622</v>
      </c>
    </row>
    <row r="363" spans="24:29" x14ac:dyDescent="0.35">
      <c r="X363" s="362">
        <v>17031170700</v>
      </c>
      <c r="Y363" s="362" t="s">
        <v>1200</v>
      </c>
      <c r="Z363" s="362">
        <v>2</v>
      </c>
      <c r="AA363" s="175"/>
      <c r="AB363" t="s">
        <v>1623</v>
      </c>
      <c r="AC363" t="s">
        <v>1624</v>
      </c>
    </row>
    <row r="364" spans="24:29" x14ac:dyDescent="0.35">
      <c r="X364" s="362">
        <v>17031170800</v>
      </c>
      <c r="Y364" s="362" t="s">
        <v>1200</v>
      </c>
      <c r="Z364" s="362">
        <v>0</v>
      </c>
      <c r="AA364" s="175"/>
      <c r="AB364" t="s">
        <v>1625</v>
      </c>
      <c r="AC364" t="s">
        <v>1626</v>
      </c>
    </row>
    <row r="365" spans="24:29" x14ac:dyDescent="0.35">
      <c r="X365" s="362">
        <v>17031170900</v>
      </c>
      <c r="Y365" s="362" t="s">
        <v>1200</v>
      </c>
      <c r="Z365" s="362">
        <v>0</v>
      </c>
      <c r="AA365" s="175"/>
      <c r="AB365" t="s">
        <v>1627</v>
      </c>
      <c r="AC365" t="s">
        <v>1628</v>
      </c>
    </row>
    <row r="366" spans="24:29" x14ac:dyDescent="0.35">
      <c r="X366" s="362">
        <v>17031171000</v>
      </c>
      <c r="Y366" s="362" t="s">
        <v>1200</v>
      </c>
      <c r="Z366" s="362">
        <v>0</v>
      </c>
      <c r="AA366" s="175"/>
      <c r="AB366" t="s">
        <v>1629</v>
      </c>
      <c r="AC366" t="s">
        <v>1630</v>
      </c>
    </row>
    <row r="367" spans="24:29" x14ac:dyDescent="0.35">
      <c r="X367" s="362">
        <v>17031171100</v>
      </c>
      <c r="Y367" s="362" t="s">
        <v>1200</v>
      </c>
      <c r="Z367" s="362">
        <v>3</v>
      </c>
      <c r="AA367" s="175"/>
      <c r="AB367" t="s">
        <v>1631</v>
      </c>
      <c r="AC367" t="s">
        <v>1632</v>
      </c>
    </row>
    <row r="368" spans="24:29" x14ac:dyDescent="0.35">
      <c r="X368" s="362">
        <v>17031180100</v>
      </c>
      <c r="Y368" s="362" t="s">
        <v>1200</v>
      </c>
      <c r="Z368" s="362">
        <v>3</v>
      </c>
      <c r="AA368" s="175"/>
      <c r="AB368" t="s">
        <v>1633</v>
      </c>
      <c r="AC368" t="s">
        <v>1634</v>
      </c>
    </row>
    <row r="369" spans="24:29" x14ac:dyDescent="0.35">
      <c r="X369" s="362">
        <v>17031190100</v>
      </c>
      <c r="Y369" s="362" t="s">
        <v>1200</v>
      </c>
      <c r="Z369" s="362">
        <v>1</v>
      </c>
      <c r="AA369" s="175"/>
      <c r="AB369" t="s">
        <v>1635</v>
      </c>
      <c r="AC369" t="s">
        <v>1636</v>
      </c>
    </row>
    <row r="370" spans="24:29" x14ac:dyDescent="0.35">
      <c r="X370" s="362">
        <v>17031190200</v>
      </c>
      <c r="Y370" s="362" t="s">
        <v>1200</v>
      </c>
      <c r="Z370" s="362">
        <v>0</v>
      </c>
      <c r="AA370" s="175"/>
      <c r="AB370" t="s">
        <v>1637</v>
      </c>
      <c r="AC370" t="s">
        <v>1638</v>
      </c>
    </row>
    <row r="371" spans="24:29" x14ac:dyDescent="0.35">
      <c r="X371" s="362">
        <v>17031190300</v>
      </c>
      <c r="Y371" s="362" t="s">
        <v>1200</v>
      </c>
      <c r="Z371" s="362">
        <v>5</v>
      </c>
      <c r="AA371" s="175"/>
      <c r="AB371" t="s">
        <v>1639</v>
      </c>
      <c r="AC371" t="s">
        <v>1640</v>
      </c>
    </row>
    <row r="372" spans="24:29" x14ac:dyDescent="0.35">
      <c r="X372" s="362">
        <v>17031190401</v>
      </c>
      <c r="Y372" s="362" t="s">
        <v>1200</v>
      </c>
      <c r="Z372" s="362">
        <v>0</v>
      </c>
      <c r="AA372" s="175"/>
      <c r="AB372" t="s">
        <v>1641</v>
      </c>
      <c r="AC372" t="s">
        <v>1642</v>
      </c>
    </row>
    <row r="373" spans="24:29" x14ac:dyDescent="0.35">
      <c r="X373" s="362">
        <v>17031190402</v>
      </c>
      <c r="Y373" s="362" t="s">
        <v>1200</v>
      </c>
      <c r="Z373" s="362">
        <v>0</v>
      </c>
      <c r="AA373" s="175"/>
      <c r="AB373" t="s">
        <v>1643</v>
      </c>
      <c r="AC373" t="s">
        <v>1644</v>
      </c>
    </row>
    <row r="374" spans="24:29" x14ac:dyDescent="0.35">
      <c r="X374" s="362">
        <v>17031190601</v>
      </c>
      <c r="Y374" s="362" t="s">
        <v>1200</v>
      </c>
      <c r="Z374" s="362">
        <v>1</v>
      </c>
      <c r="AA374" s="175"/>
      <c r="AB374" t="s">
        <v>1645</v>
      </c>
      <c r="AC374" t="s">
        <v>1646</v>
      </c>
    </row>
    <row r="375" spans="24:29" x14ac:dyDescent="0.35">
      <c r="X375" s="362">
        <v>17031190602</v>
      </c>
      <c r="Y375" s="362" t="s">
        <v>1200</v>
      </c>
      <c r="Z375" s="362">
        <v>0</v>
      </c>
      <c r="AA375" s="175"/>
      <c r="AB375" t="s">
        <v>1647</v>
      </c>
      <c r="AC375" t="s">
        <v>1648</v>
      </c>
    </row>
    <row r="376" spans="24:29" x14ac:dyDescent="0.35">
      <c r="X376" s="362">
        <v>17031190701</v>
      </c>
      <c r="Y376" s="362" t="s">
        <v>1200</v>
      </c>
      <c r="Z376" s="362">
        <v>5</v>
      </c>
      <c r="AA376" s="175"/>
      <c r="AB376" t="s">
        <v>1649</v>
      </c>
      <c r="AC376" t="s">
        <v>1650</v>
      </c>
    </row>
    <row r="377" spans="24:29" x14ac:dyDescent="0.35">
      <c r="X377" s="362">
        <v>17031190702</v>
      </c>
      <c r="Y377" s="362" t="s">
        <v>1200</v>
      </c>
      <c r="Z377" s="362">
        <v>3</v>
      </c>
      <c r="AA377" s="175"/>
      <c r="AB377" t="s">
        <v>1651</v>
      </c>
      <c r="AC377" t="s">
        <v>1652</v>
      </c>
    </row>
    <row r="378" spans="24:29" x14ac:dyDescent="0.35">
      <c r="X378" s="362">
        <v>17031190800</v>
      </c>
      <c r="Y378" s="362" t="s">
        <v>1200</v>
      </c>
      <c r="Z378" s="362">
        <v>1</v>
      </c>
      <c r="AA378" s="175"/>
      <c r="AB378" t="s">
        <v>1653</v>
      </c>
      <c r="AC378" t="s">
        <v>1654</v>
      </c>
    </row>
    <row r="379" spans="24:29" x14ac:dyDescent="0.35">
      <c r="X379" s="362">
        <v>17031190900</v>
      </c>
      <c r="Y379" s="362" t="s">
        <v>1200</v>
      </c>
      <c r="Z379" s="362">
        <v>1</v>
      </c>
      <c r="AA379" s="175"/>
      <c r="AB379" t="s">
        <v>1655</v>
      </c>
      <c r="AC379" t="s">
        <v>1656</v>
      </c>
    </row>
    <row r="380" spans="24:29" x14ac:dyDescent="0.35">
      <c r="X380" s="362">
        <v>17031191000</v>
      </c>
      <c r="Y380" s="362" t="s">
        <v>1200</v>
      </c>
      <c r="Z380" s="362">
        <v>1</v>
      </c>
      <c r="AA380" s="175"/>
      <c r="AB380" t="s">
        <v>1657</v>
      </c>
      <c r="AC380" t="s">
        <v>1658</v>
      </c>
    </row>
    <row r="381" spans="24:29" x14ac:dyDescent="0.35">
      <c r="X381" s="362">
        <v>17031191100</v>
      </c>
      <c r="Y381" s="362" t="s">
        <v>1200</v>
      </c>
      <c r="Z381" s="362">
        <v>0</v>
      </c>
      <c r="AA381" s="175"/>
      <c r="AB381" t="s">
        <v>1659</v>
      </c>
      <c r="AC381" t="s">
        <v>1660</v>
      </c>
    </row>
    <row r="382" spans="24:29" x14ac:dyDescent="0.35">
      <c r="X382" s="362">
        <v>17031191200</v>
      </c>
      <c r="Y382" s="362" t="s">
        <v>1200</v>
      </c>
      <c r="Z382" s="362">
        <v>3</v>
      </c>
      <c r="AA382" s="175"/>
      <c r="AB382" t="s">
        <v>1661</v>
      </c>
      <c r="AC382" t="s">
        <v>1662</v>
      </c>
    </row>
    <row r="383" spans="24:29" x14ac:dyDescent="0.35">
      <c r="X383" s="362">
        <v>17031191301</v>
      </c>
      <c r="Y383" s="362" t="s">
        <v>1200</v>
      </c>
      <c r="Z383" s="362">
        <v>3</v>
      </c>
      <c r="AA383" s="175"/>
      <c r="AB383" t="s">
        <v>1663</v>
      </c>
      <c r="AC383" t="s">
        <v>1664</v>
      </c>
    </row>
    <row r="384" spans="24:29" x14ac:dyDescent="0.35">
      <c r="X384" s="362">
        <v>17031191302</v>
      </c>
      <c r="Y384" s="362" t="s">
        <v>1200</v>
      </c>
      <c r="Z384" s="362">
        <v>2</v>
      </c>
      <c r="AA384" s="175"/>
      <c r="AB384" t="s">
        <v>1665</v>
      </c>
      <c r="AC384" t="s">
        <v>1666</v>
      </c>
    </row>
    <row r="385" spans="24:29" x14ac:dyDescent="0.35">
      <c r="X385" s="362">
        <v>17031200100</v>
      </c>
      <c r="Y385" s="362" t="s">
        <v>1200</v>
      </c>
      <c r="Z385" s="362">
        <v>0</v>
      </c>
      <c r="AA385" s="175"/>
      <c r="AB385" t="s">
        <v>1667</v>
      </c>
      <c r="AC385" t="s">
        <v>1668</v>
      </c>
    </row>
    <row r="386" spans="24:29" x14ac:dyDescent="0.35">
      <c r="X386" s="362">
        <v>17031200200</v>
      </c>
      <c r="Y386" s="362" t="s">
        <v>1200</v>
      </c>
      <c r="Z386" s="362">
        <v>3</v>
      </c>
      <c r="AA386" s="175"/>
      <c r="AB386" t="s">
        <v>1669</v>
      </c>
      <c r="AC386" t="s">
        <v>1670</v>
      </c>
    </row>
    <row r="387" spans="24:29" x14ac:dyDescent="0.35">
      <c r="X387" s="362">
        <v>17031200300</v>
      </c>
      <c r="Y387" s="362" t="s">
        <v>1200</v>
      </c>
      <c r="Z387" s="362">
        <v>3</v>
      </c>
      <c r="AA387" s="175"/>
      <c r="AB387" t="s">
        <v>1671</v>
      </c>
      <c r="AC387" t="s">
        <v>1672</v>
      </c>
    </row>
    <row r="388" spans="24:29" x14ac:dyDescent="0.35">
      <c r="X388" s="362">
        <v>17031200401</v>
      </c>
      <c r="Y388" s="362" t="s">
        <v>1200</v>
      </c>
      <c r="Z388" s="362">
        <v>1</v>
      </c>
      <c r="AA388" s="175"/>
      <c r="AB388" t="s">
        <v>1673</v>
      </c>
      <c r="AC388" t="s">
        <v>1674</v>
      </c>
    </row>
    <row r="389" spans="24:29" x14ac:dyDescent="0.35">
      <c r="X389" s="362">
        <v>17031200402</v>
      </c>
      <c r="Y389" s="362" t="s">
        <v>1200</v>
      </c>
      <c r="Z389" s="362">
        <v>4</v>
      </c>
      <c r="AA389" s="175"/>
      <c r="AB389" t="s">
        <v>1675</v>
      </c>
      <c r="AC389" t="s">
        <v>1676</v>
      </c>
    </row>
    <row r="390" spans="24:29" x14ac:dyDescent="0.35">
      <c r="X390" s="362">
        <v>17031210100</v>
      </c>
      <c r="Y390" s="362" t="s">
        <v>1200</v>
      </c>
      <c r="Z390" s="362">
        <v>5</v>
      </c>
      <c r="AA390" s="175"/>
      <c r="AB390" t="s">
        <v>1677</v>
      </c>
      <c r="AC390" t="s">
        <v>1678</v>
      </c>
    </row>
    <row r="391" spans="24:29" x14ac:dyDescent="0.35">
      <c r="X391" s="362">
        <v>17031210400</v>
      </c>
      <c r="Y391" s="362" t="s">
        <v>1200</v>
      </c>
      <c r="Z391" s="362">
        <v>0</v>
      </c>
      <c r="AA391" s="175"/>
      <c r="AB391" t="s">
        <v>1679</v>
      </c>
      <c r="AC391" t="s">
        <v>1680</v>
      </c>
    </row>
    <row r="392" spans="24:29" x14ac:dyDescent="0.35">
      <c r="X392" s="362">
        <v>17031210501</v>
      </c>
      <c r="Y392" s="362" t="s">
        <v>1200</v>
      </c>
      <c r="Z392" s="362">
        <v>0</v>
      </c>
      <c r="AA392" s="175"/>
      <c r="AB392" t="s">
        <v>1681</v>
      </c>
      <c r="AC392" t="s">
        <v>1682</v>
      </c>
    </row>
    <row r="393" spans="24:29" x14ac:dyDescent="0.35">
      <c r="X393" s="362">
        <v>17031210502</v>
      </c>
      <c r="Y393" s="362" t="s">
        <v>1200</v>
      </c>
      <c r="Z393" s="362">
        <v>3</v>
      </c>
      <c r="AA393" s="175"/>
      <c r="AB393" t="s">
        <v>1683</v>
      </c>
      <c r="AC393" t="s">
        <v>1684</v>
      </c>
    </row>
    <row r="394" spans="24:29" x14ac:dyDescent="0.35">
      <c r="X394" s="362">
        <v>17031210601</v>
      </c>
      <c r="Y394" s="362" t="s">
        <v>1200</v>
      </c>
      <c r="Z394" s="362">
        <v>0</v>
      </c>
      <c r="AA394" s="175"/>
      <c r="AB394" t="s">
        <v>1685</v>
      </c>
      <c r="AC394" t="s">
        <v>1686</v>
      </c>
    </row>
    <row r="395" spans="24:29" x14ac:dyDescent="0.35">
      <c r="X395" s="362">
        <v>17031210602</v>
      </c>
      <c r="Y395" s="362" t="s">
        <v>1200</v>
      </c>
      <c r="Z395" s="362">
        <v>0</v>
      </c>
      <c r="AA395" s="175"/>
      <c r="AB395" t="s">
        <v>1687</v>
      </c>
      <c r="AC395" t="s">
        <v>1688</v>
      </c>
    </row>
    <row r="396" spans="24:29" x14ac:dyDescent="0.35">
      <c r="X396" s="362">
        <v>17031210700</v>
      </c>
      <c r="Y396" s="362" t="s">
        <v>1200</v>
      </c>
      <c r="Z396" s="362">
        <v>5</v>
      </c>
      <c r="AA396" s="175"/>
      <c r="AB396" t="s">
        <v>1689</v>
      </c>
      <c r="AC396" t="s">
        <v>1690</v>
      </c>
    </row>
    <row r="397" spans="24:29" x14ac:dyDescent="0.35">
      <c r="X397" s="362">
        <v>17031210800</v>
      </c>
      <c r="Y397" s="362" t="s">
        <v>1200</v>
      </c>
      <c r="Z397" s="362">
        <v>0</v>
      </c>
      <c r="AA397" s="175"/>
      <c r="AB397" t="s">
        <v>1691</v>
      </c>
      <c r="AC397" t="s">
        <v>1692</v>
      </c>
    </row>
    <row r="398" spans="24:29" x14ac:dyDescent="0.35">
      <c r="X398" s="362">
        <v>17031210900</v>
      </c>
      <c r="Y398" s="362" t="s">
        <v>1200</v>
      </c>
      <c r="Z398" s="362">
        <v>5</v>
      </c>
      <c r="AA398" s="175"/>
      <c r="AB398" t="s">
        <v>1693</v>
      </c>
      <c r="AC398" t="s">
        <v>1694</v>
      </c>
    </row>
    <row r="399" spans="24:29" x14ac:dyDescent="0.35">
      <c r="X399" s="362">
        <v>17031220300</v>
      </c>
      <c r="Y399" s="362" t="s">
        <v>1200</v>
      </c>
      <c r="Z399" s="362">
        <v>0</v>
      </c>
      <c r="AA399" s="175"/>
      <c r="AB399" t="s">
        <v>1695</v>
      </c>
      <c r="AC399" t="s">
        <v>1696</v>
      </c>
    </row>
    <row r="400" spans="24:29" x14ac:dyDescent="0.35">
      <c r="X400" s="362">
        <v>17031220400</v>
      </c>
      <c r="Y400" s="362" t="s">
        <v>1200</v>
      </c>
      <c r="Z400" s="362">
        <v>0</v>
      </c>
      <c r="AA400" s="175"/>
      <c r="AB400" t="s">
        <v>1697</v>
      </c>
      <c r="AC400" t="s">
        <v>1698</v>
      </c>
    </row>
    <row r="401" spans="24:29" x14ac:dyDescent="0.35">
      <c r="X401" s="362">
        <v>17031220500</v>
      </c>
      <c r="Y401" s="362" t="s">
        <v>1200</v>
      </c>
      <c r="Z401" s="362">
        <v>0</v>
      </c>
      <c r="AA401" s="175"/>
      <c r="AB401" t="s">
        <v>1699</v>
      </c>
      <c r="AC401" t="s">
        <v>1700</v>
      </c>
    </row>
    <row r="402" spans="24:29" x14ac:dyDescent="0.35">
      <c r="X402" s="362">
        <v>17031220601</v>
      </c>
      <c r="Y402" s="362" t="s">
        <v>1200</v>
      </c>
      <c r="Z402" s="362">
        <v>5</v>
      </c>
      <c r="AA402" s="175"/>
      <c r="AB402" t="s">
        <v>1701</v>
      </c>
      <c r="AC402" t="s">
        <v>1702</v>
      </c>
    </row>
    <row r="403" spans="24:29" x14ac:dyDescent="0.35">
      <c r="X403" s="362">
        <v>17031220602</v>
      </c>
      <c r="Y403" s="362" t="s">
        <v>1200</v>
      </c>
      <c r="Z403" s="362">
        <v>1</v>
      </c>
      <c r="AA403" s="175"/>
      <c r="AB403" t="s">
        <v>1703</v>
      </c>
      <c r="AC403" t="s">
        <v>1704</v>
      </c>
    </row>
    <row r="404" spans="24:29" x14ac:dyDescent="0.35">
      <c r="X404" s="362">
        <v>17031220701</v>
      </c>
      <c r="Y404" s="362" t="s">
        <v>1200</v>
      </c>
      <c r="Z404" s="362">
        <v>1</v>
      </c>
      <c r="AA404" s="175"/>
      <c r="AB404" t="s">
        <v>1705</v>
      </c>
      <c r="AC404" t="s">
        <v>1706</v>
      </c>
    </row>
    <row r="405" spans="24:29" x14ac:dyDescent="0.35">
      <c r="X405" s="362">
        <v>17031220702</v>
      </c>
      <c r="Y405" s="362" t="s">
        <v>1200</v>
      </c>
      <c r="Z405" s="362">
        <v>0</v>
      </c>
      <c r="AA405" s="175"/>
      <c r="AB405" t="s">
        <v>1707</v>
      </c>
      <c r="AC405" t="s">
        <v>1708</v>
      </c>
    </row>
    <row r="406" spans="24:29" x14ac:dyDescent="0.35">
      <c r="X406" s="362">
        <v>17031220901</v>
      </c>
      <c r="Y406" s="362" t="s">
        <v>1200</v>
      </c>
      <c r="Z406" s="362">
        <v>1</v>
      </c>
      <c r="AA406" s="175"/>
      <c r="AB406" t="s">
        <v>1709</v>
      </c>
      <c r="AC406" t="s">
        <v>1710</v>
      </c>
    </row>
    <row r="407" spans="24:29" x14ac:dyDescent="0.35">
      <c r="X407" s="362">
        <v>17031220902</v>
      </c>
      <c r="Y407" s="362" t="s">
        <v>1200</v>
      </c>
      <c r="Z407" s="362">
        <v>3</v>
      </c>
      <c r="AA407" s="175"/>
      <c r="AB407" t="s">
        <v>1711</v>
      </c>
      <c r="AC407" t="s">
        <v>1712</v>
      </c>
    </row>
    <row r="408" spans="24:29" x14ac:dyDescent="0.35">
      <c r="X408" s="362">
        <v>17031221000</v>
      </c>
      <c r="Y408" s="362" t="s">
        <v>1200</v>
      </c>
      <c r="Z408" s="362">
        <v>4</v>
      </c>
      <c r="AA408" s="175"/>
      <c r="AB408" t="s">
        <v>1713</v>
      </c>
      <c r="AC408" t="s">
        <v>1714</v>
      </c>
    </row>
    <row r="409" spans="24:29" x14ac:dyDescent="0.35">
      <c r="X409" s="362">
        <v>17031221100</v>
      </c>
      <c r="Y409" s="362" t="s">
        <v>1200</v>
      </c>
      <c r="Z409" s="362">
        <v>0</v>
      </c>
      <c r="AA409" s="175"/>
      <c r="AB409" t="s">
        <v>1715</v>
      </c>
      <c r="AC409" t="s">
        <v>1716</v>
      </c>
    </row>
    <row r="410" spans="24:29" x14ac:dyDescent="0.35">
      <c r="X410" s="362">
        <v>17031221200</v>
      </c>
      <c r="Y410" s="362" t="s">
        <v>1200</v>
      </c>
      <c r="Z410" s="362">
        <v>0</v>
      </c>
      <c r="AA410" s="175"/>
      <c r="AB410" t="s">
        <v>1717</v>
      </c>
      <c r="AC410" t="s">
        <v>1718</v>
      </c>
    </row>
    <row r="411" spans="24:29" x14ac:dyDescent="0.35">
      <c r="X411" s="362">
        <v>17031221300</v>
      </c>
      <c r="Y411" s="362" t="s">
        <v>1200</v>
      </c>
      <c r="Z411" s="362">
        <v>0</v>
      </c>
      <c r="AA411" s="175"/>
      <c r="AB411" t="s">
        <v>1719</v>
      </c>
      <c r="AC411" t="s">
        <v>1720</v>
      </c>
    </row>
    <row r="412" spans="24:29" x14ac:dyDescent="0.35">
      <c r="X412" s="362">
        <v>17031221400</v>
      </c>
      <c r="Y412" s="362" t="s">
        <v>1200</v>
      </c>
      <c r="Z412" s="362">
        <v>1</v>
      </c>
      <c r="AA412" s="175"/>
      <c r="AB412" t="s">
        <v>1721</v>
      </c>
      <c r="AC412" t="s">
        <v>1722</v>
      </c>
    </row>
    <row r="413" spans="24:29" x14ac:dyDescent="0.35">
      <c r="X413" s="362">
        <v>17031221500</v>
      </c>
      <c r="Y413" s="362" t="s">
        <v>1200</v>
      </c>
      <c r="Z413" s="362">
        <v>0</v>
      </c>
      <c r="AA413" s="175"/>
      <c r="AB413" t="s">
        <v>1723</v>
      </c>
      <c r="AC413" t="s">
        <v>1724</v>
      </c>
    </row>
    <row r="414" spans="24:29" x14ac:dyDescent="0.35">
      <c r="X414" s="362">
        <v>17031221600</v>
      </c>
      <c r="Y414" s="362" t="s">
        <v>1200</v>
      </c>
      <c r="Z414" s="362">
        <v>0</v>
      </c>
      <c r="AA414" s="175"/>
      <c r="AB414" t="s">
        <v>1725</v>
      </c>
      <c r="AC414" t="s">
        <v>1726</v>
      </c>
    </row>
    <row r="415" spans="24:29" x14ac:dyDescent="0.35">
      <c r="X415" s="362">
        <v>17031222200</v>
      </c>
      <c r="Y415" s="362" t="s">
        <v>1200</v>
      </c>
      <c r="Z415" s="362">
        <v>1</v>
      </c>
      <c r="AA415" s="175"/>
      <c r="AB415" t="s">
        <v>1727</v>
      </c>
      <c r="AC415" t="s">
        <v>1728</v>
      </c>
    </row>
    <row r="416" spans="24:29" x14ac:dyDescent="0.35">
      <c r="X416" s="362">
        <v>17031222500</v>
      </c>
      <c r="Y416" s="362" t="s">
        <v>1200</v>
      </c>
      <c r="Z416" s="362">
        <v>1</v>
      </c>
      <c r="AA416" s="175"/>
      <c r="AB416" t="s">
        <v>1729</v>
      </c>
      <c r="AC416" t="s">
        <v>1730</v>
      </c>
    </row>
    <row r="417" spans="24:29" x14ac:dyDescent="0.35">
      <c r="X417" s="362">
        <v>17031222600</v>
      </c>
      <c r="Y417" s="362" t="s">
        <v>1200</v>
      </c>
      <c r="Z417" s="362">
        <v>4</v>
      </c>
      <c r="AA417" s="175"/>
      <c r="AB417" t="s">
        <v>1731</v>
      </c>
      <c r="AC417" t="s">
        <v>1732</v>
      </c>
    </row>
    <row r="418" spans="24:29" x14ac:dyDescent="0.35">
      <c r="X418" s="362">
        <v>17031222700</v>
      </c>
      <c r="Y418" s="362" t="s">
        <v>1200</v>
      </c>
      <c r="Z418" s="362">
        <v>3</v>
      </c>
      <c r="AA418" s="175"/>
      <c r="AB418" t="s">
        <v>1733</v>
      </c>
      <c r="AC418" t="s">
        <v>1734</v>
      </c>
    </row>
    <row r="419" spans="24:29" x14ac:dyDescent="0.35">
      <c r="X419" s="362">
        <v>17031222800</v>
      </c>
      <c r="Y419" s="362" t="s">
        <v>1200</v>
      </c>
      <c r="Z419" s="362">
        <v>3</v>
      </c>
      <c r="AA419" s="175"/>
      <c r="AB419" t="s">
        <v>1735</v>
      </c>
      <c r="AC419" t="s">
        <v>1736</v>
      </c>
    </row>
    <row r="420" spans="24:29" x14ac:dyDescent="0.35">
      <c r="X420" s="362">
        <v>17031222900</v>
      </c>
      <c r="Y420" s="362" t="s">
        <v>1200</v>
      </c>
      <c r="Z420" s="362">
        <v>5</v>
      </c>
      <c r="AA420" s="175"/>
      <c r="AB420" t="s">
        <v>1737</v>
      </c>
      <c r="AC420" t="s">
        <v>1738</v>
      </c>
    </row>
    <row r="421" spans="24:29" x14ac:dyDescent="0.35">
      <c r="X421" s="362">
        <v>17031230100</v>
      </c>
      <c r="Y421" s="362" t="s">
        <v>1200</v>
      </c>
      <c r="Z421" s="362">
        <v>0</v>
      </c>
      <c r="AA421" s="175"/>
      <c r="AB421" t="s">
        <v>1739</v>
      </c>
      <c r="AC421" t="s">
        <v>1740</v>
      </c>
    </row>
    <row r="422" spans="24:29" x14ac:dyDescent="0.35">
      <c r="X422" s="362">
        <v>17031230200</v>
      </c>
      <c r="Y422" s="362" t="s">
        <v>1200</v>
      </c>
      <c r="Z422" s="362">
        <v>5</v>
      </c>
      <c r="AA422" s="175"/>
      <c r="AB422" t="s">
        <v>1741</v>
      </c>
      <c r="AC422" t="s">
        <v>1742</v>
      </c>
    </row>
    <row r="423" spans="24:29" x14ac:dyDescent="0.35">
      <c r="X423" s="362">
        <v>17031230300</v>
      </c>
      <c r="Y423" s="362" t="s">
        <v>1200</v>
      </c>
      <c r="Z423" s="362">
        <v>0</v>
      </c>
      <c r="AA423" s="175"/>
      <c r="AB423" t="s">
        <v>1743</v>
      </c>
      <c r="AC423" t="s">
        <v>1744</v>
      </c>
    </row>
    <row r="424" spans="24:29" x14ac:dyDescent="0.35">
      <c r="X424" s="362">
        <v>17031230400</v>
      </c>
      <c r="Y424" s="362" t="s">
        <v>1200</v>
      </c>
      <c r="Z424" s="362">
        <v>3</v>
      </c>
      <c r="AA424" s="175"/>
      <c r="AB424" t="s">
        <v>1745</v>
      </c>
      <c r="AC424" t="s">
        <v>1746</v>
      </c>
    </row>
    <row r="425" spans="24:29" x14ac:dyDescent="0.35">
      <c r="X425" s="362">
        <v>17031230500</v>
      </c>
      <c r="Y425" s="362" t="s">
        <v>1200</v>
      </c>
      <c r="Z425" s="362">
        <v>3</v>
      </c>
      <c r="AA425" s="175"/>
      <c r="AB425" t="s">
        <v>1747</v>
      </c>
      <c r="AC425" t="s">
        <v>1748</v>
      </c>
    </row>
    <row r="426" spans="24:29" x14ac:dyDescent="0.35">
      <c r="X426" s="362">
        <v>17031230600</v>
      </c>
      <c r="Y426" s="362" t="s">
        <v>1200</v>
      </c>
      <c r="Z426" s="362">
        <v>3</v>
      </c>
      <c r="AA426" s="175"/>
      <c r="AB426" t="s">
        <v>1749</v>
      </c>
      <c r="AC426" t="s">
        <v>1750</v>
      </c>
    </row>
    <row r="427" spans="24:29" x14ac:dyDescent="0.35">
      <c r="X427" s="362">
        <v>17031230700</v>
      </c>
      <c r="Y427" s="362" t="s">
        <v>1200</v>
      </c>
      <c r="Z427" s="362">
        <v>0</v>
      </c>
      <c r="AA427" s="175"/>
      <c r="AB427" t="s">
        <v>1751</v>
      </c>
      <c r="AC427" t="s">
        <v>1752</v>
      </c>
    </row>
    <row r="428" spans="24:29" x14ac:dyDescent="0.35">
      <c r="X428" s="362">
        <v>17031230800</v>
      </c>
      <c r="Y428" s="362" t="s">
        <v>1200</v>
      </c>
      <c r="Z428" s="362">
        <v>5</v>
      </c>
      <c r="AA428" s="175"/>
      <c r="AB428" t="s">
        <v>1753</v>
      </c>
      <c r="AC428" t="s">
        <v>1754</v>
      </c>
    </row>
    <row r="429" spans="24:29" x14ac:dyDescent="0.35">
      <c r="X429" s="362">
        <v>17031230900</v>
      </c>
      <c r="Y429" s="362" t="s">
        <v>1200</v>
      </c>
      <c r="Z429" s="362">
        <v>3</v>
      </c>
      <c r="AA429" s="175"/>
      <c r="AB429" t="s">
        <v>1755</v>
      </c>
      <c r="AC429" t="s">
        <v>1756</v>
      </c>
    </row>
    <row r="430" spans="24:29" x14ac:dyDescent="0.35">
      <c r="X430" s="362">
        <v>17031231100</v>
      </c>
      <c r="Y430" s="362" t="s">
        <v>1200</v>
      </c>
      <c r="Z430" s="362">
        <v>1</v>
      </c>
      <c r="AA430" s="175"/>
      <c r="AB430" t="s">
        <v>1757</v>
      </c>
      <c r="AC430" t="s">
        <v>1758</v>
      </c>
    </row>
    <row r="431" spans="24:29" x14ac:dyDescent="0.35">
      <c r="X431" s="362">
        <v>17031231200</v>
      </c>
      <c r="Y431" s="362" t="s">
        <v>1200</v>
      </c>
      <c r="Z431" s="362">
        <v>0</v>
      </c>
      <c r="AA431" s="175"/>
      <c r="AB431" t="s">
        <v>1759</v>
      </c>
      <c r="AC431" t="s">
        <v>1760</v>
      </c>
    </row>
    <row r="432" spans="24:29" x14ac:dyDescent="0.35">
      <c r="X432" s="362">
        <v>17031231500</v>
      </c>
      <c r="Y432" s="362" t="s">
        <v>1200</v>
      </c>
      <c r="Z432" s="362">
        <v>3</v>
      </c>
      <c r="AA432" s="175"/>
      <c r="AB432" t="s">
        <v>1761</v>
      </c>
      <c r="AC432" t="s">
        <v>1762</v>
      </c>
    </row>
    <row r="433" spans="24:29" x14ac:dyDescent="0.35">
      <c r="X433" s="362">
        <v>17031240200</v>
      </c>
      <c r="Y433" s="362" t="s">
        <v>1200</v>
      </c>
      <c r="Z433" s="362">
        <v>0</v>
      </c>
      <c r="AA433" s="175"/>
      <c r="AB433" t="s">
        <v>1763</v>
      </c>
      <c r="AC433" t="s">
        <v>1764</v>
      </c>
    </row>
    <row r="434" spans="24:29" x14ac:dyDescent="0.35">
      <c r="X434" s="362">
        <v>17031240300</v>
      </c>
      <c r="Y434" s="362" t="s">
        <v>1200</v>
      </c>
      <c r="Z434" s="362">
        <v>1</v>
      </c>
      <c r="AA434" s="175"/>
      <c r="AB434" t="s">
        <v>1765</v>
      </c>
      <c r="AC434" t="s">
        <v>1766</v>
      </c>
    </row>
    <row r="435" spans="24:29" x14ac:dyDescent="0.35">
      <c r="X435" s="362">
        <v>17031240500</v>
      </c>
      <c r="Y435" s="362" t="s">
        <v>1200</v>
      </c>
      <c r="Z435" s="362">
        <v>0</v>
      </c>
      <c r="AA435" s="175"/>
      <c r="AB435" t="s">
        <v>1767</v>
      </c>
      <c r="AC435" t="s">
        <v>1768</v>
      </c>
    </row>
    <row r="436" spans="24:29" x14ac:dyDescent="0.35">
      <c r="X436" s="362">
        <v>17031240600</v>
      </c>
      <c r="Y436" s="362" t="s">
        <v>1200</v>
      </c>
      <c r="Z436" s="362">
        <v>0</v>
      </c>
      <c r="AA436" s="175"/>
      <c r="AB436" t="s">
        <v>1769</v>
      </c>
      <c r="AC436" t="s">
        <v>1770</v>
      </c>
    </row>
    <row r="437" spans="24:29" x14ac:dyDescent="0.35">
      <c r="X437" s="362">
        <v>17031240700</v>
      </c>
      <c r="Y437" s="362" t="s">
        <v>1200</v>
      </c>
      <c r="Z437" s="362">
        <v>5</v>
      </c>
      <c r="AA437" s="175"/>
      <c r="AB437" t="s">
        <v>1771</v>
      </c>
      <c r="AC437" t="s">
        <v>1772</v>
      </c>
    </row>
    <row r="438" spans="24:29" x14ac:dyDescent="0.35">
      <c r="X438" s="362">
        <v>17031240800</v>
      </c>
      <c r="Y438" s="362" t="s">
        <v>1200</v>
      </c>
      <c r="Z438" s="362">
        <v>5</v>
      </c>
      <c r="AA438" s="175"/>
      <c r="AB438" t="s">
        <v>1773</v>
      </c>
      <c r="AC438" t="s">
        <v>1774</v>
      </c>
    </row>
    <row r="439" spans="24:29" x14ac:dyDescent="0.35">
      <c r="X439" s="362">
        <v>17031240900</v>
      </c>
      <c r="Y439" s="362" t="s">
        <v>1200</v>
      </c>
      <c r="Z439" s="362">
        <v>5</v>
      </c>
      <c r="AA439" s="175"/>
      <c r="AB439" t="s">
        <v>1775</v>
      </c>
      <c r="AC439" t="s">
        <v>1776</v>
      </c>
    </row>
    <row r="440" spans="24:29" x14ac:dyDescent="0.35">
      <c r="X440" s="362">
        <v>17031241000</v>
      </c>
      <c r="Y440" s="362" t="s">
        <v>1200</v>
      </c>
      <c r="Z440" s="362">
        <v>3</v>
      </c>
      <c r="AA440" s="175"/>
      <c r="AB440" t="s">
        <v>1777</v>
      </c>
      <c r="AC440" t="s">
        <v>1778</v>
      </c>
    </row>
    <row r="441" spans="24:29" x14ac:dyDescent="0.35">
      <c r="X441" s="362">
        <v>17031241100</v>
      </c>
      <c r="Y441" s="362" t="s">
        <v>1200</v>
      </c>
      <c r="Z441" s="362">
        <v>1</v>
      </c>
      <c r="AA441" s="175"/>
      <c r="AB441" t="s">
        <v>1779</v>
      </c>
      <c r="AC441" t="s">
        <v>1780</v>
      </c>
    </row>
    <row r="442" spans="24:29" x14ac:dyDescent="0.35">
      <c r="X442" s="362">
        <v>17031241200</v>
      </c>
      <c r="Y442" s="362" t="s">
        <v>1200</v>
      </c>
      <c r="Z442" s="362">
        <v>4</v>
      </c>
      <c r="AA442" s="175"/>
      <c r="AB442" t="s">
        <v>1781</v>
      </c>
      <c r="AC442" t="s">
        <v>1782</v>
      </c>
    </row>
    <row r="443" spans="24:29" x14ac:dyDescent="0.35">
      <c r="X443" s="362">
        <v>17031241300</v>
      </c>
      <c r="Y443" s="362" t="s">
        <v>1200</v>
      </c>
      <c r="Z443" s="362">
        <v>0</v>
      </c>
      <c r="AA443" s="175"/>
      <c r="AB443" t="s">
        <v>1783</v>
      </c>
      <c r="AC443" t="s">
        <v>1784</v>
      </c>
    </row>
    <row r="444" spans="24:29" x14ac:dyDescent="0.35">
      <c r="X444" s="362">
        <v>17031241400</v>
      </c>
      <c r="Y444" s="362" t="s">
        <v>1200</v>
      </c>
      <c r="Z444" s="362">
        <v>4</v>
      </c>
      <c r="AA444" s="175"/>
      <c r="AB444" t="s">
        <v>1785</v>
      </c>
      <c r="AC444" t="s">
        <v>1786</v>
      </c>
    </row>
    <row r="445" spans="24:29" x14ac:dyDescent="0.35">
      <c r="X445" s="362">
        <v>17031241500</v>
      </c>
      <c r="Y445" s="362" t="s">
        <v>1200</v>
      </c>
      <c r="Z445" s="362">
        <v>1</v>
      </c>
      <c r="AA445" s="175"/>
      <c r="AB445" t="s">
        <v>1787</v>
      </c>
      <c r="AC445" t="s">
        <v>1788</v>
      </c>
    </row>
    <row r="446" spans="24:29" x14ac:dyDescent="0.35">
      <c r="X446" s="362">
        <v>17031241600</v>
      </c>
      <c r="Y446" s="362" t="s">
        <v>1200</v>
      </c>
      <c r="Z446" s="362">
        <v>2</v>
      </c>
      <c r="AA446" s="175"/>
      <c r="AB446" t="s">
        <v>1789</v>
      </c>
      <c r="AC446" t="s">
        <v>1790</v>
      </c>
    </row>
    <row r="447" spans="24:29" x14ac:dyDescent="0.35">
      <c r="X447" s="362">
        <v>17031242000</v>
      </c>
      <c r="Y447" s="362" t="s">
        <v>1200</v>
      </c>
      <c r="Z447" s="362">
        <v>1</v>
      </c>
      <c r="AA447" s="175"/>
      <c r="AB447" t="s">
        <v>1791</v>
      </c>
      <c r="AC447" t="s">
        <v>1792</v>
      </c>
    </row>
    <row r="448" spans="24:29" x14ac:dyDescent="0.35">
      <c r="X448" s="362">
        <v>17031242100</v>
      </c>
      <c r="Y448" s="362" t="s">
        <v>1200</v>
      </c>
      <c r="Z448" s="362">
        <v>0</v>
      </c>
      <c r="AA448" s="175"/>
      <c r="AB448" t="s">
        <v>1793</v>
      </c>
      <c r="AC448" t="s">
        <v>1794</v>
      </c>
    </row>
    <row r="449" spans="24:29" x14ac:dyDescent="0.35">
      <c r="X449" s="362">
        <v>17031242200</v>
      </c>
      <c r="Y449" s="362" t="s">
        <v>1200</v>
      </c>
      <c r="Z449" s="362">
        <v>0</v>
      </c>
      <c r="AA449" s="175"/>
      <c r="AB449" t="s">
        <v>1795</v>
      </c>
      <c r="AC449" t="s">
        <v>1796</v>
      </c>
    </row>
    <row r="450" spans="24:29" x14ac:dyDescent="0.35">
      <c r="X450" s="362">
        <v>17031242300</v>
      </c>
      <c r="Y450" s="362" t="s">
        <v>1200</v>
      </c>
      <c r="Z450" s="362">
        <v>0</v>
      </c>
      <c r="AA450" s="175"/>
      <c r="AB450" t="s">
        <v>1797</v>
      </c>
      <c r="AC450" t="s">
        <v>1798</v>
      </c>
    </row>
    <row r="451" spans="24:29" x14ac:dyDescent="0.35">
      <c r="X451" s="362">
        <v>17031242400</v>
      </c>
      <c r="Y451" s="362" t="s">
        <v>1200</v>
      </c>
      <c r="Z451" s="362">
        <v>4</v>
      </c>
      <c r="AA451" s="175"/>
      <c r="AB451" t="s">
        <v>1799</v>
      </c>
      <c r="AC451" t="s">
        <v>1800</v>
      </c>
    </row>
    <row r="452" spans="24:29" x14ac:dyDescent="0.35">
      <c r="X452" s="362">
        <v>17031242500</v>
      </c>
      <c r="Y452" s="362" t="s">
        <v>1200</v>
      </c>
      <c r="Z452" s="362">
        <v>0</v>
      </c>
      <c r="AA452" s="175"/>
      <c r="AB452" t="s">
        <v>1801</v>
      </c>
      <c r="AC452" t="s">
        <v>1802</v>
      </c>
    </row>
    <row r="453" spans="24:29" x14ac:dyDescent="0.35">
      <c r="X453" s="362">
        <v>17031242600</v>
      </c>
      <c r="Y453" s="362" t="s">
        <v>1200</v>
      </c>
      <c r="Z453" s="362">
        <v>3</v>
      </c>
      <c r="AA453" s="175"/>
      <c r="AB453" t="s">
        <v>1803</v>
      </c>
      <c r="AC453" t="s">
        <v>1804</v>
      </c>
    </row>
    <row r="454" spans="24:29" x14ac:dyDescent="0.35">
      <c r="X454" s="362">
        <v>17031242700</v>
      </c>
      <c r="Y454" s="362" t="s">
        <v>1200</v>
      </c>
      <c r="Z454" s="362">
        <v>0</v>
      </c>
      <c r="AA454" s="175"/>
      <c r="AB454" t="s">
        <v>1805</v>
      </c>
      <c r="AC454" t="s">
        <v>1806</v>
      </c>
    </row>
    <row r="455" spans="24:29" x14ac:dyDescent="0.35">
      <c r="X455" s="362">
        <v>17031242800</v>
      </c>
      <c r="Y455" s="362" t="s">
        <v>1200</v>
      </c>
      <c r="Z455" s="362">
        <v>0</v>
      </c>
      <c r="AA455" s="175"/>
      <c r="AB455" t="s">
        <v>1807</v>
      </c>
      <c r="AC455" t="s">
        <v>1808</v>
      </c>
    </row>
    <row r="456" spans="24:29" x14ac:dyDescent="0.35">
      <c r="X456" s="362">
        <v>17031242900</v>
      </c>
      <c r="Y456" s="362" t="s">
        <v>1200</v>
      </c>
      <c r="Z456" s="362">
        <v>0</v>
      </c>
      <c r="AA456" s="175"/>
      <c r="AB456" t="s">
        <v>1809</v>
      </c>
      <c r="AC456" t="s">
        <v>1810</v>
      </c>
    </row>
    <row r="457" spans="24:29" x14ac:dyDescent="0.35">
      <c r="X457" s="362">
        <v>17031243000</v>
      </c>
      <c r="Y457" s="362" t="s">
        <v>1200</v>
      </c>
      <c r="Z457" s="362">
        <v>1</v>
      </c>
      <c r="AA457" s="175"/>
      <c r="AB457" t="s">
        <v>1811</v>
      </c>
      <c r="AC457" t="s">
        <v>1812</v>
      </c>
    </row>
    <row r="458" spans="24:29" x14ac:dyDescent="0.35">
      <c r="X458" s="362">
        <v>17031243100</v>
      </c>
      <c r="Y458" s="362" t="s">
        <v>1200</v>
      </c>
      <c r="Z458" s="362">
        <v>3</v>
      </c>
      <c r="AA458" s="175"/>
      <c r="AB458" t="s">
        <v>1813</v>
      </c>
      <c r="AC458" t="s">
        <v>1814</v>
      </c>
    </row>
    <row r="459" spans="24:29" x14ac:dyDescent="0.35">
      <c r="X459" s="362">
        <v>17031243200</v>
      </c>
      <c r="Y459" s="362" t="s">
        <v>1200</v>
      </c>
      <c r="Z459" s="362">
        <v>2</v>
      </c>
      <c r="AA459" s="175"/>
      <c r="AB459" t="s">
        <v>1815</v>
      </c>
      <c r="AC459" t="s">
        <v>1816</v>
      </c>
    </row>
    <row r="460" spans="24:29" x14ac:dyDescent="0.35">
      <c r="X460" s="362">
        <v>17031243300</v>
      </c>
      <c r="Y460" s="362" t="s">
        <v>1200</v>
      </c>
      <c r="Z460" s="362">
        <v>3</v>
      </c>
      <c r="AA460" s="175"/>
      <c r="AB460" t="s">
        <v>1817</v>
      </c>
      <c r="AC460" t="s">
        <v>1818</v>
      </c>
    </row>
    <row r="461" spans="24:29" x14ac:dyDescent="0.35">
      <c r="X461" s="362">
        <v>17031243400</v>
      </c>
      <c r="Y461" s="362" t="s">
        <v>1200</v>
      </c>
      <c r="Z461" s="362">
        <v>0</v>
      </c>
      <c r="AA461" s="175"/>
      <c r="AB461" t="s">
        <v>1819</v>
      </c>
      <c r="AC461" t="s">
        <v>1820</v>
      </c>
    </row>
    <row r="462" spans="24:29" x14ac:dyDescent="0.35">
      <c r="X462" s="362">
        <v>17031243500</v>
      </c>
      <c r="Y462" s="362" t="s">
        <v>1200</v>
      </c>
      <c r="Z462" s="362">
        <v>1</v>
      </c>
      <c r="AA462" s="175"/>
      <c r="AB462" t="s">
        <v>1821</v>
      </c>
      <c r="AC462" t="s">
        <v>1822</v>
      </c>
    </row>
    <row r="463" spans="24:29" x14ac:dyDescent="0.35">
      <c r="X463" s="362">
        <v>17031250200</v>
      </c>
      <c r="Y463" s="362" t="s">
        <v>1200</v>
      </c>
      <c r="Z463" s="362">
        <v>0</v>
      </c>
      <c r="AA463" s="175"/>
      <c r="AB463" t="s">
        <v>1823</v>
      </c>
      <c r="AC463" t="s">
        <v>1824</v>
      </c>
    </row>
    <row r="464" spans="24:29" x14ac:dyDescent="0.35">
      <c r="X464" s="362">
        <v>17031250300</v>
      </c>
      <c r="Y464" s="362" t="s">
        <v>1200</v>
      </c>
      <c r="Z464" s="362">
        <v>3</v>
      </c>
      <c r="AA464" s="175"/>
      <c r="AB464" t="s">
        <v>1825</v>
      </c>
      <c r="AC464" t="s">
        <v>1826</v>
      </c>
    </row>
    <row r="465" spans="24:29" x14ac:dyDescent="0.35">
      <c r="X465" s="362">
        <v>17031250400</v>
      </c>
      <c r="Y465" s="362" t="s">
        <v>1200</v>
      </c>
      <c r="Z465" s="362">
        <v>3</v>
      </c>
      <c r="AA465" s="175"/>
      <c r="AB465" t="s">
        <v>1827</v>
      </c>
      <c r="AC465" t="s">
        <v>1828</v>
      </c>
    </row>
    <row r="466" spans="24:29" x14ac:dyDescent="0.35">
      <c r="X466" s="362">
        <v>17031250500</v>
      </c>
      <c r="Y466" s="362" t="s">
        <v>1200</v>
      </c>
      <c r="Z466" s="362">
        <v>1</v>
      </c>
      <c r="AA466" s="175"/>
      <c r="AB466" t="s">
        <v>1829</v>
      </c>
      <c r="AC466" t="s">
        <v>1830</v>
      </c>
    </row>
    <row r="467" spans="24:29" x14ac:dyDescent="0.35">
      <c r="X467" s="362">
        <v>17031250600</v>
      </c>
      <c r="Y467" s="362" t="s">
        <v>1200</v>
      </c>
      <c r="Z467" s="362">
        <v>0</v>
      </c>
      <c r="AA467" s="175"/>
      <c r="AB467" t="s">
        <v>1831</v>
      </c>
      <c r="AC467" t="s">
        <v>1832</v>
      </c>
    </row>
    <row r="468" spans="24:29" x14ac:dyDescent="0.35">
      <c r="X468" s="362">
        <v>17031250700</v>
      </c>
      <c r="Y468" s="362" t="s">
        <v>1200</v>
      </c>
      <c r="Z468" s="362">
        <v>0</v>
      </c>
      <c r="AA468" s="175"/>
      <c r="AB468" t="s">
        <v>1833</v>
      </c>
      <c r="AC468" t="s">
        <v>1834</v>
      </c>
    </row>
    <row r="469" spans="24:29" x14ac:dyDescent="0.35">
      <c r="X469" s="362">
        <v>17031250800</v>
      </c>
      <c r="Y469" s="362" t="s">
        <v>1200</v>
      </c>
      <c r="Z469" s="362">
        <v>3</v>
      </c>
      <c r="AA469" s="175"/>
      <c r="AB469" t="s">
        <v>1835</v>
      </c>
      <c r="AC469" t="s">
        <v>1836</v>
      </c>
    </row>
    <row r="470" spans="24:29" x14ac:dyDescent="0.35">
      <c r="X470" s="362">
        <v>17031251000</v>
      </c>
      <c r="Y470" s="362" t="s">
        <v>1200</v>
      </c>
      <c r="Z470" s="362">
        <v>0</v>
      </c>
      <c r="AA470" s="175"/>
      <c r="AB470" t="s">
        <v>1837</v>
      </c>
      <c r="AC470" t="s">
        <v>1838</v>
      </c>
    </row>
    <row r="471" spans="24:29" x14ac:dyDescent="0.35">
      <c r="X471" s="362">
        <v>17031251100</v>
      </c>
      <c r="Y471" s="362" t="s">
        <v>1200</v>
      </c>
      <c r="Z471" s="362">
        <v>3</v>
      </c>
      <c r="AA471" s="175"/>
      <c r="AB471" t="s">
        <v>1839</v>
      </c>
      <c r="AC471" t="s">
        <v>1840</v>
      </c>
    </row>
    <row r="472" spans="24:29" x14ac:dyDescent="0.35">
      <c r="X472" s="362">
        <v>17031251200</v>
      </c>
      <c r="Y472" s="362" t="s">
        <v>1200</v>
      </c>
      <c r="Z472" s="362">
        <v>4</v>
      </c>
      <c r="AA472" s="175"/>
      <c r="AB472" t="s">
        <v>1841</v>
      </c>
      <c r="AC472" t="s">
        <v>1842</v>
      </c>
    </row>
    <row r="473" spans="24:29" x14ac:dyDescent="0.35">
      <c r="X473" s="362">
        <v>17031251300</v>
      </c>
      <c r="Y473" s="362" t="s">
        <v>1200</v>
      </c>
      <c r="Z473" s="362">
        <v>0</v>
      </c>
      <c r="AA473" s="175"/>
      <c r="AB473" t="s">
        <v>1843</v>
      </c>
      <c r="AC473" t="s">
        <v>1844</v>
      </c>
    </row>
    <row r="474" spans="24:29" x14ac:dyDescent="0.35">
      <c r="X474" s="362">
        <v>17031251400</v>
      </c>
      <c r="Y474" s="362" t="s">
        <v>1200</v>
      </c>
      <c r="Z474" s="362">
        <v>0</v>
      </c>
      <c r="AA474" s="175"/>
      <c r="AB474" t="s">
        <v>1845</v>
      </c>
      <c r="AC474" t="s">
        <v>1846</v>
      </c>
    </row>
    <row r="475" spans="24:29" x14ac:dyDescent="0.35">
      <c r="X475" s="362">
        <v>17031251500</v>
      </c>
      <c r="Y475" s="362" t="s">
        <v>1200</v>
      </c>
      <c r="Z475" s="362">
        <v>3</v>
      </c>
      <c r="AA475" s="175"/>
      <c r="AB475" t="s">
        <v>1847</v>
      </c>
      <c r="AC475" t="s">
        <v>1848</v>
      </c>
    </row>
    <row r="476" spans="24:29" x14ac:dyDescent="0.35">
      <c r="X476" s="362">
        <v>17031251600</v>
      </c>
      <c r="Y476" s="362" t="s">
        <v>1200</v>
      </c>
      <c r="Z476" s="362">
        <v>0</v>
      </c>
      <c r="AA476" s="175"/>
      <c r="AB476" t="s">
        <v>1849</v>
      </c>
      <c r="AC476" t="s">
        <v>1850</v>
      </c>
    </row>
    <row r="477" spans="24:29" x14ac:dyDescent="0.35">
      <c r="X477" s="362">
        <v>17031251700</v>
      </c>
      <c r="Y477" s="362" t="s">
        <v>1200</v>
      </c>
      <c r="Z477" s="362">
        <v>0</v>
      </c>
      <c r="AA477" s="175"/>
      <c r="AB477" t="s">
        <v>1851</v>
      </c>
      <c r="AC477" t="s">
        <v>1852</v>
      </c>
    </row>
    <row r="478" spans="24:29" x14ac:dyDescent="0.35">
      <c r="X478" s="362">
        <v>17031251800</v>
      </c>
      <c r="Y478" s="362" t="s">
        <v>1200</v>
      </c>
      <c r="Z478" s="362">
        <v>0</v>
      </c>
      <c r="AA478" s="175"/>
      <c r="AB478" t="s">
        <v>1853</v>
      </c>
      <c r="AC478" t="s">
        <v>1854</v>
      </c>
    </row>
    <row r="479" spans="24:29" x14ac:dyDescent="0.35">
      <c r="X479" s="362">
        <v>17031251900</v>
      </c>
      <c r="Y479" s="362" t="s">
        <v>1200</v>
      </c>
      <c r="Z479" s="362">
        <v>0</v>
      </c>
      <c r="AA479" s="175"/>
      <c r="AB479" t="s">
        <v>1855</v>
      </c>
      <c r="AC479" t="s">
        <v>1856</v>
      </c>
    </row>
    <row r="480" spans="24:29" x14ac:dyDescent="0.35">
      <c r="X480" s="362">
        <v>17031252000</v>
      </c>
      <c r="Y480" s="362" t="s">
        <v>1200</v>
      </c>
      <c r="Z480" s="362">
        <v>1</v>
      </c>
      <c r="AA480" s="175"/>
      <c r="AB480" t="s">
        <v>1857</v>
      </c>
      <c r="AC480" t="s">
        <v>1858</v>
      </c>
    </row>
    <row r="481" spans="24:29" x14ac:dyDescent="0.35">
      <c r="X481" s="362">
        <v>17031252101</v>
      </c>
      <c r="Y481" s="362" t="s">
        <v>1200</v>
      </c>
      <c r="Z481" s="362">
        <v>3</v>
      </c>
      <c r="AA481" s="175"/>
      <c r="AB481" t="s">
        <v>1859</v>
      </c>
      <c r="AC481" t="s">
        <v>1860</v>
      </c>
    </row>
    <row r="482" spans="24:29" x14ac:dyDescent="0.35">
      <c r="X482" s="362">
        <v>17031252102</v>
      </c>
      <c r="Y482" s="362" t="s">
        <v>1200</v>
      </c>
      <c r="Z482" s="362">
        <v>3</v>
      </c>
      <c r="AA482" s="175"/>
      <c r="AB482" t="s">
        <v>1861</v>
      </c>
      <c r="AC482" t="s">
        <v>1862</v>
      </c>
    </row>
    <row r="483" spans="24:29" x14ac:dyDescent="0.35">
      <c r="X483" s="362">
        <v>17031252201</v>
      </c>
      <c r="Y483" s="362" t="s">
        <v>1200</v>
      </c>
      <c r="Z483" s="362">
        <v>0</v>
      </c>
      <c r="AA483" s="175"/>
      <c r="AB483" t="s">
        <v>1863</v>
      </c>
      <c r="AC483" t="s">
        <v>1864</v>
      </c>
    </row>
    <row r="484" spans="24:29" x14ac:dyDescent="0.35">
      <c r="X484" s="362">
        <v>17031252202</v>
      </c>
      <c r="Y484" s="362" t="s">
        <v>1200</v>
      </c>
      <c r="Z484" s="362">
        <v>3</v>
      </c>
      <c r="AA484" s="175"/>
      <c r="AB484" t="s">
        <v>1865</v>
      </c>
      <c r="AC484" t="s">
        <v>1866</v>
      </c>
    </row>
    <row r="485" spans="24:29" x14ac:dyDescent="0.35">
      <c r="X485" s="362">
        <v>17031260100</v>
      </c>
      <c r="Y485" s="362" t="s">
        <v>1200</v>
      </c>
      <c r="Z485" s="362">
        <v>3</v>
      </c>
      <c r="AA485" s="175"/>
      <c r="AB485" t="s">
        <v>1867</v>
      </c>
      <c r="AC485" t="s">
        <v>1868</v>
      </c>
    </row>
    <row r="486" spans="24:29" x14ac:dyDescent="0.35">
      <c r="X486" s="362">
        <v>17031260200</v>
      </c>
      <c r="Y486" s="362" t="s">
        <v>1200</v>
      </c>
      <c r="Z486" s="362">
        <v>3</v>
      </c>
      <c r="AA486" s="175"/>
      <c r="AB486" t="s">
        <v>1869</v>
      </c>
      <c r="AC486" t="s">
        <v>1870</v>
      </c>
    </row>
    <row r="487" spans="24:29" x14ac:dyDescent="0.35">
      <c r="X487" s="362">
        <v>17031260300</v>
      </c>
      <c r="Y487" s="362" t="s">
        <v>1200</v>
      </c>
      <c r="Z487" s="362">
        <v>0</v>
      </c>
      <c r="AA487" s="175"/>
      <c r="AB487" t="s">
        <v>1871</v>
      </c>
      <c r="AC487" t="s">
        <v>1872</v>
      </c>
    </row>
    <row r="488" spans="24:29" x14ac:dyDescent="0.35">
      <c r="X488" s="362">
        <v>17031260400</v>
      </c>
      <c r="Y488" s="362" t="s">
        <v>1200</v>
      </c>
      <c r="Z488" s="362">
        <v>0</v>
      </c>
      <c r="AA488" s="175"/>
      <c r="AB488" t="s">
        <v>1873</v>
      </c>
      <c r="AC488" t="s">
        <v>1874</v>
      </c>
    </row>
    <row r="489" spans="24:29" x14ac:dyDescent="0.35">
      <c r="X489" s="362">
        <v>17031260500</v>
      </c>
      <c r="Y489" s="362" t="s">
        <v>1200</v>
      </c>
      <c r="Z489" s="362">
        <v>1</v>
      </c>
      <c r="AA489" s="175"/>
      <c r="AB489" t="s">
        <v>1875</v>
      </c>
      <c r="AC489" t="s">
        <v>1876</v>
      </c>
    </row>
    <row r="490" spans="24:29" x14ac:dyDescent="0.35">
      <c r="X490" s="362">
        <v>17031260600</v>
      </c>
      <c r="Y490" s="362" t="s">
        <v>1200</v>
      </c>
      <c r="Z490" s="362">
        <v>3</v>
      </c>
      <c r="AA490" s="175"/>
      <c r="AB490" t="s">
        <v>1877</v>
      </c>
      <c r="AC490" t="s">
        <v>1878</v>
      </c>
    </row>
    <row r="491" spans="24:29" x14ac:dyDescent="0.35">
      <c r="X491" s="362">
        <v>17031260700</v>
      </c>
      <c r="Y491" s="362" t="s">
        <v>1200</v>
      </c>
      <c r="Z491" s="362">
        <v>3</v>
      </c>
      <c r="AA491" s="175"/>
      <c r="AB491" t="s">
        <v>1879</v>
      </c>
      <c r="AC491" t="s">
        <v>1880</v>
      </c>
    </row>
    <row r="492" spans="24:29" x14ac:dyDescent="0.35">
      <c r="X492" s="362">
        <v>17031260800</v>
      </c>
      <c r="Y492" s="362" t="s">
        <v>1200</v>
      </c>
      <c r="Z492" s="362">
        <v>1</v>
      </c>
      <c r="AA492" s="175"/>
      <c r="AB492" t="s">
        <v>1881</v>
      </c>
      <c r="AC492" t="s">
        <v>1882</v>
      </c>
    </row>
    <row r="493" spans="24:29" x14ac:dyDescent="0.35">
      <c r="X493" s="362">
        <v>17031260900</v>
      </c>
      <c r="Y493" s="362" t="s">
        <v>1200</v>
      </c>
      <c r="Z493" s="362">
        <v>0</v>
      </c>
      <c r="AA493" s="175"/>
      <c r="AB493" t="s">
        <v>1883</v>
      </c>
      <c r="AC493" t="s">
        <v>1884</v>
      </c>
    </row>
    <row r="494" spans="24:29" x14ac:dyDescent="0.35">
      <c r="X494" s="362">
        <v>17031261000</v>
      </c>
      <c r="Y494" s="362" t="s">
        <v>1200</v>
      </c>
      <c r="Z494" s="362">
        <v>0</v>
      </c>
      <c r="AA494" s="175"/>
      <c r="AB494" t="s">
        <v>1885</v>
      </c>
      <c r="AC494" t="s">
        <v>1886</v>
      </c>
    </row>
    <row r="495" spans="24:29" x14ac:dyDescent="0.35">
      <c r="X495" s="362">
        <v>17031270500</v>
      </c>
      <c r="Y495" s="362" t="s">
        <v>1200</v>
      </c>
      <c r="Z495" s="362">
        <v>1</v>
      </c>
      <c r="AA495" s="175"/>
      <c r="AB495" t="s">
        <v>1887</v>
      </c>
      <c r="AC495" t="s">
        <v>1888</v>
      </c>
    </row>
    <row r="496" spans="24:29" x14ac:dyDescent="0.35">
      <c r="X496" s="362">
        <v>17031271200</v>
      </c>
      <c r="Y496" s="362" t="s">
        <v>1200</v>
      </c>
      <c r="Z496" s="362">
        <v>3</v>
      </c>
      <c r="AA496" s="175"/>
      <c r="AB496" t="s">
        <v>1889</v>
      </c>
      <c r="AC496" t="s">
        <v>1890</v>
      </c>
    </row>
    <row r="497" spans="24:29" x14ac:dyDescent="0.35">
      <c r="X497" s="362">
        <v>17031271300</v>
      </c>
      <c r="Y497" s="362" t="s">
        <v>1200</v>
      </c>
      <c r="Z497" s="362">
        <v>1</v>
      </c>
      <c r="AA497" s="175"/>
      <c r="AB497" t="s">
        <v>1891</v>
      </c>
      <c r="AC497" t="s">
        <v>1892</v>
      </c>
    </row>
    <row r="498" spans="24:29" x14ac:dyDescent="0.35">
      <c r="X498" s="362">
        <v>17031271400</v>
      </c>
      <c r="Y498" s="362" t="s">
        <v>1200</v>
      </c>
      <c r="Z498" s="362">
        <v>3</v>
      </c>
      <c r="AA498" s="175"/>
      <c r="AB498" t="s">
        <v>1893</v>
      </c>
      <c r="AC498" t="s">
        <v>1894</v>
      </c>
    </row>
    <row r="499" spans="24:29" x14ac:dyDescent="0.35">
      <c r="X499" s="362">
        <v>17031271500</v>
      </c>
      <c r="Y499" s="362" t="s">
        <v>1200</v>
      </c>
      <c r="Z499" s="362">
        <v>3</v>
      </c>
      <c r="AA499" s="175"/>
      <c r="AB499" t="s">
        <v>1895</v>
      </c>
      <c r="AC499" t="s">
        <v>1896</v>
      </c>
    </row>
    <row r="500" spans="24:29" x14ac:dyDescent="0.35">
      <c r="X500" s="362">
        <v>17031271800</v>
      </c>
      <c r="Y500" s="362" t="s">
        <v>1200</v>
      </c>
      <c r="Z500" s="362">
        <v>5</v>
      </c>
      <c r="AA500" s="175"/>
      <c r="AB500" t="s">
        <v>1897</v>
      </c>
      <c r="AC500" t="s">
        <v>1898</v>
      </c>
    </row>
    <row r="501" spans="24:29" x14ac:dyDescent="0.35">
      <c r="X501" s="362">
        <v>17031280100</v>
      </c>
      <c r="Y501" s="362" t="s">
        <v>1200</v>
      </c>
      <c r="Z501" s="362">
        <v>2</v>
      </c>
      <c r="AA501" s="175"/>
      <c r="AB501" t="s">
        <v>1899</v>
      </c>
      <c r="AC501" t="s">
        <v>1900</v>
      </c>
    </row>
    <row r="502" spans="24:29" x14ac:dyDescent="0.35">
      <c r="X502" s="362">
        <v>17031280400</v>
      </c>
      <c r="Y502" s="362" t="s">
        <v>1200</v>
      </c>
      <c r="Z502" s="362">
        <v>1</v>
      </c>
      <c r="AA502" s="175"/>
      <c r="AB502" t="s">
        <v>1901</v>
      </c>
      <c r="AC502" t="s">
        <v>1902</v>
      </c>
    </row>
    <row r="503" spans="24:29" x14ac:dyDescent="0.35">
      <c r="X503" s="362">
        <v>17031280800</v>
      </c>
      <c r="Y503" s="362" t="s">
        <v>1200</v>
      </c>
      <c r="Z503" s="362">
        <v>0</v>
      </c>
      <c r="AA503" s="175"/>
      <c r="AB503" t="s">
        <v>1903</v>
      </c>
      <c r="AC503" t="s">
        <v>1904</v>
      </c>
    </row>
    <row r="504" spans="24:29" x14ac:dyDescent="0.35">
      <c r="X504" s="362">
        <v>17031280900</v>
      </c>
      <c r="Y504" s="362" t="s">
        <v>1200</v>
      </c>
      <c r="Z504" s="362">
        <v>3</v>
      </c>
      <c r="AA504" s="175"/>
      <c r="AB504" t="s">
        <v>1905</v>
      </c>
      <c r="AC504" t="s">
        <v>1906</v>
      </c>
    </row>
    <row r="505" spans="24:29" x14ac:dyDescent="0.35">
      <c r="X505" s="362">
        <v>17031281900</v>
      </c>
      <c r="Y505" s="362" t="s">
        <v>1200</v>
      </c>
      <c r="Z505" s="362">
        <v>1</v>
      </c>
      <c r="AA505" s="175"/>
      <c r="AB505" t="s">
        <v>1907</v>
      </c>
      <c r="AC505" t="s">
        <v>1908</v>
      </c>
    </row>
    <row r="506" spans="24:29" x14ac:dyDescent="0.35">
      <c r="X506" s="362">
        <v>17031282700</v>
      </c>
      <c r="Y506" s="362" t="s">
        <v>1200</v>
      </c>
      <c r="Z506" s="362">
        <v>4</v>
      </c>
      <c r="AA506" s="175"/>
      <c r="AB506" t="s">
        <v>1909</v>
      </c>
      <c r="AC506" t="s">
        <v>1910</v>
      </c>
    </row>
    <row r="507" spans="24:29" x14ac:dyDescent="0.35">
      <c r="X507" s="362">
        <v>17031282800</v>
      </c>
      <c r="Y507" s="362" t="s">
        <v>1200</v>
      </c>
      <c r="Z507" s="362">
        <v>1</v>
      </c>
      <c r="AA507" s="175"/>
      <c r="AB507" t="s">
        <v>1911</v>
      </c>
      <c r="AC507" t="s">
        <v>1912</v>
      </c>
    </row>
    <row r="508" spans="24:29" x14ac:dyDescent="0.35">
      <c r="X508" s="362">
        <v>17031283100</v>
      </c>
      <c r="Y508" s="362" t="s">
        <v>1200</v>
      </c>
      <c r="Z508" s="362">
        <v>3</v>
      </c>
      <c r="AA508" s="175"/>
      <c r="AB508" t="s">
        <v>1913</v>
      </c>
      <c r="AC508" t="s">
        <v>1914</v>
      </c>
    </row>
    <row r="509" spans="24:29" x14ac:dyDescent="0.35">
      <c r="X509" s="362">
        <v>17031283200</v>
      </c>
      <c r="Y509" s="362" t="s">
        <v>1200</v>
      </c>
      <c r="Z509" s="362">
        <v>0</v>
      </c>
      <c r="AA509" s="175"/>
      <c r="AB509" t="s">
        <v>1915</v>
      </c>
      <c r="AC509" t="s">
        <v>1916</v>
      </c>
    </row>
    <row r="510" spans="24:29" x14ac:dyDescent="0.35">
      <c r="X510" s="362">
        <v>17031283800</v>
      </c>
      <c r="Y510" s="362" t="s">
        <v>1200</v>
      </c>
      <c r="Z510" s="362">
        <v>0</v>
      </c>
      <c r="AA510" s="175"/>
      <c r="AB510" t="s">
        <v>1917</v>
      </c>
      <c r="AC510" t="s">
        <v>1918</v>
      </c>
    </row>
    <row r="511" spans="24:29" x14ac:dyDescent="0.35">
      <c r="X511" s="362">
        <v>17031290900</v>
      </c>
      <c r="Y511" s="362" t="s">
        <v>1200</v>
      </c>
      <c r="Z511" s="362">
        <v>3</v>
      </c>
      <c r="AA511" s="175"/>
      <c r="AB511" t="s">
        <v>1919</v>
      </c>
      <c r="AC511" t="s">
        <v>1920</v>
      </c>
    </row>
    <row r="512" spans="24:29" x14ac:dyDescent="0.35">
      <c r="X512" s="362">
        <v>17031291200</v>
      </c>
      <c r="Y512" s="362" t="s">
        <v>1200</v>
      </c>
      <c r="Z512" s="362">
        <v>1</v>
      </c>
      <c r="AA512" s="175"/>
      <c r="AB512" t="s">
        <v>1921</v>
      </c>
      <c r="AC512" t="s">
        <v>1922</v>
      </c>
    </row>
    <row r="513" spans="24:29" x14ac:dyDescent="0.35">
      <c r="X513" s="362">
        <v>17031291600</v>
      </c>
      <c r="Y513" s="362" t="s">
        <v>1200</v>
      </c>
      <c r="Z513" s="362">
        <v>3</v>
      </c>
      <c r="AA513" s="175"/>
      <c r="AB513" t="s">
        <v>1923</v>
      </c>
      <c r="AC513" t="s">
        <v>1924</v>
      </c>
    </row>
    <row r="514" spans="24:29" x14ac:dyDescent="0.35">
      <c r="X514" s="362">
        <v>17031292200</v>
      </c>
      <c r="Y514" s="362" t="s">
        <v>1200</v>
      </c>
      <c r="Z514" s="362">
        <v>1</v>
      </c>
      <c r="AA514" s="175"/>
      <c r="AB514" t="s">
        <v>1925</v>
      </c>
      <c r="AC514" t="s">
        <v>1926</v>
      </c>
    </row>
    <row r="515" spans="24:29" x14ac:dyDescent="0.35">
      <c r="X515" s="362">
        <v>17031292400</v>
      </c>
      <c r="Y515" s="362" t="s">
        <v>1200</v>
      </c>
      <c r="Z515" s="362">
        <v>0</v>
      </c>
      <c r="AA515" s="175"/>
      <c r="AB515" t="s">
        <v>1927</v>
      </c>
      <c r="AC515" t="s">
        <v>1928</v>
      </c>
    </row>
    <row r="516" spans="24:29" x14ac:dyDescent="0.35">
      <c r="X516" s="362">
        <v>17031292500</v>
      </c>
      <c r="Y516" s="362" t="s">
        <v>1200</v>
      </c>
      <c r="Z516" s="362">
        <v>3</v>
      </c>
      <c r="AA516" s="175"/>
      <c r="AB516" t="s">
        <v>1929</v>
      </c>
      <c r="AC516" t="s">
        <v>1930</v>
      </c>
    </row>
    <row r="517" spans="24:29" x14ac:dyDescent="0.35">
      <c r="X517" s="362">
        <v>17031300500</v>
      </c>
      <c r="Y517" s="362" t="s">
        <v>1200</v>
      </c>
      <c r="Z517" s="362">
        <v>0</v>
      </c>
      <c r="AA517" s="175"/>
      <c r="AB517" t="s">
        <v>1931</v>
      </c>
      <c r="AC517" t="s">
        <v>1932</v>
      </c>
    </row>
    <row r="518" spans="24:29" x14ac:dyDescent="0.35">
      <c r="X518" s="362">
        <v>17031300600</v>
      </c>
      <c r="Y518" s="362" t="s">
        <v>1200</v>
      </c>
      <c r="Z518" s="362">
        <v>2</v>
      </c>
      <c r="AA518" s="175"/>
      <c r="AB518" t="s">
        <v>1933</v>
      </c>
      <c r="AC518" t="s">
        <v>1934</v>
      </c>
    </row>
    <row r="519" spans="24:29" x14ac:dyDescent="0.35">
      <c r="X519" s="362">
        <v>17031300700</v>
      </c>
      <c r="Y519" s="362" t="s">
        <v>1200</v>
      </c>
      <c r="Z519" s="362">
        <v>5</v>
      </c>
      <c r="AA519" s="175"/>
      <c r="AB519" t="s">
        <v>1935</v>
      </c>
      <c r="AC519" t="s">
        <v>1936</v>
      </c>
    </row>
    <row r="520" spans="24:29" x14ac:dyDescent="0.35">
      <c r="X520" s="362">
        <v>17031300800</v>
      </c>
      <c r="Y520" s="362" t="s">
        <v>1200</v>
      </c>
      <c r="Z520" s="362">
        <v>0</v>
      </c>
      <c r="AA520" s="175"/>
      <c r="AB520" t="s">
        <v>1937</v>
      </c>
      <c r="AC520" t="s">
        <v>1938</v>
      </c>
    </row>
    <row r="521" spans="24:29" x14ac:dyDescent="0.35">
      <c r="X521" s="362">
        <v>17031300900</v>
      </c>
      <c r="Y521" s="362" t="s">
        <v>1200</v>
      </c>
      <c r="Z521" s="362">
        <v>0</v>
      </c>
      <c r="AA521" s="175"/>
      <c r="AB521" t="s">
        <v>1939</v>
      </c>
      <c r="AC521" t="s">
        <v>1940</v>
      </c>
    </row>
    <row r="522" spans="24:29" x14ac:dyDescent="0.35">
      <c r="X522" s="362">
        <v>17031301100</v>
      </c>
      <c r="Y522" s="362" t="s">
        <v>1200</v>
      </c>
      <c r="Z522" s="362">
        <v>3</v>
      </c>
      <c r="AA522" s="175"/>
      <c r="AB522" t="s">
        <v>1941</v>
      </c>
      <c r="AC522" t="s">
        <v>1942</v>
      </c>
    </row>
    <row r="523" spans="24:29" x14ac:dyDescent="0.35">
      <c r="X523" s="362">
        <v>17031301200</v>
      </c>
      <c r="Y523" s="362" t="s">
        <v>1200</v>
      </c>
      <c r="Z523" s="362">
        <v>3</v>
      </c>
      <c r="AA523" s="175"/>
      <c r="AB523" t="s">
        <v>1943</v>
      </c>
      <c r="AC523" t="s">
        <v>1944</v>
      </c>
    </row>
    <row r="524" spans="24:29" x14ac:dyDescent="0.35">
      <c r="X524" s="362">
        <v>17031301600</v>
      </c>
      <c r="Y524" s="362" t="s">
        <v>1200</v>
      </c>
      <c r="Z524" s="362">
        <v>3</v>
      </c>
      <c r="AA524" s="175"/>
      <c r="AB524" t="s">
        <v>1945</v>
      </c>
      <c r="AC524" t="s">
        <v>1946</v>
      </c>
    </row>
    <row r="525" spans="24:29" x14ac:dyDescent="0.35">
      <c r="X525" s="362">
        <v>17031301701</v>
      </c>
      <c r="Y525" s="362" t="s">
        <v>1200</v>
      </c>
      <c r="Z525" s="362">
        <v>3</v>
      </c>
      <c r="AA525" s="175"/>
      <c r="AB525" t="s">
        <v>1947</v>
      </c>
      <c r="AC525" t="s">
        <v>1948</v>
      </c>
    </row>
    <row r="526" spans="24:29" x14ac:dyDescent="0.35">
      <c r="X526" s="362">
        <v>17031301702</v>
      </c>
      <c r="Y526" s="362" t="s">
        <v>1200</v>
      </c>
      <c r="Z526" s="362">
        <v>1</v>
      </c>
      <c r="AA526" s="175"/>
      <c r="AB526" t="s">
        <v>1949</v>
      </c>
      <c r="AC526" t="s">
        <v>1950</v>
      </c>
    </row>
    <row r="527" spans="24:29" x14ac:dyDescent="0.35">
      <c r="X527" s="362">
        <v>17031301801</v>
      </c>
      <c r="Y527" s="362" t="s">
        <v>1200</v>
      </c>
      <c r="Z527" s="362">
        <v>0</v>
      </c>
      <c r="AA527" s="175"/>
      <c r="AB527" t="s">
        <v>1951</v>
      </c>
      <c r="AC527" t="s">
        <v>1952</v>
      </c>
    </row>
    <row r="528" spans="24:29" x14ac:dyDescent="0.35">
      <c r="X528" s="362">
        <v>17031301802</v>
      </c>
      <c r="Y528" s="362" t="s">
        <v>1200</v>
      </c>
      <c r="Z528" s="362">
        <v>0</v>
      </c>
      <c r="AA528" s="175"/>
      <c r="AB528" t="s">
        <v>1953</v>
      </c>
      <c r="AC528" t="s">
        <v>1954</v>
      </c>
    </row>
    <row r="529" spans="24:29" x14ac:dyDescent="0.35">
      <c r="X529" s="362">
        <v>17031301803</v>
      </c>
      <c r="Y529" s="362" t="s">
        <v>1200</v>
      </c>
      <c r="Z529" s="362">
        <v>1</v>
      </c>
      <c r="AA529" s="175"/>
      <c r="AB529" t="s">
        <v>1955</v>
      </c>
      <c r="AC529" t="s">
        <v>1956</v>
      </c>
    </row>
    <row r="530" spans="24:29" x14ac:dyDescent="0.35">
      <c r="X530" s="362">
        <v>17031310200</v>
      </c>
      <c r="Y530" s="362" t="s">
        <v>1200</v>
      </c>
      <c r="Z530" s="362">
        <v>5</v>
      </c>
      <c r="AA530" s="175"/>
      <c r="AB530" t="s">
        <v>1957</v>
      </c>
      <c r="AC530" t="s">
        <v>1958</v>
      </c>
    </row>
    <row r="531" spans="24:29" x14ac:dyDescent="0.35">
      <c r="X531" s="362">
        <v>17031310300</v>
      </c>
      <c r="Y531" s="362" t="s">
        <v>1200</v>
      </c>
      <c r="Z531" s="362">
        <v>1</v>
      </c>
      <c r="AA531" s="175"/>
      <c r="AB531" t="s">
        <v>1959</v>
      </c>
      <c r="AC531" t="s">
        <v>1960</v>
      </c>
    </row>
    <row r="532" spans="24:29" x14ac:dyDescent="0.35">
      <c r="X532" s="362">
        <v>17031310400</v>
      </c>
      <c r="Y532" s="362" t="s">
        <v>1200</v>
      </c>
      <c r="Z532" s="362">
        <v>0</v>
      </c>
      <c r="AA532" s="175"/>
      <c r="AB532" t="s">
        <v>1961</v>
      </c>
      <c r="AC532" t="s">
        <v>1962</v>
      </c>
    </row>
    <row r="533" spans="24:29" x14ac:dyDescent="0.35">
      <c r="X533" s="362">
        <v>17031310500</v>
      </c>
      <c r="Y533" s="362" t="s">
        <v>1200</v>
      </c>
      <c r="Z533" s="362">
        <v>3</v>
      </c>
      <c r="AA533" s="175"/>
      <c r="AB533" t="s">
        <v>1963</v>
      </c>
      <c r="AC533" t="s">
        <v>1964</v>
      </c>
    </row>
    <row r="534" spans="24:29" x14ac:dyDescent="0.35">
      <c r="X534" s="362">
        <v>17031310600</v>
      </c>
      <c r="Y534" s="362" t="s">
        <v>1200</v>
      </c>
      <c r="Z534" s="362">
        <v>5</v>
      </c>
      <c r="AA534" s="175"/>
      <c r="AB534" t="s">
        <v>1965</v>
      </c>
      <c r="AC534" t="s">
        <v>1966</v>
      </c>
    </row>
    <row r="535" spans="24:29" x14ac:dyDescent="0.35">
      <c r="X535" s="362">
        <v>17031310700</v>
      </c>
      <c r="Y535" s="362" t="s">
        <v>1200</v>
      </c>
      <c r="Z535" s="362">
        <v>0</v>
      </c>
      <c r="AA535" s="175"/>
      <c r="AB535" t="s">
        <v>1967</v>
      </c>
      <c r="AC535" t="s">
        <v>1968</v>
      </c>
    </row>
    <row r="536" spans="24:29" x14ac:dyDescent="0.35">
      <c r="X536" s="362">
        <v>17031310800</v>
      </c>
      <c r="Y536" s="362" t="s">
        <v>1200</v>
      </c>
      <c r="Z536" s="362">
        <v>0</v>
      </c>
      <c r="AA536" s="175"/>
      <c r="AB536" t="s">
        <v>1969</v>
      </c>
      <c r="AC536" t="s">
        <v>1970</v>
      </c>
    </row>
    <row r="537" spans="24:29" x14ac:dyDescent="0.35">
      <c r="X537" s="362">
        <v>17031310900</v>
      </c>
      <c r="Y537" s="362" t="s">
        <v>1200</v>
      </c>
      <c r="Z537" s="362">
        <v>1</v>
      </c>
      <c r="AA537" s="175"/>
      <c r="AB537" t="s">
        <v>1971</v>
      </c>
      <c r="AC537" t="s">
        <v>1972</v>
      </c>
    </row>
    <row r="538" spans="24:29" x14ac:dyDescent="0.35">
      <c r="X538" s="362">
        <v>17031320101</v>
      </c>
      <c r="Y538" s="362" t="s">
        <v>1200</v>
      </c>
      <c r="Z538" s="362">
        <v>0</v>
      </c>
      <c r="AA538" s="175"/>
      <c r="AB538" t="s">
        <v>1973</v>
      </c>
      <c r="AC538" t="s">
        <v>1974</v>
      </c>
    </row>
    <row r="539" spans="24:29" x14ac:dyDescent="0.35">
      <c r="X539" s="362">
        <v>17031320102</v>
      </c>
      <c r="Y539" s="362" t="s">
        <v>1200</v>
      </c>
      <c r="Z539" s="362">
        <v>0</v>
      </c>
      <c r="AA539" s="175"/>
      <c r="AB539" t="s">
        <v>1975</v>
      </c>
      <c r="AC539" t="s">
        <v>1976</v>
      </c>
    </row>
    <row r="540" spans="24:29" x14ac:dyDescent="0.35">
      <c r="X540" s="362">
        <v>17031320400</v>
      </c>
      <c r="Y540" s="362" t="s">
        <v>1200</v>
      </c>
      <c r="Z540" s="362">
        <v>0</v>
      </c>
      <c r="AA540" s="175"/>
      <c r="AB540" t="s">
        <v>1977</v>
      </c>
      <c r="AC540" t="s">
        <v>1978</v>
      </c>
    </row>
    <row r="541" spans="24:29" x14ac:dyDescent="0.35">
      <c r="X541" s="362">
        <v>17031320600</v>
      </c>
      <c r="Y541" s="362" t="s">
        <v>1200</v>
      </c>
      <c r="Z541" s="362">
        <v>3</v>
      </c>
      <c r="AA541" s="175"/>
      <c r="AB541" t="s">
        <v>1979</v>
      </c>
      <c r="AC541" t="s">
        <v>1980</v>
      </c>
    </row>
    <row r="542" spans="24:29" x14ac:dyDescent="0.35">
      <c r="X542" s="362">
        <v>17031330101</v>
      </c>
      <c r="Y542" s="362" t="s">
        <v>1200</v>
      </c>
      <c r="Z542" s="362">
        <v>0</v>
      </c>
      <c r="AA542" s="175"/>
      <c r="AB542" t="s">
        <v>1981</v>
      </c>
      <c r="AC542" t="s">
        <v>1982</v>
      </c>
    </row>
    <row r="543" spans="24:29" x14ac:dyDescent="0.35">
      <c r="X543" s="362">
        <v>17031330102</v>
      </c>
      <c r="Y543" s="362" t="s">
        <v>1200</v>
      </c>
      <c r="Z543" s="362">
        <v>1</v>
      </c>
      <c r="AA543" s="175"/>
      <c r="AB543" t="s">
        <v>1983</v>
      </c>
      <c r="AC543" t="s">
        <v>1984</v>
      </c>
    </row>
    <row r="544" spans="24:29" x14ac:dyDescent="0.35">
      <c r="X544" s="362">
        <v>17031330103</v>
      </c>
      <c r="Y544" s="362" t="s">
        <v>1200</v>
      </c>
      <c r="Z544" s="362">
        <v>2</v>
      </c>
      <c r="AA544" s="175"/>
      <c r="AB544" t="s">
        <v>1985</v>
      </c>
      <c r="AC544" t="s">
        <v>1986</v>
      </c>
    </row>
    <row r="545" spans="24:29" x14ac:dyDescent="0.35">
      <c r="X545" s="362">
        <v>17031330200</v>
      </c>
      <c r="Y545" s="362" t="s">
        <v>1200</v>
      </c>
      <c r="Z545" s="362">
        <v>1</v>
      </c>
      <c r="AA545" s="175"/>
      <c r="AB545" t="s">
        <v>1987</v>
      </c>
      <c r="AC545" t="s">
        <v>1988</v>
      </c>
    </row>
    <row r="546" spans="24:29" x14ac:dyDescent="0.35">
      <c r="X546" s="362">
        <v>17031340300</v>
      </c>
      <c r="Y546" s="362" t="s">
        <v>1200</v>
      </c>
      <c r="Z546" s="362">
        <v>3</v>
      </c>
      <c r="AA546" s="175"/>
      <c r="AB546" t="s">
        <v>1989</v>
      </c>
      <c r="AC546" t="s">
        <v>1990</v>
      </c>
    </row>
    <row r="547" spans="24:29" x14ac:dyDescent="0.35">
      <c r="X547" s="362">
        <v>17031340400</v>
      </c>
      <c r="Y547" s="362" t="s">
        <v>1200</v>
      </c>
      <c r="Z547" s="362">
        <v>0</v>
      </c>
      <c r="AA547" s="175"/>
      <c r="AB547" t="s">
        <v>1991</v>
      </c>
      <c r="AC547" t="s">
        <v>1992</v>
      </c>
    </row>
    <row r="548" spans="24:29" x14ac:dyDescent="0.35">
      <c r="X548" s="362">
        <v>17031340500</v>
      </c>
      <c r="Y548" s="362" t="s">
        <v>1200</v>
      </c>
      <c r="Z548" s="362">
        <v>0</v>
      </c>
      <c r="AA548" s="175"/>
      <c r="AB548" t="s">
        <v>1993</v>
      </c>
      <c r="AC548" t="s">
        <v>1994</v>
      </c>
    </row>
    <row r="549" spans="24:29" x14ac:dyDescent="0.35">
      <c r="X549" s="362">
        <v>17031340600</v>
      </c>
      <c r="Y549" s="362" t="s">
        <v>1200</v>
      </c>
      <c r="Z549" s="362">
        <v>2</v>
      </c>
      <c r="AA549" s="175"/>
      <c r="AB549" t="s">
        <v>1995</v>
      </c>
      <c r="AC549" t="s">
        <v>1996</v>
      </c>
    </row>
    <row r="550" spans="24:29" x14ac:dyDescent="0.35">
      <c r="X550" s="362">
        <v>17031350100</v>
      </c>
      <c r="Y550" s="362" t="s">
        <v>1200</v>
      </c>
      <c r="Z550" s="362">
        <v>1</v>
      </c>
      <c r="AA550" s="175"/>
      <c r="AB550" t="s">
        <v>1997</v>
      </c>
      <c r="AC550" t="s">
        <v>1998</v>
      </c>
    </row>
    <row r="551" spans="24:29" x14ac:dyDescent="0.35">
      <c r="X551" s="362">
        <v>17031350400</v>
      </c>
      <c r="Y551" s="362" t="s">
        <v>1200</v>
      </c>
      <c r="Z551" s="362">
        <v>0</v>
      </c>
      <c r="AA551" s="175"/>
      <c r="AB551" t="s">
        <v>1999</v>
      </c>
      <c r="AC551" t="s">
        <v>2000</v>
      </c>
    </row>
    <row r="552" spans="24:29" x14ac:dyDescent="0.35">
      <c r="X552" s="362">
        <v>17031351000</v>
      </c>
      <c r="Y552" s="362" t="s">
        <v>1200</v>
      </c>
      <c r="Z552" s="362">
        <v>2</v>
      </c>
      <c r="AA552" s="175"/>
      <c r="AB552" t="s">
        <v>2001</v>
      </c>
      <c r="AC552" t="s">
        <v>2002</v>
      </c>
    </row>
    <row r="553" spans="24:29" x14ac:dyDescent="0.35">
      <c r="X553" s="362">
        <v>17031351100</v>
      </c>
      <c r="Y553" s="362" t="s">
        <v>1200</v>
      </c>
      <c r="Z553" s="362">
        <v>3</v>
      </c>
      <c r="AA553" s="175"/>
      <c r="AB553" t="s">
        <v>2003</v>
      </c>
      <c r="AC553" t="s">
        <v>2004</v>
      </c>
    </row>
    <row r="554" spans="24:29" x14ac:dyDescent="0.35">
      <c r="X554" s="362">
        <v>17031351400</v>
      </c>
      <c r="Y554" s="362" t="s">
        <v>1200</v>
      </c>
      <c r="Z554" s="362">
        <v>1</v>
      </c>
      <c r="AA554" s="175"/>
      <c r="AB554" t="s">
        <v>2005</v>
      </c>
      <c r="AC554" t="s">
        <v>2006</v>
      </c>
    </row>
    <row r="555" spans="24:29" x14ac:dyDescent="0.35">
      <c r="X555" s="362">
        <v>17031351500</v>
      </c>
      <c r="Y555" s="362" t="s">
        <v>1200</v>
      </c>
      <c r="Z555" s="362">
        <v>3</v>
      </c>
      <c r="AA555" s="175"/>
      <c r="AB555" t="s">
        <v>2007</v>
      </c>
      <c r="AC555" t="s">
        <v>2008</v>
      </c>
    </row>
    <row r="556" spans="24:29" x14ac:dyDescent="0.35">
      <c r="X556" s="362">
        <v>17031360200</v>
      </c>
      <c r="Y556" s="362" t="s">
        <v>1200</v>
      </c>
      <c r="Z556" s="362">
        <v>0</v>
      </c>
      <c r="AA556" s="175"/>
      <c r="AB556" t="s">
        <v>2009</v>
      </c>
      <c r="AC556" t="s">
        <v>2010</v>
      </c>
    </row>
    <row r="557" spans="24:29" x14ac:dyDescent="0.35">
      <c r="X557" s="362">
        <v>17031380100</v>
      </c>
      <c r="Y557" s="362" t="s">
        <v>1200</v>
      </c>
      <c r="Z557" s="362">
        <v>1</v>
      </c>
      <c r="AA557" s="175"/>
      <c r="AB557" t="s">
        <v>2011</v>
      </c>
      <c r="AC557" t="s">
        <v>2012</v>
      </c>
    </row>
    <row r="558" spans="24:29" x14ac:dyDescent="0.35">
      <c r="X558" s="362">
        <v>17031380200</v>
      </c>
      <c r="Y558" s="362" t="s">
        <v>1200</v>
      </c>
      <c r="Z558" s="362">
        <v>0</v>
      </c>
      <c r="AA558" s="175"/>
      <c r="AB558" t="s">
        <v>2013</v>
      </c>
      <c r="AC558" t="s">
        <v>2014</v>
      </c>
    </row>
    <row r="559" spans="24:29" x14ac:dyDescent="0.35">
      <c r="X559" s="362">
        <v>17031380600</v>
      </c>
      <c r="Y559" s="362" t="s">
        <v>1200</v>
      </c>
      <c r="Z559" s="362">
        <v>3</v>
      </c>
      <c r="AA559" s="175"/>
      <c r="AB559" t="s">
        <v>2015</v>
      </c>
      <c r="AC559" t="s">
        <v>2016</v>
      </c>
    </row>
    <row r="560" spans="24:29" x14ac:dyDescent="0.35">
      <c r="X560" s="362">
        <v>17031381200</v>
      </c>
      <c r="Y560" s="362" t="s">
        <v>1200</v>
      </c>
      <c r="Z560" s="362">
        <v>3</v>
      </c>
      <c r="AA560" s="175"/>
      <c r="AB560" t="s">
        <v>2017</v>
      </c>
      <c r="AC560" t="s">
        <v>2018</v>
      </c>
    </row>
    <row r="561" spans="24:29" x14ac:dyDescent="0.35">
      <c r="X561" s="362">
        <v>17031381400</v>
      </c>
      <c r="Y561" s="362" t="s">
        <v>1200</v>
      </c>
      <c r="Z561" s="362">
        <v>0</v>
      </c>
      <c r="AA561" s="175"/>
      <c r="AB561" t="s">
        <v>2019</v>
      </c>
      <c r="AC561" t="s">
        <v>2020</v>
      </c>
    </row>
    <row r="562" spans="24:29" x14ac:dyDescent="0.35">
      <c r="X562" s="362">
        <v>17031381500</v>
      </c>
      <c r="Y562" s="362" t="s">
        <v>1200</v>
      </c>
      <c r="Z562" s="362">
        <v>2</v>
      </c>
      <c r="AA562" s="175"/>
      <c r="AB562" t="s">
        <v>2021</v>
      </c>
      <c r="AC562" t="s">
        <v>2022</v>
      </c>
    </row>
    <row r="563" spans="24:29" x14ac:dyDescent="0.35">
      <c r="X563" s="362">
        <v>17031381700</v>
      </c>
      <c r="Y563" s="362" t="s">
        <v>1200</v>
      </c>
      <c r="Z563" s="362">
        <v>0</v>
      </c>
      <c r="AA563" s="175"/>
      <c r="AB563" t="s">
        <v>2023</v>
      </c>
      <c r="AC563" t="s">
        <v>2024</v>
      </c>
    </row>
    <row r="564" spans="24:29" x14ac:dyDescent="0.35">
      <c r="X564" s="362">
        <v>17031381800</v>
      </c>
      <c r="Y564" s="362" t="s">
        <v>1200</v>
      </c>
      <c r="Z564" s="362">
        <v>1</v>
      </c>
      <c r="AA564" s="175"/>
      <c r="AB564" t="s">
        <v>2025</v>
      </c>
      <c r="AC564" t="s">
        <v>2026</v>
      </c>
    </row>
    <row r="565" spans="24:29" x14ac:dyDescent="0.35">
      <c r="X565" s="362">
        <v>17031381900</v>
      </c>
      <c r="Y565" s="362" t="s">
        <v>1200</v>
      </c>
      <c r="Z565" s="362">
        <v>0</v>
      </c>
      <c r="AA565" s="175"/>
      <c r="AB565" t="s">
        <v>2027</v>
      </c>
      <c r="AC565" t="s">
        <v>2028</v>
      </c>
    </row>
    <row r="566" spans="24:29" x14ac:dyDescent="0.35">
      <c r="X566" s="362">
        <v>17031390100</v>
      </c>
      <c r="Y566" s="362" t="s">
        <v>1200</v>
      </c>
      <c r="Z566" s="362">
        <v>0</v>
      </c>
      <c r="AA566" s="175"/>
      <c r="AB566" t="s">
        <v>2029</v>
      </c>
      <c r="AC566" t="s">
        <v>2030</v>
      </c>
    </row>
    <row r="567" spans="24:29" x14ac:dyDescent="0.35">
      <c r="X567" s="362">
        <v>17031390200</v>
      </c>
      <c r="Y567" s="362" t="s">
        <v>1200</v>
      </c>
      <c r="Z567" s="362">
        <v>4</v>
      </c>
      <c r="AA567" s="175"/>
      <c r="AB567" t="s">
        <v>2031</v>
      </c>
      <c r="AC567" t="s">
        <v>2032</v>
      </c>
    </row>
    <row r="568" spans="24:29" x14ac:dyDescent="0.35">
      <c r="X568" s="362">
        <v>17031390300</v>
      </c>
      <c r="Y568" s="362" t="s">
        <v>1200</v>
      </c>
      <c r="Z568" s="362">
        <v>0</v>
      </c>
      <c r="AA568" s="175"/>
      <c r="AB568" t="s">
        <v>2033</v>
      </c>
      <c r="AC568" t="s">
        <v>2034</v>
      </c>
    </row>
    <row r="569" spans="24:29" x14ac:dyDescent="0.35">
      <c r="X569" s="362">
        <v>17031390400</v>
      </c>
      <c r="Y569" s="362" t="s">
        <v>1200</v>
      </c>
      <c r="Z569" s="362">
        <v>0</v>
      </c>
      <c r="AA569" s="175"/>
      <c r="AB569" t="s">
        <v>2035</v>
      </c>
      <c r="AC569" t="s">
        <v>2036</v>
      </c>
    </row>
    <row r="570" spans="24:29" x14ac:dyDescent="0.35">
      <c r="X570" s="362">
        <v>17031390500</v>
      </c>
      <c r="Y570" s="362" t="s">
        <v>1200</v>
      </c>
      <c r="Z570" s="362">
        <v>0</v>
      </c>
      <c r="AA570" s="175"/>
      <c r="AB570" t="s">
        <v>2037</v>
      </c>
      <c r="AC570" t="s">
        <v>2038</v>
      </c>
    </row>
    <row r="571" spans="24:29" x14ac:dyDescent="0.35">
      <c r="X571" s="362">
        <v>17031390600</v>
      </c>
      <c r="Y571" s="362" t="s">
        <v>1200</v>
      </c>
      <c r="Z571" s="362">
        <v>0</v>
      </c>
      <c r="AA571" s="175"/>
      <c r="AB571" t="s">
        <v>2039</v>
      </c>
      <c r="AC571" t="s">
        <v>2040</v>
      </c>
    </row>
    <row r="572" spans="24:29" x14ac:dyDescent="0.35">
      <c r="X572" s="362">
        <v>17031390700</v>
      </c>
      <c r="Y572" s="362" t="s">
        <v>1200</v>
      </c>
      <c r="Z572" s="362">
        <v>0</v>
      </c>
      <c r="AA572" s="175"/>
      <c r="AB572" t="s">
        <v>2041</v>
      </c>
      <c r="AC572" t="s">
        <v>2042</v>
      </c>
    </row>
    <row r="573" spans="24:29" x14ac:dyDescent="0.35">
      <c r="X573" s="362">
        <v>17031400300</v>
      </c>
      <c r="Y573" s="362" t="s">
        <v>1200</v>
      </c>
      <c r="Z573" s="362">
        <v>1</v>
      </c>
      <c r="AA573" s="175"/>
      <c r="AB573" t="s">
        <v>2043</v>
      </c>
      <c r="AC573" t="s">
        <v>2044</v>
      </c>
    </row>
    <row r="574" spans="24:29" x14ac:dyDescent="0.35">
      <c r="X574" s="362">
        <v>17031400400</v>
      </c>
      <c r="Y574" s="362" t="s">
        <v>1200</v>
      </c>
      <c r="Z574" s="362">
        <v>0</v>
      </c>
      <c r="AA574" s="175"/>
      <c r="AB574" t="s">
        <v>2045</v>
      </c>
      <c r="AC574" t="s">
        <v>2046</v>
      </c>
    </row>
    <row r="575" spans="24:29" x14ac:dyDescent="0.35">
      <c r="X575" s="362">
        <v>17031400500</v>
      </c>
      <c r="Y575" s="362" t="s">
        <v>1200</v>
      </c>
      <c r="Z575" s="362">
        <v>0</v>
      </c>
      <c r="AA575" s="175"/>
      <c r="AB575" t="s">
        <v>2047</v>
      </c>
      <c r="AC575" t="s">
        <v>2048</v>
      </c>
    </row>
    <row r="576" spans="24:29" x14ac:dyDescent="0.35">
      <c r="X576" s="362">
        <v>17031400800</v>
      </c>
      <c r="Y576" s="362" t="s">
        <v>1200</v>
      </c>
      <c r="Z576" s="362">
        <v>0</v>
      </c>
      <c r="AA576" s="175"/>
      <c r="AB576" t="s">
        <v>2049</v>
      </c>
      <c r="AC576" t="s">
        <v>2050</v>
      </c>
    </row>
    <row r="577" spans="24:29" x14ac:dyDescent="0.35">
      <c r="X577" s="362">
        <v>17031410100</v>
      </c>
      <c r="Y577" s="362" t="s">
        <v>1200</v>
      </c>
      <c r="Z577" s="362">
        <v>1</v>
      </c>
      <c r="AA577" s="175"/>
      <c r="AB577" t="s">
        <v>2051</v>
      </c>
      <c r="AC577" t="s">
        <v>2052</v>
      </c>
    </row>
    <row r="578" spans="24:29" x14ac:dyDescent="0.35">
      <c r="X578" s="362">
        <v>17031410200</v>
      </c>
      <c r="Y578" s="362" t="s">
        <v>1200</v>
      </c>
      <c r="Z578" s="362">
        <v>0</v>
      </c>
      <c r="AA578" s="175"/>
      <c r="AB578" t="s">
        <v>2053</v>
      </c>
      <c r="AC578" t="s">
        <v>2054</v>
      </c>
    </row>
    <row r="579" spans="24:29" x14ac:dyDescent="0.35">
      <c r="X579" s="362">
        <v>17031410500</v>
      </c>
      <c r="Y579" s="362" t="s">
        <v>1200</v>
      </c>
      <c r="Z579" s="362">
        <v>0</v>
      </c>
      <c r="AA579" s="175"/>
      <c r="AB579" t="s">
        <v>2055</v>
      </c>
      <c r="AC579" t="s">
        <v>2056</v>
      </c>
    </row>
    <row r="580" spans="24:29" x14ac:dyDescent="0.35">
      <c r="X580" s="362">
        <v>17031410600</v>
      </c>
      <c r="Y580" s="362" t="s">
        <v>1200</v>
      </c>
      <c r="Z580" s="362">
        <v>1</v>
      </c>
      <c r="AA580" s="175"/>
      <c r="AB580" t="s">
        <v>2057</v>
      </c>
      <c r="AC580" t="s">
        <v>2058</v>
      </c>
    </row>
    <row r="581" spans="24:29" x14ac:dyDescent="0.35">
      <c r="X581" s="362">
        <v>17031410700</v>
      </c>
      <c r="Y581" s="362" t="s">
        <v>1200</v>
      </c>
      <c r="Z581" s="362">
        <v>0</v>
      </c>
      <c r="AA581" s="175"/>
      <c r="AB581" t="s">
        <v>2059</v>
      </c>
      <c r="AC581" t="s">
        <v>2060</v>
      </c>
    </row>
    <row r="582" spans="24:29" x14ac:dyDescent="0.35">
      <c r="X582" s="362">
        <v>17031410800</v>
      </c>
      <c r="Y582" s="362" t="s">
        <v>1200</v>
      </c>
      <c r="Z582" s="362">
        <v>1</v>
      </c>
      <c r="AA582" s="175"/>
      <c r="AB582" t="s">
        <v>2061</v>
      </c>
      <c r="AC582" t="s">
        <v>2062</v>
      </c>
    </row>
    <row r="583" spans="24:29" x14ac:dyDescent="0.35">
      <c r="X583" s="362">
        <v>17031410900</v>
      </c>
      <c r="Y583" s="362" t="s">
        <v>1200</v>
      </c>
      <c r="Z583" s="362">
        <v>2</v>
      </c>
      <c r="AA583" s="175"/>
      <c r="AB583" t="s">
        <v>2063</v>
      </c>
      <c r="AC583" t="s">
        <v>2064</v>
      </c>
    </row>
    <row r="584" spans="24:29" x14ac:dyDescent="0.35">
      <c r="X584" s="362">
        <v>17031411000</v>
      </c>
      <c r="Y584" s="362" t="s">
        <v>1200</v>
      </c>
      <c r="Z584" s="362">
        <v>0</v>
      </c>
      <c r="AA584" s="175"/>
      <c r="AB584" t="s">
        <v>2065</v>
      </c>
      <c r="AC584" t="s">
        <v>2066</v>
      </c>
    </row>
    <row r="585" spans="24:29" x14ac:dyDescent="0.35">
      <c r="X585" s="362">
        <v>17031411100</v>
      </c>
      <c r="Y585" s="362" t="s">
        <v>1200</v>
      </c>
      <c r="Z585" s="362">
        <v>3</v>
      </c>
      <c r="AA585" s="175"/>
      <c r="AB585" t="s">
        <v>2067</v>
      </c>
      <c r="AC585" t="s">
        <v>2068</v>
      </c>
    </row>
    <row r="586" spans="24:29" x14ac:dyDescent="0.35">
      <c r="X586" s="362">
        <v>17031411200</v>
      </c>
      <c r="Y586" s="362" t="s">
        <v>1200</v>
      </c>
      <c r="Z586" s="362">
        <v>1</v>
      </c>
      <c r="AA586" s="175"/>
      <c r="AB586" t="s">
        <v>2069</v>
      </c>
      <c r="AC586" t="s">
        <v>2070</v>
      </c>
    </row>
    <row r="587" spans="24:29" x14ac:dyDescent="0.35">
      <c r="X587" s="362">
        <v>17031420100</v>
      </c>
      <c r="Y587" s="362" t="s">
        <v>1200</v>
      </c>
      <c r="Z587" s="362">
        <v>0</v>
      </c>
      <c r="AA587" s="175"/>
      <c r="AB587" t="s">
        <v>2071</v>
      </c>
      <c r="AC587" t="s">
        <v>2072</v>
      </c>
    </row>
    <row r="588" spans="24:29" x14ac:dyDescent="0.35">
      <c r="X588" s="362">
        <v>17031420200</v>
      </c>
      <c r="Y588" s="362" t="s">
        <v>1200</v>
      </c>
      <c r="Z588" s="362">
        <v>0</v>
      </c>
      <c r="AA588" s="175"/>
      <c r="AB588" t="s">
        <v>2073</v>
      </c>
      <c r="AC588" t="s">
        <v>2074</v>
      </c>
    </row>
    <row r="589" spans="24:29" x14ac:dyDescent="0.35">
      <c r="X589" s="362">
        <v>17031420300</v>
      </c>
      <c r="Y589" s="362" t="s">
        <v>1200</v>
      </c>
      <c r="Z589" s="362">
        <v>1</v>
      </c>
      <c r="AA589" s="175"/>
      <c r="AB589" t="s">
        <v>2075</v>
      </c>
      <c r="AC589" t="s">
        <v>2076</v>
      </c>
    </row>
    <row r="590" spans="24:29" x14ac:dyDescent="0.35">
      <c r="X590" s="362">
        <v>17031420400</v>
      </c>
      <c r="Y590" s="362" t="s">
        <v>1200</v>
      </c>
      <c r="Z590" s="362">
        <v>1</v>
      </c>
      <c r="AA590" s="175"/>
      <c r="AB590" t="s">
        <v>2077</v>
      </c>
      <c r="AC590" t="s">
        <v>2078</v>
      </c>
    </row>
    <row r="591" spans="24:29" x14ac:dyDescent="0.35">
      <c r="X591" s="362">
        <v>17031420500</v>
      </c>
      <c r="Y591" s="362" t="s">
        <v>1200</v>
      </c>
      <c r="Z591" s="362">
        <v>0</v>
      </c>
      <c r="AA591" s="175"/>
      <c r="AB591" t="s">
        <v>2079</v>
      </c>
      <c r="AC591" t="s">
        <v>2080</v>
      </c>
    </row>
    <row r="592" spans="24:29" x14ac:dyDescent="0.35">
      <c r="X592" s="362">
        <v>17031420600</v>
      </c>
      <c r="Y592" s="362" t="s">
        <v>1200</v>
      </c>
      <c r="Z592" s="362">
        <v>1</v>
      </c>
      <c r="AA592" s="175"/>
      <c r="AB592" t="s">
        <v>2081</v>
      </c>
      <c r="AC592" t="s">
        <v>2082</v>
      </c>
    </row>
    <row r="593" spans="24:29" x14ac:dyDescent="0.35">
      <c r="X593" s="362">
        <v>17031420700</v>
      </c>
      <c r="Y593" s="362" t="s">
        <v>1200</v>
      </c>
      <c r="Z593" s="362">
        <v>1</v>
      </c>
      <c r="AA593" s="175"/>
      <c r="AB593" t="s">
        <v>2083</v>
      </c>
      <c r="AC593" t="s">
        <v>2084</v>
      </c>
    </row>
    <row r="594" spans="24:29" x14ac:dyDescent="0.35">
      <c r="X594" s="362">
        <v>17031420800</v>
      </c>
      <c r="Y594" s="362" t="s">
        <v>1200</v>
      </c>
      <c r="Z594" s="362">
        <v>2</v>
      </c>
      <c r="AA594" s="175"/>
      <c r="AB594" t="s">
        <v>2085</v>
      </c>
      <c r="AC594" t="s">
        <v>2086</v>
      </c>
    </row>
    <row r="595" spans="24:29" x14ac:dyDescent="0.35">
      <c r="X595" s="362">
        <v>17031421200</v>
      </c>
      <c r="Y595" s="362" t="s">
        <v>1200</v>
      </c>
      <c r="Z595" s="362">
        <v>4</v>
      </c>
      <c r="AA595" s="175"/>
      <c r="AB595" t="s">
        <v>2087</v>
      </c>
      <c r="AC595" t="s">
        <v>2088</v>
      </c>
    </row>
    <row r="596" spans="24:29" x14ac:dyDescent="0.35">
      <c r="X596" s="362">
        <v>17031430101</v>
      </c>
      <c r="Y596" s="362" t="s">
        <v>1200</v>
      </c>
      <c r="Z596" s="362">
        <v>0</v>
      </c>
      <c r="AA596" s="175"/>
      <c r="AB596" t="s">
        <v>2089</v>
      </c>
      <c r="AC596" t="s">
        <v>2090</v>
      </c>
    </row>
    <row r="597" spans="24:29" x14ac:dyDescent="0.35">
      <c r="X597" s="362">
        <v>17031430102</v>
      </c>
      <c r="Y597" s="362" t="s">
        <v>1200</v>
      </c>
      <c r="Z597" s="362">
        <v>0</v>
      </c>
      <c r="AA597" s="175"/>
      <c r="AB597" t="s">
        <v>2091</v>
      </c>
      <c r="AC597" t="s">
        <v>2092</v>
      </c>
    </row>
    <row r="598" spans="24:29" x14ac:dyDescent="0.35">
      <c r="X598" s="362">
        <v>17031430200</v>
      </c>
      <c r="Y598" s="362" t="s">
        <v>1200</v>
      </c>
      <c r="Z598" s="362">
        <v>0</v>
      </c>
      <c r="AA598" s="175"/>
      <c r="AB598" t="s">
        <v>2093</v>
      </c>
      <c r="AC598" t="s">
        <v>2094</v>
      </c>
    </row>
    <row r="599" spans="24:29" x14ac:dyDescent="0.35">
      <c r="X599" s="362">
        <v>17031430300</v>
      </c>
      <c r="Y599" s="362" t="s">
        <v>1200</v>
      </c>
      <c r="Z599" s="362">
        <v>3</v>
      </c>
      <c r="AA599" s="175"/>
      <c r="AB599" t="s">
        <v>2095</v>
      </c>
      <c r="AC599" t="s">
        <v>2096</v>
      </c>
    </row>
    <row r="600" spans="24:29" x14ac:dyDescent="0.35">
      <c r="X600" s="362">
        <v>17031430400</v>
      </c>
      <c r="Y600" s="362" t="s">
        <v>1200</v>
      </c>
      <c r="Z600" s="362">
        <v>1</v>
      </c>
      <c r="AA600" s="175"/>
      <c r="AB600" t="s">
        <v>2097</v>
      </c>
      <c r="AC600" t="s">
        <v>2098</v>
      </c>
    </row>
    <row r="601" spans="24:29" x14ac:dyDescent="0.35">
      <c r="X601" s="362">
        <v>17031430500</v>
      </c>
      <c r="Y601" s="362" t="s">
        <v>1200</v>
      </c>
      <c r="Z601" s="362">
        <v>3</v>
      </c>
      <c r="AA601" s="175"/>
      <c r="AB601" t="s">
        <v>2099</v>
      </c>
      <c r="AC601" t="s">
        <v>2100</v>
      </c>
    </row>
    <row r="602" spans="24:29" x14ac:dyDescent="0.35">
      <c r="X602" s="362">
        <v>17031430600</v>
      </c>
      <c r="Y602" s="362" t="s">
        <v>1200</v>
      </c>
      <c r="Z602" s="362">
        <v>3</v>
      </c>
      <c r="AA602" s="175"/>
      <c r="AB602" t="s">
        <v>2101</v>
      </c>
      <c r="AC602" t="s">
        <v>2102</v>
      </c>
    </row>
    <row r="603" spans="24:29" x14ac:dyDescent="0.35">
      <c r="X603" s="362">
        <v>17031430700</v>
      </c>
      <c r="Y603" s="362" t="s">
        <v>1200</v>
      </c>
      <c r="Z603" s="362">
        <v>1</v>
      </c>
      <c r="AA603" s="175"/>
      <c r="AB603" t="s">
        <v>2103</v>
      </c>
      <c r="AC603" t="s">
        <v>2104</v>
      </c>
    </row>
    <row r="604" spans="24:29" x14ac:dyDescent="0.35">
      <c r="X604" s="362">
        <v>17031430800</v>
      </c>
      <c r="Y604" s="362" t="s">
        <v>1200</v>
      </c>
      <c r="Z604" s="362">
        <v>3</v>
      </c>
      <c r="AA604" s="175"/>
      <c r="AB604" t="s">
        <v>2105</v>
      </c>
      <c r="AC604" t="s">
        <v>2106</v>
      </c>
    </row>
    <row r="605" spans="24:29" x14ac:dyDescent="0.35">
      <c r="X605" s="362">
        <v>17031430900</v>
      </c>
      <c r="Y605" s="362" t="s">
        <v>1200</v>
      </c>
      <c r="Z605" s="362">
        <v>0</v>
      </c>
      <c r="AA605" s="175"/>
      <c r="AB605" t="s">
        <v>2107</v>
      </c>
      <c r="AC605" t="s">
        <v>2108</v>
      </c>
    </row>
    <row r="606" spans="24:29" x14ac:dyDescent="0.35">
      <c r="X606" s="362">
        <v>17031431200</v>
      </c>
      <c r="Y606" s="362" t="s">
        <v>1200</v>
      </c>
      <c r="Z606" s="362">
        <v>3</v>
      </c>
      <c r="AA606" s="175"/>
      <c r="AB606" t="s">
        <v>2109</v>
      </c>
      <c r="AC606" t="s">
        <v>2110</v>
      </c>
    </row>
    <row r="607" spans="24:29" x14ac:dyDescent="0.35">
      <c r="X607" s="362">
        <v>17031431301</v>
      </c>
      <c r="Y607" s="362" t="s">
        <v>1200</v>
      </c>
      <c r="Z607" s="362">
        <v>0</v>
      </c>
      <c r="AA607" s="175"/>
      <c r="AB607" t="s">
        <v>2111</v>
      </c>
      <c r="AC607" t="s">
        <v>2112</v>
      </c>
    </row>
    <row r="608" spans="24:29" x14ac:dyDescent="0.35">
      <c r="X608" s="362">
        <v>17031431302</v>
      </c>
      <c r="Y608" s="362" t="s">
        <v>1200</v>
      </c>
      <c r="Z608" s="362">
        <v>0</v>
      </c>
      <c r="AA608" s="175"/>
      <c r="AB608" t="s">
        <v>2113</v>
      </c>
      <c r="AC608" t="s">
        <v>2114</v>
      </c>
    </row>
    <row r="609" spans="24:29" x14ac:dyDescent="0.35">
      <c r="X609" s="362">
        <v>17031431400</v>
      </c>
      <c r="Y609" s="362" t="s">
        <v>1200</v>
      </c>
      <c r="Z609" s="362">
        <v>0</v>
      </c>
      <c r="AA609" s="175"/>
      <c r="AB609" t="s">
        <v>2115</v>
      </c>
      <c r="AC609" t="s">
        <v>2116</v>
      </c>
    </row>
    <row r="610" spans="24:29" x14ac:dyDescent="0.35">
      <c r="X610" s="362">
        <v>17031440101</v>
      </c>
      <c r="Y610" s="362" t="s">
        <v>1200</v>
      </c>
      <c r="Z610" s="362">
        <v>3</v>
      </c>
      <c r="AA610" s="175"/>
      <c r="AB610" t="s">
        <v>2117</v>
      </c>
      <c r="AC610" t="s">
        <v>2118</v>
      </c>
    </row>
    <row r="611" spans="24:29" x14ac:dyDescent="0.35">
      <c r="X611" s="362">
        <v>17031440102</v>
      </c>
      <c r="Y611" s="362" t="s">
        <v>1200</v>
      </c>
      <c r="Z611" s="362">
        <v>0</v>
      </c>
      <c r="AA611" s="175"/>
      <c r="AB611" t="s">
        <v>2119</v>
      </c>
      <c r="AC611" t="s">
        <v>2120</v>
      </c>
    </row>
    <row r="612" spans="24:29" x14ac:dyDescent="0.35">
      <c r="X612" s="362">
        <v>17031440201</v>
      </c>
      <c r="Y612" s="362" t="s">
        <v>1200</v>
      </c>
      <c r="Z612" s="362">
        <v>1</v>
      </c>
      <c r="AA612" s="175"/>
      <c r="AB612" t="s">
        <v>2121</v>
      </c>
      <c r="AC612" t="s">
        <v>2122</v>
      </c>
    </row>
    <row r="613" spans="24:29" x14ac:dyDescent="0.35">
      <c r="X613" s="362">
        <v>17031440202</v>
      </c>
      <c r="Y613" s="362" t="s">
        <v>1200</v>
      </c>
      <c r="Z613" s="362">
        <v>1</v>
      </c>
      <c r="AA613" s="175"/>
      <c r="AB613" t="s">
        <v>2123</v>
      </c>
      <c r="AC613" t="s">
        <v>2124</v>
      </c>
    </row>
    <row r="614" spans="24:29" x14ac:dyDescent="0.35">
      <c r="X614" s="362">
        <v>17031440300</v>
      </c>
      <c r="Y614" s="362" t="s">
        <v>1200</v>
      </c>
      <c r="Z614" s="362">
        <v>5</v>
      </c>
      <c r="AA614" s="175"/>
      <c r="AB614" t="s">
        <v>2125</v>
      </c>
      <c r="AC614" t="s">
        <v>2126</v>
      </c>
    </row>
    <row r="615" spans="24:29" x14ac:dyDescent="0.35">
      <c r="X615" s="362">
        <v>17031440600</v>
      </c>
      <c r="Y615" s="362" t="s">
        <v>1200</v>
      </c>
      <c r="Z615" s="362">
        <v>0</v>
      </c>
      <c r="AA615" s="175"/>
      <c r="AB615" t="s">
        <v>2127</v>
      </c>
      <c r="AC615" t="s">
        <v>2128</v>
      </c>
    </row>
    <row r="616" spans="24:29" x14ac:dyDescent="0.35">
      <c r="X616" s="362">
        <v>17031440700</v>
      </c>
      <c r="Y616" s="362" t="s">
        <v>1200</v>
      </c>
      <c r="Z616" s="362">
        <v>0</v>
      </c>
      <c r="AA616" s="175"/>
      <c r="AB616" t="s">
        <v>2129</v>
      </c>
      <c r="AC616" t="s">
        <v>2130</v>
      </c>
    </row>
    <row r="617" spans="24:29" x14ac:dyDescent="0.35">
      <c r="X617" s="362">
        <v>17031440800</v>
      </c>
      <c r="Y617" s="362" t="s">
        <v>1200</v>
      </c>
      <c r="Z617" s="362">
        <v>0</v>
      </c>
      <c r="AA617" s="175"/>
      <c r="AB617" t="s">
        <v>2131</v>
      </c>
      <c r="AC617" t="s">
        <v>2132</v>
      </c>
    </row>
    <row r="618" spans="24:29" x14ac:dyDescent="0.35">
      <c r="X618" s="362">
        <v>17031440900</v>
      </c>
      <c r="Y618" s="362" t="s">
        <v>1200</v>
      </c>
      <c r="Z618" s="362">
        <v>0</v>
      </c>
      <c r="AA618" s="175"/>
      <c r="AB618" t="s">
        <v>2133</v>
      </c>
      <c r="AC618" t="s">
        <v>2134</v>
      </c>
    </row>
    <row r="619" spans="24:29" x14ac:dyDescent="0.35">
      <c r="X619" s="362">
        <v>17031450300</v>
      </c>
      <c r="Y619" s="362" t="s">
        <v>1200</v>
      </c>
      <c r="Z619" s="362">
        <v>0</v>
      </c>
      <c r="AA619" s="175"/>
      <c r="AB619" t="s">
        <v>2135</v>
      </c>
      <c r="AC619" t="s">
        <v>2136</v>
      </c>
    </row>
    <row r="620" spans="24:29" x14ac:dyDescent="0.35">
      <c r="X620" s="362">
        <v>17031460100</v>
      </c>
      <c r="Y620" s="362" t="s">
        <v>1200</v>
      </c>
      <c r="Z620" s="362">
        <v>1</v>
      </c>
      <c r="AA620" s="175"/>
      <c r="AB620" t="s">
        <v>2137</v>
      </c>
      <c r="AC620" t="s">
        <v>2138</v>
      </c>
    </row>
    <row r="621" spans="24:29" x14ac:dyDescent="0.35">
      <c r="X621" s="362">
        <v>17031460200</v>
      </c>
      <c r="Y621" s="362" t="s">
        <v>1200</v>
      </c>
      <c r="Z621" s="362">
        <v>1</v>
      </c>
      <c r="AA621" s="175"/>
      <c r="AB621" t="s">
        <v>2139</v>
      </c>
      <c r="AC621" t="s">
        <v>2140</v>
      </c>
    </row>
    <row r="622" spans="24:29" x14ac:dyDescent="0.35">
      <c r="X622" s="362">
        <v>17031460301</v>
      </c>
      <c r="Y622" s="362" t="s">
        <v>1200</v>
      </c>
      <c r="Z622" s="362">
        <v>0</v>
      </c>
      <c r="AA622" s="175"/>
      <c r="AB622" t="s">
        <v>2141</v>
      </c>
      <c r="AC622" t="s">
        <v>2142</v>
      </c>
    </row>
    <row r="623" spans="24:29" x14ac:dyDescent="0.35">
      <c r="X623" s="362">
        <v>17031460302</v>
      </c>
      <c r="Y623" s="362" t="s">
        <v>1200</v>
      </c>
      <c r="Z623" s="362">
        <v>3</v>
      </c>
      <c r="AA623" s="175"/>
      <c r="AB623" t="s">
        <v>2143</v>
      </c>
      <c r="AC623" t="s">
        <v>2144</v>
      </c>
    </row>
    <row r="624" spans="24:29" x14ac:dyDescent="0.35">
      <c r="X624" s="362">
        <v>17031460400</v>
      </c>
      <c r="Y624" s="362" t="s">
        <v>1200</v>
      </c>
      <c r="Z624" s="362">
        <v>0</v>
      </c>
      <c r="AA624" s="175"/>
      <c r="AB624" t="s">
        <v>2145</v>
      </c>
      <c r="AC624" t="s">
        <v>2146</v>
      </c>
    </row>
    <row r="625" spans="24:29" x14ac:dyDescent="0.35">
      <c r="X625" s="362">
        <v>17031460500</v>
      </c>
      <c r="Y625" s="362" t="s">
        <v>1200</v>
      </c>
      <c r="Z625" s="362">
        <v>0</v>
      </c>
      <c r="AA625" s="175"/>
      <c r="AB625" t="s">
        <v>2147</v>
      </c>
      <c r="AC625" t="s">
        <v>2148</v>
      </c>
    </row>
    <row r="626" spans="24:29" x14ac:dyDescent="0.35">
      <c r="X626" s="362">
        <v>17031460800</v>
      </c>
      <c r="Y626" s="362" t="s">
        <v>1200</v>
      </c>
      <c r="Z626" s="362">
        <v>0</v>
      </c>
      <c r="AA626" s="175"/>
      <c r="AB626" t="s">
        <v>2149</v>
      </c>
      <c r="AC626" t="s">
        <v>2150</v>
      </c>
    </row>
    <row r="627" spans="24:29" x14ac:dyDescent="0.35">
      <c r="X627" s="362">
        <v>17031461000</v>
      </c>
      <c r="Y627" s="362" t="s">
        <v>1200</v>
      </c>
      <c r="Z627" s="362">
        <v>3</v>
      </c>
      <c r="AA627" s="175"/>
      <c r="AB627" t="s">
        <v>2151</v>
      </c>
      <c r="AC627" t="s">
        <v>2152</v>
      </c>
    </row>
    <row r="628" spans="24:29" x14ac:dyDescent="0.35">
      <c r="X628" s="362">
        <v>17031470100</v>
      </c>
      <c r="Y628" s="362" t="s">
        <v>1200</v>
      </c>
      <c r="Z628" s="362">
        <v>0</v>
      </c>
      <c r="AA628" s="175"/>
      <c r="AB628" t="s">
        <v>2153</v>
      </c>
      <c r="AC628" t="s">
        <v>2154</v>
      </c>
    </row>
    <row r="629" spans="24:29" x14ac:dyDescent="0.35">
      <c r="X629" s="362">
        <v>17031480100</v>
      </c>
      <c r="Y629" s="362" t="s">
        <v>1200</v>
      </c>
      <c r="Z629" s="362">
        <v>0</v>
      </c>
      <c r="AA629" s="175"/>
      <c r="AB629" t="s">
        <v>2155</v>
      </c>
      <c r="AC629" t="s">
        <v>2156</v>
      </c>
    </row>
    <row r="630" spans="24:29" x14ac:dyDescent="0.35">
      <c r="X630" s="362">
        <v>17031480200</v>
      </c>
      <c r="Y630" s="362" t="s">
        <v>1200</v>
      </c>
      <c r="Z630" s="362">
        <v>2</v>
      </c>
      <c r="AA630" s="175"/>
      <c r="AB630" t="s">
        <v>2157</v>
      </c>
      <c r="AC630" t="s">
        <v>2158</v>
      </c>
    </row>
    <row r="631" spans="24:29" x14ac:dyDescent="0.35">
      <c r="X631" s="362">
        <v>17031480300</v>
      </c>
      <c r="Y631" s="362" t="s">
        <v>1200</v>
      </c>
      <c r="Z631" s="362">
        <v>1</v>
      </c>
      <c r="AA631" s="175"/>
      <c r="AB631" t="s">
        <v>2159</v>
      </c>
      <c r="AC631" t="s">
        <v>2160</v>
      </c>
    </row>
    <row r="632" spans="24:29" x14ac:dyDescent="0.35">
      <c r="X632" s="362">
        <v>17031480400</v>
      </c>
      <c r="Y632" s="362" t="s">
        <v>1200</v>
      </c>
      <c r="Z632" s="362">
        <v>4</v>
      </c>
      <c r="AA632" s="175"/>
      <c r="AB632" t="s">
        <v>2161</v>
      </c>
      <c r="AC632" t="s">
        <v>2162</v>
      </c>
    </row>
    <row r="633" spans="24:29" x14ac:dyDescent="0.35">
      <c r="X633" s="362">
        <v>17031480500</v>
      </c>
      <c r="Y633" s="362" t="s">
        <v>1200</v>
      </c>
      <c r="Z633" s="362">
        <v>0</v>
      </c>
      <c r="AA633" s="175"/>
      <c r="AB633" t="s">
        <v>2163</v>
      </c>
      <c r="AC633" t="s">
        <v>2164</v>
      </c>
    </row>
    <row r="634" spans="24:29" x14ac:dyDescent="0.35">
      <c r="X634" s="362">
        <v>17031490200</v>
      </c>
      <c r="Y634" s="362" t="s">
        <v>1200</v>
      </c>
      <c r="Z634" s="362">
        <v>2</v>
      </c>
      <c r="AA634" s="175"/>
      <c r="AB634" t="s">
        <v>2165</v>
      </c>
      <c r="AC634" t="s">
        <v>2166</v>
      </c>
    </row>
    <row r="635" spans="24:29" x14ac:dyDescent="0.35">
      <c r="X635" s="362">
        <v>17031490500</v>
      </c>
      <c r="Y635" s="362" t="s">
        <v>1200</v>
      </c>
      <c r="Z635" s="362">
        <v>4</v>
      </c>
      <c r="AA635" s="175"/>
      <c r="AB635" t="s">
        <v>2167</v>
      </c>
      <c r="AC635" t="s">
        <v>2168</v>
      </c>
    </row>
    <row r="636" spans="24:29" x14ac:dyDescent="0.35">
      <c r="X636" s="362">
        <v>17031490600</v>
      </c>
      <c r="Y636" s="362" t="s">
        <v>1200</v>
      </c>
      <c r="Z636" s="362">
        <v>0</v>
      </c>
      <c r="AA636" s="175"/>
      <c r="AB636" t="s">
        <v>2169</v>
      </c>
      <c r="AC636" t="s">
        <v>2170</v>
      </c>
    </row>
    <row r="637" spans="24:29" x14ac:dyDescent="0.35">
      <c r="X637" s="362">
        <v>17031490700</v>
      </c>
      <c r="Y637" s="362" t="s">
        <v>1200</v>
      </c>
      <c r="Z637" s="362">
        <v>0</v>
      </c>
      <c r="AA637" s="175"/>
      <c r="AB637" t="s">
        <v>2171</v>
      </c>
      <c r="AC637" t="s">
        <v>2172</v>
      </c>
    </row>
    <row r="638" spans="24:29" x14ac:dyDescent="0.35">
      <c r="X638" s="362">
        <v>17031490800</v>
      </c>
      <c r="Y638" s="362" t="s">
        <v>1200</v>
      </c>
      <c r="Z638" s="362">
        <v>1</v>
      </c>
      <c r="AA638" s="175"/>
      <c r="AB638" t="s">
        <v>2173</v>
      </c>
      <c r="AC638" t="s">
        <v>2174</v>
      </c>
    </row>
    <row r="639" spans="24:29" x14ac:dyDescent="0.35">
      <c r="X639" s="362">
        <v>17031490901</v>
      </c>
      <c r="Y639" s="362" t="s">
        <v>1200</v>
      </c>
      <c r="Z639" s="362">
        <v>0</v>
      </c>
      <c r="AA639" s="175"/>
      <c r="AB639" t="s">
        <v>2175</v>
      </c>
      <c r="AC639" t="s">
        <v>2176</v>
      </c>
    </row>
    <row r="640" spans="24:29" x14ac:dyDescent="0.35">
      <c r="X640" s="362">
        <v>17031490902</v>
      </c>
      <c r="Y640" s="362" t="s">
        <v>1200</v>
      </c>
      <c r="Z640" s="362">
        <v>0</v>
      </c>
      <c r="AA640" s="175"/>
      <c r="AB640" t="s">
        <v>2177</v>
      </c>
      <c r="AC640" t="s">
        <v>2178</v>
      </c>
    </row>
    <row r="641" spans="24:29" x14ac:dyDescent="0.35">
      <c r="X641" s="362">
        <v>17031491000</v>
      </c>
      <c r="Y641" s="362" t="s">
        <v>1200</v>
      </c>
      <c r="Z641" s="362">
        <v>3</v>
      </c>
      <c r="AA641" s="175"/>
      <c r="AB641" t="s">
        <v>2179</v>
      </c>
      <c r="AC641" t="s">
        <v>2180</v>
      </c>
    </row>
    <row r="642" spans="24:29" x14ac:dyDescent="0.35">
      <c r="X642" s="362">
        <v>17031491100</v>
      </c>
      <c r="Y642" s="362" t="s">
        <v>1200</v>
      </c>
      <c r="Z642" s="362">
        <v>3</v>
      </c>
      <c r="AA642" s="175"/>
      <c r="AB642" t="s">
        <v>2181</v>
      </c>
      <c r="AC642" t="s">
        <v>2182</v>
      </c>
    </row>
    <row r="643" spans="24:29" x14ac:dyDescent="0.35">
      <c r="X643" s="362">
        <v>17031491200</v>
      </c>
      <c r="Y643" s="362" t="s">
        <v>1200</v>
      </c>
      <c r="Z643" s="362">
        <v>1</v>
      </c>
      <c r="AA643" s="175"/>
      <c r="AB643" t="s">
        <v>2183</v>
      </c>
      <c r="AC643" t="s">
        <v>2184</v>
      </c>
    </row>
    <row r="644" spans="24:29" x14ac:dyDescent="0.35">
      <c r="X644" s="362">
        <v>17031491300</v>
      </c>
      <c r="Y644" s="362" t="s">
        <v>1200</v>
      </c>
      <c r="Z644" s="362">
        <v>3</v>
      </c>
      <c r="AA644" s="175"/>
      <c r="AB644" t="s">
        <v>2185</v>
      </c>
      <c r="AC644" t="s">
        <v>2186</v>
      </c>
    </row>
    <row r="645" spans="24:29" x14ac:dyDescent="0.35">
      <c r="X645" s="362">
        <v>17031491400</v>
      </c>
      <c r="Y645" s="362" t="s">
        <v>1200</v>
      </c>
      <c r="Z645" s="362">
        <v>1</v>
      </c>
      <c r="AA645" s="175"/>
      <c r="AB645" t="s">
        <v>2187</v>
      </c>
      <c r="AC645" t="s">
        <v>2188</v>
      </c>
    </row>
    <row r="646" spans="24:29" x14ac:dyDescent="0.35">
      <c r="X646" s="362">
        <v>17031500100</v>
      </c>
      <c r="Y646" s="362" t="s">
        <v>1200</v>
      </c>
      <c r="Z646" s="362">
        <v>0</v>
      </c>
      <c r="AA646" s="175"/>
      <c r="AB646" t="s">
        <v>2189</v>
      </c>
      <c r="AC646" t="s">
        <v>2190</v>
      </c>
    </row>
    <row r="647" spans="24:29" x14ac:dyDescent="0.35">
      <c r="X647" s="362">
        <v>17031500200</v>
      </c>
      <c r="Y647" s="362" t="s">
        <v>1200</v>
      </c>
      <c r="Z647" s="362">
        <v>1</v>
      </c>
      <c r="AA647" s="175"/>
      <c r="AB647" t="s">
        <v>2191</v>
      </c>
      <c r="AC647" t="s">
        <v>2192</v>
      </c>
    </row>
    <row r="648" spans="24:29" x14ac:dyDescent="0.35">
      <c r="X648" s="362">
        <v>17031500300</v>
      </c>
      <c r="Y648" s="362" t="s">
        <v>1200</v>
      </c>
      <c r="Z648" s="362">
        <v>3</v>
      </c>
      <c r="AA648" s="175"/>
      <c r="AB648" t="s">
        <v>2193</v>
      </c>
      <c r="AC648" t="s">
        <v>2194</v>
      </c>
    </row>
    <row r="649" spans="24:29" x14ac:dyDescent="0.35">
      <c r="X649" s="362">
        <v>17031510100</v>
      </c>
      <c r="Y649" s="362" t="s">
        <v>1200</v>
      </c>
      <c r="Z649" s="362">
        <v>0</v>
      </c>
      <c r="AA649" s="175"/>
      <c r="AB649" t="s">
        <v>2195</v>
      </c>
      <c r="AC649" t="s">
        <v>2196</v>
      </c>
    </row>
    <row r="650" spans="24:29" x14ac:dyDescent="0.35">
      <c r="X650" s="362">
        <v>17031510200</v>
      </c>
      <c r="Y650" s="362" t="s">
        <v>1200</v>
      </c>
      <c r="Z650" s="362">
        <v>1</v>
      </c>
      <c r="AA650" s="175"/>
      <c r="AB650" t="s">
        <v>2197</v>
      </c>
      <c r="AC650" t="s">
        <v>2198</v>
      </c>
    </row>
    <row r="651" spans="24:29" x14ac:dyDescent="0.35">
      <c r="X651" s="362">
        <v>17031510300</v>
      </c>
      <c r="Y651" s="362" t="s">
        <v>1200</v>
      </c>
      <c r="Z651" s="362">
        <v>0</v>
      </c>
      <c r="AA651" s="175"/>
      <c r="AB651" t="s">
        <v>2199</v>
      </c>
      <c r="AC651" t="s">
        <v>2200</v>
      </c>
    </row>
    <row r="652" spans="24:29" x14ac:dyDescent="0.35">
      <c r="X652" s="362">
        <v>17031520100</v>
      </c>
      <c r="Y652" s="362" t="s">
        <v>1200</v>
      </c>
      <c r="Z652" s="362">
        <v>0</v>
      </c>
      <c r="AA652" s="175"/>
      <c r="AB652" t="s">
        <v>2201</v>
      </c>
      <c r="AC652" t="s">
        <v>2202</v>
      </c>
    </row>
    <row r="653" spans="24:29" x14ac:dyDescent="0.35">
      <c r="X653" s="362">
        <v>17031520200</v>
      </c>
      <c r="Y653" s="362" t="s">
        <v>1200</v>
      </c>
      <c r="Z653" s="362">
        <v>0</v>
      </c>
      <c r="AA653" s="175"/>
      <c r="AB653" t="s">
        <v>2203</v>
      </c>
      <c r="AC653" t="s">
        <v>2204</v>
      </c>
    </row>
    <row r="654" spans="24:29" x14ac:dyDescent="0.35">
      <c r="X654" s="362">
        <v>17031520300</v>
      </c>
      <c r="Y654" s="362" t="s">
        <v>1200</v>
      </c>
      <c r="Z654" s="362">
        <v>3</v>
      </c>
      <c r="AA654" s="175"/>
      <c r="AB654" t="s">
        <v>2205</v>
      </c>
      <c r="AC654" t="s">
        <v>2206</v>
      </c>
    </row>
    <row r="655" spans="24:29" x14ac:dyDescent="0.35">
      <c r="X655" s="362">
        <v>17031520400</v>
      </c>
      <c r="Y655" s="362" t="s">
        <v>1200</v>
      </c>
      <c r="Z655" s="362">
        <v>0</v>
      </c>
      <c r="AA655" s="175"/>
      <c r="AB655" t="s">
        <v>2207</v>
      </c>
      <c r="AC655" t="s">
        <v>2208</v>
      </c>
    </row>
    <row r="656" spans="24:29" x14ac:dyDescent="0.35">
      <c r="X656" s="362">
        <v>17031520500</v>
      </c>
      <c r="Y656" s="362" t="s">
        <v>1200</v>
      </c>
      <c r="Z656" s="362">
        <v>0</v>
      </c>
      <c r="AA656" s="175"/>
      <c r="AB656" t="s">
        <v>2209</v>
      </c>
      <c r="AC656" t="s">
        <v>2210</v>
      </c>
    </row>
    <row r="657" spans="24:29" x14ac:dyDescent="0.35">
      <c r="X657" s="362">
        <v>17031520600</v>
      </c>
      <c r="Y657" s="362" t="s">
        <v>1200</v>
      </c>
      <c r="Z657" s="362">
        <v>3</v>
      </c>
      <c r="AA657" s="175"/>
      <c r="AB657" t="s">
        <v>2211</v>
      </c>
      <c r="AC657" t="s">
        <v>2212</v>
      </c>
    </row>
    <row r="658" spans="24:29" x14ac:dyDescent="0.35">
      <c r="X658" s="362">
        <v>17031530100</v>
      </c>
      <c r="Y658" s="362" t="s">
        <v>1200</v>
      </c>
      <c r="Z658" s="362">
        <v>0</v>
      </c>
      <c r="AA658" s="175"/>
      <c r="AB658" t="s">
        <v>2213</v>
      </c>
      <c r="AC658" t="s">
        <v>2214</v>
      </c>
    </row>
    <row r="659" spans="24:29" x14ac:dyDescent="0.35">
      <c r="X659" s="362">
        <v>17031530200</v>
      </c>
      <c r="Y659" s="362" t="s">
        <v>1200</v>
      </c>
      <c r="Z659" s="362">
        <v>3</v>
      </c>
      <c r="AA659" s="175"/>
      <c r="AB659" t="s">
        <v>2215</v>
      </c>
      <c r="AC659" t="s">
        <v>2216</v>
      </c>
    </row>
    <row r="660" spans="24:29" x14ac:dyDescent="0.35">
      <c r="X660" s="362">
        <v>17031530300</v>
      </c>
      <c r="Y660" s="362" t="s">
        <v>1200</v>
      </c>
      <c r="Z660" s="362">
        <v>3</v>
      </c>
      <c r="AA660" s="175"/>
      <c r="AB660" t="s">
        <v>2217</v>
      </c>
      <c r="AC660" t="s">
        <v>2218</v>
      </c>
    </row>
    <row r="661" spans="24:29" x14ac:dyDescent="0.35">
      <c r="X661" s="362">
        <v>17031530400</v>
      </c>
      <c r="Y661" s="362" t="s">
        <v>1200</v>
      </c>
      <c r="Z661" s="362">
        <v>0</v>
      </c>
      <c r="AA661" s="175"/>
      <c r="AB661" t="s">
        <v>2219</v>
      </c>
      <c r="AC661" t="s">
        <v>2220</v>
      </c>
    </row>
    <row r="662" spans="24:29" x14ac:dyDescent="0.35">
      <c r="X662" s="362">
        <v>17031530501</v>
      </c>
      <c r="Y662" s="362" t="s">
        <v>1200</v>
      </c>
      <c r="Z662" s="362">
        <v>0</v>
      </c>
      <c r="AA662" s="175"/>
      <c r="AB662" t="s">
        <v>2221</v>
      </c>
      <c r="AC662" t="s">
        <v>2222</v>
      </c>
    </row>
    <row r="663" spans="24:29" x14ac:dyDescent="0.35">
      <c r="X663" s="362">
        <v>17031530502</v>
      </c>
      <c r="Y663" s="362" t="s">
        <v>1200</v>
      </c>
      <c r="Z663" s="362">
        <v>3</v>
      </c>
      <c r="AA663" s="175"/>
      <c r="AB663" t="s">
        <v>2223</v>
      </c>
      <c r="AC663" t="s">
        <v>2224</v>
      </c>
    </row>
    <row r="664" spans="24:29" x14ac:dyDescent="0.35">
      <c r="X664" s="362">
        <v>17031530503</v>
      </c>
      <c r="Y664" s="362" t="s">
        <v>1200</v>
      </c>
      <c r="Z664" s="362">
        <v>1</v>
      </c>
      <c r="AA664" s="175"/>
      <c r="AB664" t="s">
        <v>2225</v>
      </c>
      <c r="AC664" t="s">
        <v>2226</v>
      </c>
    </row>
    <row r="665" spans="24:29" x14ac:dyDescent="0.35">
      <c r="X665" s="362">
        <v>17031530600</v>
      </c>
      <c r="Y665" s="362" t="s">
        <v>1200</v>
      </c>
      <c r="Z665" s="362">
        <v>1</v>
      </c>
      <c r="AA665" s="175"/>
      <c r="AB665" t="s">
        <v>2227</v>
      </c>
      <c r="AC665" t="s">
        <v>2228</v>
      </c>
    </row>
    <row r="666" spans="24:29" x14ac:dyDescent="0.35">
      <c r="X666" s="362">
        <v>17031540101</v>
      </c>
      <c r="Y666" s="362" t="s">
        <v>1200</v>
      </c>
      <c r="Z666" s="362">
        <v>0</v>
      </c>
      <c r="AA666" s="175"/>
      <c r="AB666" t="s">
        <v>2229</v>
      </c>
      <c r="AC666" t="s">
        <v>2230</v>
      </c>
    </row>
    <row r="667" spans="24:29" x14ac:dyDescent="0.35">
      <c r="X667" s="362">
        <v>17031540102</v>
      </c>
      <c r="Y667" s="362" t="s">
        <v>1200</v>
      </c>
      <c r="Z667" s="362">
        <v>0</v>
      </c>
      <c r="AA667" s="175"/>
      <c r="AB667" t="s">
        <v>2231</v>
      </c>
      <c r="AC667" t="s">
        <v>2232</v>
      </c>
    </row>
    <row r="668" spans="24:29" x14ac:dyDescent="0.35">
      <c r="X668" s="362">
        <v>17031550100</v>
      </c>
      <c r="Y668" s="362" t="s">
        <v>1200</v>
      </c>
      <c r="Z668" s="362">
        <v>1</v>
      </c>
      <c r="AA668" s="175"/>
      <c r="AB668" t="s">
        <v>2233</v>
      </c>
      <c r="AC668" t="s">
        <v>2234</v>
      </c>
    </row>
    <row r="669" spans="24:29" x14ac:dyDescent="0.35">
      <c r="X669" s="362">
        <v>17031550200</v>
      </c>
      <c r="Y669" s="362" t="s">
        <v>1200</v>
      </c>
      <c r="Z669" s="362">
        <v>0</v>
      </c>
      <c r="AA669" s="175"/>
      <c r="AB669" t="s">
        <v>2235</v>
      </c>
      <c r="AC669" t="s">
        <v>2236</v>
      </c>
    </row>
    <row r="670" spans="24:29" x14ac:dyDescent="0.35">
      <c r="X670" s="362">
        <v>17031560100</v>
      </c>
      <c r="Y670" s="362" t="s">
        <v>1200</v>
      </c>
      <c r="Z670" s="362">
        <v>0</v>
      </c>
      <c r="AA670" s="175"/>
      <c r="AB670" t="s">
        <v>2237</v>
      </c>
      <c r="AC670" t="s">
        <v>2238</v>
      </c>
    </row>
    <row r="671" spans="24:29" x14ac:dyDescent="0.35">
      <c r="X671" s="362">
        <v>17031560200</v>
      </c>
      <c r="Y671" s="362" t="s">
        <v>1200</v>
      </c>
      <c r="Z671" s="362">
        <v>1</v>
      </c>
      <c r="AA671" s="175"/>
      <c r="AB671" t="s">
        <v>2239</v>
      </c>
      <c r="AC671" t="s">
        <v>2240</v>
      </c>
    </row>
    <row r="672" spans="24:29" x14ac:dyDescent="0.35">
      <c r="X672" s="362">
        <v>17031560300</v>
      </c>
      <c r="Y672" s="362" t="s">
        <v>1200</v>
      </c>
      <c r="Z672" s="362">
        <v>3</v>
      </c>
      <c r="AA672" s="175"/>
      <c r="AB672" t="s">
        <v>2241</v>
      </c>
      <c r="AC672" t="s">
        <v>2242</v>
      </c>
    </row>
    <row r="673" spans="24:29" x14ac:dyDescent="0.35">
      <c r="X673" s="362">
        <v>17031560400</v>
      </c>
      <c r="Y673" s="362" t="s">
        <v>1200</v>
      </c>
      <c r="Z673" s="362">
        <v>0</v>
      </c>
      <c r="AA673" s="175"/>
      <c r="AB673" t="s">
        <v>2243</v>
      </c>
      <c r="AC673" t="s">
        <v>2244</v>
      </c>
    </row>
    <row r="674" spans="24:29" x14ac:dyDescent="0.35">
      <c r="X674" s="362">
        <v>17031560700</v>
      </c>
      <c r="Y674" s="362" t="s">
        <v>1200</v>
      </c>
      <c r="Z674" s="362">
        <v>0</v>
      </c>
      <c r="AA674" s="175"/>
      <c r="AB674" t="s">
        <v>2245</v>
      </c>
      <c r="AC674" t="s">
        <v>2246</v>
      </c>
    </row>
    <row r="675" spans="24:29" x14ac:dyDescent="0.35">
      <c r="X675" s="362">
        <v>17031560800</v>
      </c>
      <c r="Y675" s="362" t="s">
        <v>1200</v>
      </c>
      <c r="Z675" s="362">
        <v>0</v>
      </c>
      <c r="AA675" s="175"/>
      <c r="AB675" t="s">
        <v>2247</v>
      </c>
      <c r="AC675" t="s">
        <v>2248</v>
      </c>
    </row>
    <row r="676" spans="24:29" x14ac:dyDescent="0.35">
      <c r="X676" s="362">
        <v>17031560900</v>
      </c>
      <c r="Y676" s="362" t="s">
        <v>1200</v>
      </c>
      <c r="Z676" s="362">
        <v>0</v>
      </c>
      <c r="AA676" s="175"/>
      <c r="AB676" t="s">
        <v>2249</v>
      </c>
      <c r="AC676" t="s">
        <v>2250</v>
      </c>
    </row>
    <row r="677" spans="24:29" x14ac:dyDescent="0.35">
      <c r="X677" s="362">
        <v>17031561000</v>
      </c>
      <c r="Y677" s="362" t="s">
        <v>1200</v>
      </c>
      <c r="Z677" s="362">
        <v>0</v>
      </c>
      <c r="AA677" s="175"/>
      <c r="AB677" t="s">
        <v>2251</v>
      </c>
      <c r="AC677" t="s">
        <v>2252</v>
      </c>
    </row>
    <row r="678" spans="24:29" x14ac:dyDescent="0.35">
      <c r="X678" s="362">
        <v>17031561100</v>
      </c>
      <c r="Y678" s="362" t="s">
        <v>1200</v>
      </c>
      <c r="Z678" s="362">
        <v>5</v>
      </c>
      <c r="AA678" s="175"/>
      <c r="AB678" t="s">
        <v>2253</v>
      </c>
      <c r="AC678" t="s">
        <v>2254</v>
      </c>
    </row>
    <row r="679" spans="24:29" x14ac:dyDescent="0.35">
      <c r="X679" s="362">
        <v>17031570100</v>
      </c>
      <c r="Y679" s="362" t="s">
        <v>1200</v>
      </c>
      <c r="Z679" s="362">
        <v>0</v>
      </c>
      <c r="AA679" s="175"/>
      <c r="AB679" t="s">
        <v>2255</v>
      </c>
      <c r="AC679" t="s">
        <v>2256</v>
      </c>
    </row>
    <row r="680" spans="24:29" x14ac:dyDescent="0.35">
      <c r="X680" s="362">
        <v>17031570200</v>
      </c>
      <c r="Y680" s="362" t="s">
        <v>1200</v>
      </c>
      <c r="Z680" s="362">
        <v>2</v>
      </c>
      <c r="AA680" s="175"/>
      <c r="AB680" t="s">
        <v>2257</v>
      </c>
      <c r="AC680" t="s">
        <v>2258</v>
      </c>
    </row>
    <row r="681" spans="24:29" x14ac:dyDescent="0.35">
      <c r="X681" s="362">
        <v>17031570300</v>
      </c>
      <c r="Y681" s="362" t="s">
        <v>1200</v>
      </c>
      <c r="Z681" s="362">
        <v>5</v>
      </c>
      <c r="AA681" s="175"/>
      <c r="AB681" t="s">
        <v>2259</v>
      </c>
      <c r="AC681" t="s">
        <v>2260</v>
      </c>
    </row>
    <row r="682" spans="24:29" x14ac:dyDescent="0.35">
      <c r="X682" s="362">
        <v>17031570400</v>
      </c>
      <c r="Y682" s="362" t="s">
        <v>1200</v>
      </c>
      <c r="Z682" s="362">
        <v>0</v>
      </c>
      <c r="AA682" s="175"/>
      <c r="AB682" t="s">
        <v>2261</v>
      </c>
      <c r="AC682" t="s">
        <v>2262</v>
      </c>
    </row>
    <row r="683" spans="24:29" x14ac:dyDescent="0.35">
      <c r="X683" s="362">
        <v>17031570500</v>
      </c>
      <c r="Y683" s="362" t="s">
        <v>1200</v>
      </c>
      <c r="Z683" s="362">
        <v>4</v>
      </c>
      <c r="AA683" s="175"/>
      <c r="AB683" t="s">
        <v>2263</v>
      </c>
      <c r="AC683" t="s">
        <v>2264</v>
      </c>
    </row>
    <row r="684" spans="24:29" x14ac:dyDescent="0.35">
      <c r="X684" s="362">
        <v>17031580100</v>
      </c>
      <c r="Y684" s="362" t="s">
        <v>1200</v>
      </c>
      <c r="Z684" s="362">
        <v>0</v>
      </c>
      <c r="AA684" s="175"/>
      <c r="AB684" t="s">
        <v>2265</v>
      </c>
      <c r="AC684" t="s">
        <v>2266</v>
      </c>
    </row>
    <row r="685" spans="24:29" x14ac:dyDescent="0.35">
      <c r="X685" s="362">
        <v>17031580200</v>
      </c>
      <c r="Y685" s="362" t="s">
        <v>1200</v>
      </c>
      <c r="Z685" s="362">
        <v>0</v>
      </c>
      <c r="AA685" s="175"/>
      <c r="AB685" t="s">
        <v>2267</v>
      </c>
      <c r="AC685" t="s">
        <v>2268</v>
      </c>
    </row>
    <row r="686" spans="24:29" x14ac:dyDescent="0.35">
      <c r="X686" s="362">
        <v>17031580300</v>
      </c>
      <c r="Y686" s="362" t="s">
        <v>1200</v>
      </c>
      <c r="Z686" s="362">
        <v>5</v>
      </c>
      <c r="AA686" s="175"/>
      <c r="AB686" t="s">
        <v>2269</v>
      </c>
      <c r="AC686" t="s">
        <v>2270</v>
      </c>
    </row>
    <row r="687" spans="24:29" x14ac:dyDescent="0.35">
      <c r="X687" s="362">
        <v>17031580400</v>
      </c>
      <c r="Y687" s="362" t="s">
        <v>1200</v>
      </c>
      <c r="Z687" s="362">
        <v>0</v>
      </c>
      <c r="AA687" s="175"/>
      <c r="AB687" t="s">
        <v>2271</v>
      </c>
      <c r="AC687" t="s">
        <v>2272</v>
      </c>
    </row>
    <row r="688" spans="24:29" x14ac:dyDescent="0.35">
      <c r="X688" s="362">
        <v>17031580501</v>
      </c>
      <c r="Y688" s="362" t="s">
        <v>1200</v>
      </c>
      <c r="Z688" s="362">
        <v>5</v>
      </c>
      <c r="AA688" s="175"/>
      <c r="AB688" t="s">
        <v>2273</v>
      </c>
      <c r="AC688" t="s">
        <v>2274</v>
      </c>
    </row>
    <row r="689" spans="24:29" x14ac:dyDescent="0.35">
      <c r="X689" s="362">
        <v>17031580502</v>
      </c>
      <c r="Y689" s="362" t="s">
        <v>1200</v>
      </c>
      <c r="Z689" s="362">
        <v>0</v>
      </c>
      <c r="AA689" s="175"/>
      <c r="AB689" t="s">
        <v>2275</v>
      </c>
      <c r="AC689" t="s">
        <v>2276</v>
      </c>
    </row>
    <row r="690" spans="24:29" x14ac:dyDescent="0.35">
      <c r="X690" s="362">
        <v>17031580600</v>
      </c>
      <c r="Y690" s="362" t="s">
        <v>1200</v>
      </c>
      <c r="Z690" s="362">
        <v>5</v>
      </c>
      <c r="AA690" s="175"/>
      <c r="AB690" t="s">
        <v>2277</v>
      </c>
      <c r="AC690" t="s">
        <v>2278</v>
      </c>
    </row>
    <row r="691" spans="24:29" x14ac:dyDescent="0.35">
      <c r="X691" s="362">
        <v>17031580700</v>
      </c>
      <c r="Y691" s="362" t="s">
        <v>1200</v>
      </c>
      <c r="Z691" s="362">
        <v>0</v>
      </c>
      <c r="AA691" s="175"/>
      <c r="AB691" t="s">
        <v>2279</v>
      </c>
      <c r="AC691" t="s">
        <v>2280</v>
      </c>
    </row>
    <row r="692" spans="24:29" x14ac:dyDescent="0.35">
      <c r="X692" s="362">
        <v>17031580800</v>
      </c>
      <c r="Y692" s="362" t="s">
        <v>1200</v>
      </c>
      <c r="Z692" s="362">
        <v>3</v>
      </c>
      <c r="AA692" s="175"/>
      <c r="AB692" t="s">
        <v>2281</v>
      </c>
      <c r="AC692" t="s">
        <v>2282</v>
      </c>
    </row>
    <row r="693" spans="24:29" x14ac:dyDescent="0.35">
      <c r="X693" s="362">
        <v>17031590500</v>
      </c>
      <c r="Y693" s="362" t="s">
        <v>1200</v>
      </c>
      <c r="Z693" s="362">
        <v>5</v>
      </c>
      <c r="AA693" s="175"/>
      <c r="AB693" t="s">
        <v>2283</v>
      </c>
      <c r="AC693" t="s">
        <v>2284</v>
      </c>
    </row>
    <row r="694" spans="24:29" x14ac:dyDescent="0.35">
      <c r="X694" s="362">
        <v>17031590600</v>
      </c>
      <c r="Y694" s="362" t="s">
        <v>1200</v>
      </c>
      <c r="Z694" s="362">
        <v>0</v>
      </c>
      <c r="AA694" s="175"/>
      <c r="AB694" t="s">
        <v>2285</v>
      </c>
      <c r="AC694" t="s">
        <v>2286</v>
      </c>
    </row>
    <row r="695" spans="24:29" x14ac:dyDescent="0.35">
      <c r="X695" s="362">
        <v>17031590700</v>
      </c>
      <c r="Y695" s="362" t="s">
        <v>1200</v>
      </c>
      <c r="Z695" s="362">
        <v>1</v>
      </c>
      <c r="AA695" s="175"/>
      <c r="AB695" t="s">
        <v>2287</v>
      </c>
      <c r="AC695" t="s">
        <v>2288</v>
      </c>
    </row>
    <row r="696" spans="24:29" x14ac:dyDescent="0.35">
      <c r="X696" s="362">
        <v>17031600400</v>
      </c>
      <c r="Y696" s="362" t="s">
        <v>1200</v>
      </c>
      <c r="Z696" s="362">
        <v>1</v>
      </c>
      <c r="AA696" s="175"/>
      <c r="AB696" t="s">
        <v>2289</v>
      </c>
      <c r="AC696" t="s">
        <v>2290</v>
      </c>
    </row>
    <row r="697" spans="24:29" x14ac:dyDescent="0.35">
      <c r="X697" s="362">
        <v>17031600600</v>
      </c>
      <c r="Y697" s="362" t="s">
        <v>1200</v>
      </c>
      <c r="Z697" s="362">
        <v>1</v>
      </c>
      <c r="AA697" s="175"/>
      <c r="AB697" t="s">
        <v>2291</v>
      </c>
      <c r="AC697" t="s">
        <v>2292</v>
      </c>
    </row>
    <row r="698" spans="24:29" x14ac:dyDescent="0.35">
      <c r="X698" s="362">
        <v>17031600700</v>
      </c>
      <c r="Y698" s="362" t="s">
        <v>1200</v>
      </c>
      <c r="Z698" s="362">
        <v>0</v>
      </c>
      <c r="AA698" s="175"/>
      <c r="AB698" t="s">
        <v>2293</v>
      </c>
      <c r="AC698" t="s">
        <v>2294</v>
      </c>
    </row>
    <row r="699" spans="24:29" x14ac:dyDescent="0.35">
      <c r="X699" s="362">
        <v>17031600900</v>
      </c>
      <c r="Y699" s="362" t="s">
        <v>1200</v>
      </c>
      <c r="Z699" s="362">
        <v>2</v>
      </c>
      <c r="AA699" s="175"/>
      <c r="AB699" t="s">
        <v>2295</v>
      </c>
      <c r="AC699" t="s">
        <v>2296</v>
      </c>
    </row>
    <row r="700" spans="24:29" x14ac:dyDescent="0.35">
      <c r="X700" s="362">
        <v>17031610300</v>
      </c>
      <c r="Y700" s="362" t="s">
        <v>1200</v>
      </c>
      <c r="Z700" s="362">
        <v>0</v>
      </c>
      <c r="AA700" s="175"/>
      <c r="AB700" t="s">
        <v>2297</v>
      </c>
      <c r="AC700" t="s">
        <v>2298</v>
      </c>
    </row>
    <row r="701" spans="24:29" x14ac:dyDescent="0.35">
      <c r="X701" s="362">
        <v>17031610400</v>
      </c>
      <c r="Y701" s="362" t="s">
        <v>1200</v>
      </c>
      <c r="Z701" s="362">
        <v>3</v>
      </c>
      <c r="AA701" s="175"/>
      <c r="AB701" t="s">
        <v>2299</v>
      </c>
      <c r="AC701" t="s">
        <v>2300</v>
      </c>
    </row>
    <row r="702" spans="24:29" x14ac:dyDescent="0.35">
      <c r="X702" s="362">
        <v>17031610800</v>
      </c>
      <c r="Y702" s="362" t="s">
        <v>1200</v>
      </c>
      <c r="Z702" s="362">
        <v>5</v>
      </c>
      <c r="AA702" s="175"/>
      <c r="AB702" t="s">
        <v>2301</v>
      </c>
      <c r="AC702" t="s">
        <v>2302</v>
      </c>
    </row>
    <row r="703" spans="24:29" x14ac:dyDescent="0.35">
      <c r="X703" s="362">
        <v>17031611200</v>
      </c>
      <c r="Y703" s="362" t="s">
        <v>1200</v>
      </c>
      <c r="Z703" s="362">
        <v>0</v>
      </c>
      <c r="AA703" s="175"/>
      <c r="AB703" t="s">
        <v>2303</v>
      </c>
      <c r="AC703" t="s">
        <v>2304</v>
      </c>
    </row>
    <row r="704" spans="24:29" x14ac:dyDescent="0.35">
      <c r="X704" s="362">
        <v>17031611300</v>
      </c>
      <c r="Y704" s="362" t="s">
        <v>1200</v>
      </c>
      <c r="Z704" s="362">
        <v>3</v>
      </c>
      <c r="AA704" s="175"/>
      <c r="AB704" t="s">
        <v>2305</v>
      </c>
      <c r="AC704" t="s">
        <v>2306</v>
      </c>
    </row>
    <row r="705" spans="24:29" x14ac:dyDescent="0.35">
      <c r="X705" s="362">
        <v>17031611400</v>
      </c>
      <c r="Y705" s="362" t="s">
        <v>1200</v>
      </c>
      <c r="Z705" s="362">
        <v>0</v>
      </c>
      <c r="AA705" s="175"/>
      <c r="AB705" t="s">
        <v>2307</v>
      </c>
      <c r="AC705" t="s">
        <v>2308</v>
      </c>
    </row>
    <row r="706" spans="24:29" x14ac:dyDescent="0.35">
      <c r="X706" s="362">
        <v>17031611500</v>
      </c>
      <c r="Y706" s="362" t="s">
        <v>1200</v>
      </c>
      <c r="Z706" s="362">
        <v>3</v>
      </c>
      <c r="AA706" s="175"/>
      <c r="AB706" t="s">
        <v>2309</v>
      </c>
      <c r="AC706" t="s">
        <v>2310</v>
      </c>
    </row>
    <row r="707" spans="24:29" x14ac:dyDescent="0.35">
      <c r="X707" s="362">
        <v>17031611600</v>
      </c>
      <c r="Y707" s="362" t="s">
        <v>1200</v>
      </c>
      <c r="Z707" s="362">
        <v>0</v>
      </c>
      <c r="AA707" s="175"/>
      <c r="AB707" t="s">
        <v>2311</v>
      </c>
      <c r="AC707" t="s">
        <v>2312</v>
      </c>
    </row>
    <row r="708" spans="24:29" x14ac:dyDescent="0.35">
      <c r="X708" s="362">
        <v>17031611700</v>
      </c>
      <c r="Y708" s="362" t="s">
        <v>1200</v>
      </c>
      <c r="Z708" s="362">
        <v>2</v>
      </c>
      <c r="AA708" s="175"/>
      <c r="AB708" t="s">
        <v>2313</v>
      </c>
      <c r="AC708" t="s">
        <v>2314</v>
      </c>
    </row>
    <row r="709" spans="24:29" x14ac:dyDescent="0.35">
      <c r="X709" s="362">
        <v>17031611800</v>
      </c>
      <c r="Y709" s="362" t="s">
        <v>1200</v>
      </c>
      <c r="Z709" s="362">
        <v>1</v>
      </c>
      <c r="AA709" s="175"/>
      <c r="AB709" t="s">
        <v>2315</v>
      </c>
      <c r="AC709" t="s">
        <v>2316</v>
      </c>
    </row>
    <row r="710" spans="24:29" x14ac:dyDescent="0.35">
      <c r="X710" s="362">
        <v>17031611900</v>
      </c>
      <c r="Y710" s="362" t="s">
        <v>1200</v>
      </c>
      <c r="Z710" s="362">
        <v>3</v>
      </c>
      <c r="AA710" s="175"/>
      <c r="AB710" t="s">
        <v>2317</v>
      </c>
      <c r="AC710" t="s">
        <v>2318</v>
      </c>
    </row>
    <row r="711" spans="24:29" x14ac:dyDescent="0.35">
      <c r="X711" s="362">
        <v>17031612000</v>
      </c>
      <c r="Y711" s="362" t="s">
        <v>1200</v>
      </c>
      <c r="Z711" s="362">
        <v>0</v>
      </c>
      <c r="AA711" s="175"/>
      <c r="AB711" t="s">
        <v>2319</v>
      </c>
      <c r="AC711" t="s">
        <v>2320</v>
      </c>
    </row>
    <row r="712" spans="24:29" x14ac:dyDescent="0.35">
      <c r="X712" s="362">
        <v>17031612100</v>
      </c>
      <c r="Y712" s="362" t="s">
        <v>1200</v>
      </c>
      <c r="Z712" s="362">
        <v>3</v>
      </c>
      <c r="AA712" s="175"/>
      <c r="AB712" t="s">
        <v>2321</v>
      </c>
      <c r="AC712" t="s">
        <v>2322</v>
      </c>
    </row>
    <row r="713" spans="24:29" x14ac:dyDescent="0.35">
      <c r="X713" s="362">
        <v>17031612200</v>
      </c>
      <c r="Y713" s="362" t="s">
        <v>1200</v>
      </c>
      <c r="Z713" s="362">
        <v>3</v>
      </c>
      <c r="AA713" s="175"/>
      <c r="AB713" t="s">
        <v>2323</v>
      </c>
      <c r="AC713" t="s">
        <v>2324</v>
      </c>
    </row>
    <row r="714" spans="24:29" x14ac:dyDescent="0.35">
      <c r="X714" s="362">
        <v>17031620100</v>
      </c>
      <c r="Y714" s="362" t="s">
        <v>1200</v>
      </c>
      <c r="Z714" s="362">
        <v>5</v>
      </c>
      <c r="AA714" s="175"/>
      <c r="AB714" t="s">
        <v>2325</v>
      </c>
      <c r="AC714" t="s">
        <v>2326</v>
      </c>
    </row>
    <row r="715" spans="24:29" x14ac:dyDescent="0.35">
      <c r="X715" s="362">
        <v>17031620200</v>
      </c>
      <c r="Y715" s="362" t="s">
        <v>1200</v>
      </c>
      <c r="Z715" s="362">
        <v>4</v>
      </c>
      <c r="AA715" s="175"/>
      <c r="AB715" t="s">
        <v>2327</v>
      </c>
      <c r="AC715" t="s">
        <v>2328</v>
      </c>
    </row>
    <row r="716" spans="24:29" x14ac:dyDescent="0.35">
      <c r="X716" s="362">
        <v>17031620300</v>
      </c>
      <c r="Y716" s="362" t="s">
        <v>1200</v>
      </c>
      <c r="Z716" s="362">
        <v>0</v>
      </c>
      <c r="AA716" s="175"/>
      <c r="AB716" t="s">
        <v>2329</v>
      </c>
      <c r="AC716" t="s">
        <v>2330</v>
      </c>
    </row>
    <row r="717" spans="24:29" x14ac:dyDescent="0.35">
      <c r="X717" s="362">
        <v>17031620400</v>
      </c>
      <c r="Y717" s="362" t="s">
        <v>1200</v>
      </c>
      <c r="Z717" s="362">
        <v>0</v>
      </c>
      <c r="AA717" s="175"/>
      <c r="AB717" t="s">
        <v>2331</v>
      </c>
      <c r="AC717" t="s">
        <v>2332</v>
      </c>
    </row>
    <row r="718" spans="24:29" x14ac:dyDescent="0.35">
      <c r="X718" s="362">
        <v>17031630300</v>
      </c>
      <c r="Y718" s="362" t="s">
        <v>1200</v>
      </c>
      <c r="Z718" s="362">
        <v>0</v>
      </c>
      <c r="AA718" s="175"/>
      <c r="AB718" t="s">
        <v>2333</v>
      </c>
      <c r="AC718" t="s">
        <v>2334</v>
      </c>
    </row>
    <row r="719" spans="24:29" x14ac:dyDescent="0.35">
      <c r="X719" s="362">
        <v>17031630400</v>
      </c>
      <c r="Y719" s="362" t="s">
        <v>1200</v>
      </c>
      <c r="Z719" s="362">
        <v>3</v>
      </c>
      <c r="AA719" s="175"/>
      <c r="AB719" t="s">
        <v>2335</v>
      </c>
      <c r="AC719" t="s">
        <v>2336</v>
      </c>
    </row>
    <row r="720" spans="24:29" x14ac:dyDescent="0.35">
      <c r="X720" s="362">
        <v>17031630500</v>
      </c>
      <c r="Y720" s="362" t="s">
        <v>1200</v>
      </c>
      <c r="Z720" s="362">
        <v>0</v>
      </c>
      <c r="AA720" s="175"/>
      <c r="AB720" t="s">
        <v>2337</v>
      </c>
      <c r="AC720" t="s">
        <v>2338</v>
      </c>
    </row>
    <row r="721" spans="24:29" x14ac:dyDescent="0.35">
      <c r="X721" s="362">
        <v>17031630600</v>
      </c>
      <c r="Y721" s="362" t="s">
        <v>1200</v>
      </c>
      <c r="Z721" s="362">
        <v>0</v>
      </c>
      <c r="AA721" s="175"/>
      <c r="AB721" t="s">
        <v>2339</v>
      </c>
      <c r="AC721" t="s">
        <v>2340</v>
      </c>
    </row>
    <row r="722" spans="24:29" x14ac:dyDescent="0.35">
      <c r="X722" s="362">
        <v>17031630800</v>
      </c>
      <c r="Y722" s="362" t="s">
        <v>1200</v>
      </c>
      <c r="Z722" s="362">
        <v>0</v>
      </c>
      <c r="AA722" s="175"/>
      <c r="AB722" t="s">
        <v>2341</v>
      </c>
      <c r="AC722" t="s">
        <v>2342</v>
      </c>
    </row>
    <row r="723" spans="24:29" x14ac:dyDescent="0.35">
      <c r="X723" s="362">
        <v>17031630900</v>
      </c>
      <c r="Y723" s="362" t="s">
        <v>1200</v>
      </c>
      <c r="Z723" s="362">
        <v>4</v>
      </c>
      <c r="AA723" s="175"/>
      <c r="AB723" t="s">
        <v>2343</v>
      </c>
      <c r="AC723" t="s">
        <v>2344</v>
      </c>
    </row>
    <row r="724" spans="24:29" x14ac:dyDescent="0.35">
      <c r="X724" s="362">
        <v>17031640100</v>
      </c>
      <c r="Y724" s="362" t="s">
        <v>1200</v>
      </c>
      <c r="Z724" s="362">
        <v>5</v>
      </c>
      <c r="AA724" s="175"/>
      <c r="AB724" t="s">
        <v>2345</v>
      </c>
      <c r="AC724" t="s">
        <v>2346</v>
      </c>
    </row>
    <row r="725" spans="24:29" x14ac:dyDescent="0.35">
      <c r="X725" s="362">
        <v>17031640300</v>
      </c>
      <c r="Y725" s="362" t="s">
        <v>1200</v>
      </c>
      <c r="Z725" s="362">
        <v>1</v>
      </c>
      <c r="AA725" s="175"/>
      <c r="AB725" t="s">
        <v>2347</v>
      </c>
      <c r="AC725" t="s">
        <v>2348</v>
      </c>
    </row>
    <row r="726" spans="24:29" x14ac:dyDescent="0.35">
      <c r="X726" s="362">
        <v>17031640400</v>
      </c>
      <c r="Y726" s="362" t="s">
        <v>1200</v>
      </c>
      <c r="Z726" s="362">
        <v>0</v>
      </c>
      <c r="AA726" s="175"/>
      <c r="AB726" t="s">
        <v>2349</v>
      </c>
      <c r="AC726" t="s">
        <v>2350</v>
      </c>
    </row>
    <row r="727" spans="24:29" x14ac:dyDescent="0.35">
      <c r="X727" s="362">
        <v>17031640500</v>
      </c>
      <c r="Y727" s="362" t="s">
        <v>1200</v>
      </c>
      <c r="Z727" s="362">
        <v>0</v>
      </c>
      <c r="AA727" s="175"/>
      <c r="AB727" t="s">
        <v>2351</v>
      </c>
      <c r="AC727" t="s">
        <v>2352</v>
      </c>
    </row>
    <row r="728" spans="24:29" x14ac:dyDescent="0.35">
      <c r="X728" s="362">
        <v>17031640600</v>
      </c>
      <c r="Y728" s="362" t="s">
        <v>1200</v>
      </c>
      <c r="Z728" s="362">
        <v>3</v>
      </c>
      <c r="AA728" s="175"/>
      <c r="AB728" t="s">
        <v>2353</v>
      </c>
      <c r="AC728" t="s">
        <v>2354</v>
      </c>
    </row>
    <row r="729" spans="24:29" x14ac:dyDescent="0.35">
      <c r="X729" s="362">
        <v>17031640700</v>
      </c>
      <c r="Y729" s="362" t="s">
        <v>1200</v>
      </c>
      <c r="Z729" s="362">
        <v>1</v>
      </c>
      <c r="AA729" s="175"/>
      <c r="AB729" t="s">
        <v>2355</v>
      </c>
      <c r="AC729" t="s">
        <v>2356</v>
      </c>
    </row>
    <row r="730" spans="24:29" x14ac:dyDescent="0.35">
      <c r="X730" s="362">
        <v>17031640800</v>
      </c>
      <c r="Y730" s="362" t="s">
        <v>1200</v>
      </c>
      <c r="Z730" s="362">
        <v>0</v>
      </c>
      <c r="AA730" s="175"/>
      <c r="AB730" t="s">
        <v>2357</v>
      </c>
      <c r="AC730" t="s">
        <v>2358</v>
      </c>
    </row>
    <row r="731" spans="24:29" x14ac:dyDescent="0.35">
      <c r="X731" s="362">
        <v>17031650100</v>
      </c>
      <c r="Y731" s="362" t="s">
        <v>1200</v>
      </c>
      <c r="Z731" s="362">
        <v>1</v>
      </c>
      <c r="AA731" s="175"/>
      <c r="AB731" t="s">
        <v>2359</v>
      </c>
      <c r="AC731" t="s">
        <v>2360</v>
      </c>
    </row>
    <row r="732" spans="24:29" x14ac:dyDescent="0.35">
      <c r="X732" s="362">
        <v>17031650200</v>
      </c>
      <c r="Y732" s="362" t="s">
        <v>1200</v>
      </c>
      <c r="Z732" s="362">
        <v>5</v>
      </c>
      <c r="AA732" s="175"/>
      <c r="AB732" t="s">
        <v>2361</v>
      </c>
      <c r="AC732" t="s">
        <v>2362</v>
      </c>
    </row>
    <row r="733" spans="24:29" x14ac:dyDescent="0.35">
      <c r="X733" s="362">
        <v>17031650301</v>
      </c>
      <c r="Y733" s="362" t="s">
        <v>1200</v>
      </c>
      <c r="Z733" s="362">
        <v>0</v>
      </c>
      <c r="AA733" s="175"/>
      <c r="AB733" t="s">
        <v>2363</v>
      </c>
      <c r="AC733" t="s">
        <v>2364</v>
      </c>
    </row>
    <row r="734" spans="24:29" x14ac:dyDescent="0.35">
      <c r="X734" s="362">
        <v>17031650302</v>
      </c>
      <c r="Y734" s="362" t="s">
        <v>1200</v>
      </c>
      <c r="Z734" s="362">
        <v>0</v>
      </c>
      <c r="AA734" s="175"/>
      <c r="AB734" t="s">
        <v>2363</v>
      </c>
      <c r="AC734" t="s">
        <v>2365</v>
      </c>
    </row>
    <row r="735" spans="24:29" x14ac:dyDescent="0.35">
      <c r="X735" s="362">
        <v>17031650400</v>
      </c>
      <c r="Y735" s="362" t="s">
        <v>1200</v>
      </c>
      <c r="Z735" s="362">
        <v>0</v>
      </c>
      <c r="AA735" s="175"/>
      <c r="AB735" t="s">
        <v>2366</v>
      </c>
      <c r="AC735" t="s">
        <v>2367</v>
      </c>
    </row>
    <row r="736" spans="24:29" x14ac:dyDescent="0.35">
      <c r="X736" s="362">
        <v>17031650500</v>
      </c>
      <c r="Y736" s="362" t="s">
        <v>1200</v>
      </c>
      <c r="Z736" s="362">
        <v>0</v>
      </c>
      <c r="AA736" s="175"/>
      <c r="AB736" t="s">
        <v>2368</v>
      </c>
      <c r="AC736" t="s">
        <v>2369</v>
      </c>
    </row>
    <row r="737" spans="24:29" x14ac:dyDescent="0.35">
      <c r="X737" s="362">
        <v>17031660301</v>
      </c>
      <c r="Y737" s="362" t="s">
        <v>1200</v>
      </c>
      <c r="Z737" s="362">
        <v>0</v>
      </c>
      <c r="AA737" s="175"/>
      <c r="AB737" t="s">
        <v>2370</v>
      </c>
      <c r="AC737" t="s">
        <v>2371</v>
      </c>
    </row>
    <row r="738" spans="24:29" x14ac:dyDescent="0.35">
      <c r="X738" s="362">
        <v>17031660302</v>
      </c>
      <c r="Y738" s="362" t="s">
        <v>1200</v>
      </c>
      <c r="Z738" s="362">
        <v>3</v>
      </c>
      <c r="AA738" s="175"/>
      <c r="AB738" t="s">
        <v>2372</v>
      </c>
      <c r="AC738" t="s">
        <v>2373</v>
      </c>
    </row>
    <row r="739" spans="24:29" x14ac:dyDescent="0.35">
      <c r="X739" s="362">
        <v>17031660400</v>
      </c>
      <c r="Y739" s="362" t="s">
        <v>1200</v>
      </c>
      <c r="Z739" s="362">
        <v>0</v>
      </c>
      <c r="AA739" s="175"/>
      <c r="AB739" t="s">
        <v>2374</v>
      </c>
      <c r="AC739" t="s">
        <v>2375</v>
      </c>
    </row>
    <row r="740" spans="24:29" x14ac:dyDescent="0.35">
      <c r="X740" s="362">
        <v>17031660500</v>
      </c>
      <c r="Y740" s="362" t="s">
        <v>1200</v>
      </c>
      <c r="Z740" s="362">
        <v>3</v>
      </c>
      <c r="AA740" s="175"/>
      <c r="AB740" t="s">
        <v>2376</v>
      </c>
      <c r="AC740" t="s">
        <v>2377</v>
      </c>
    </row>
    <row r="741" spans="24:29" x14ac:dyDescent="0.35">
      <c r="X741" s="362">
        <v>17031660600</v>
      </c>
      <c r="Y741" s="362" t="s">
        <v>1200</v>
      </c>
      <c r="Z741" s="362">
        <v>3</v>
      </c>
      <c r="AA741" s="175"/>
      <c r="AB741" t="s">
        <v>2378</v>
      </c>
      <c r="AC741" t="s">
        <v>2379</v>
      </c>
    </row>
    <row r="742" spans="24:29" x14ac:dyDescent="0.35">
      <c r="X742" s="362">
        <v>17031660700</v>
      </c>
      <c r="Y742" s="362" t="s">
        <v>1200</v>
      </c>
      <c r="Z742" s="362">
        <v>0</v>
      </c>
      <c r="AA742" s="175"/>
      <c r="AB742" t="s">
        <v>2380</v>
      </c>
      <c r="AC742" t="s">
        <v>2381</v>
      </c>
    </row>
    <row r="743" spans="24:29" x14ac:dyDescent="0.35">
      <c r="X743" s="362">
        <v>17031660800</v>
      </c>
      <c r="Y743" s="362" t="s">
        <v>1200</v>
      </c>
      <c r="Z743" s="362">
        <v>0</v>
      </c>
      <c r="AA743" s="175"/>
      <c r="AB743" t="s">
        <v>2382</v>
      </c>
      <c r="AC743" t="s">
        <v>2383</v>
      </c>
    </row>
    <row r="744" spans="24:29" x14ac:dyDescent="0.35">
      <c r="X744" s="362">
        <v>17031660900</v>
      </c>
      <c r="Y744" s="362" t="s">
        <v>1200</v>
      </c>
      <c r="Z744" s="362">
        <v>3</v>
      </c>
      <c r="AA744" s="175"/>
      <c r="AB744" t="s">
        <v>2384</v>
      </c>
      <c r="AC744" t="s">
        <v>2385</v>
      </c>
    </row>
    <row r="745" spans="24:29" x14ac:dyDescent="0.35">
      <c r="X745" s="362">
        <v>17031661000</v>
      </c>
      <c r="Y745" s="362" t="s">
        <v>1200</v>
      </c>
      <c r="Z745" s="362">
        <v>3</v>
      </c>
      <c r="AA745" s="175"/>
      <c r="AB745" t="s">
        <v>2386</v>
      </c>
      <c r="AC745" t="s">
        <v>2387</v>
      </c>
    </row>
    <row r="746" spans="24:29" x14ac:dyDescent="0.35">
      <c r="X746" s="362">
        <v>17031661100</v>
      </c>
      <c r="Y746" s="362" t="s">
        <v>1200</v>
      </c>
      <c r="Z746" s="362">
        <v>3</v>
      </c>
      <c r="AA746" s="175"/>
      <c r="AB746" t="s">
        <v>2388</v>
      </c>
      <c r="AC746" t="s">
        <v>2389</v>
      </c>
    </row>
    <row r="747" spans="24:29" x14ac:dyDescent="0.35">
      <c r="X747" s="362">
        <v>17031670100</v>
      </c>
      <c r="Y747" s="362" t="s">
        <v>1200</v>
      </c>
      <c r="Z747" s="362">
        <v>0</v>
      </c>
      <c r="AA747" s="175"/>
      <c r="AB747" t="s">
        <v>2390</v>
      </c>
      <c r="AC747" t="s">
        <v>2391</v>
      </c>
    </row>
    <row r="748" spans="24:29" x14ac:dyDescent="0.35">
      <c r="X748" s="362">
        <v>17031670200</v>
      </c>
      <c r="Y748" s="362" t="s">
        <v>1200</v>
      </c>
      <c r="Z748" s="362">
        <v>3</v>
      </c>
      <c r="AA748" s="175"/>
      <c r="AB748" t="s">
        <v>2392</v>
      </c>
      <c r="AC748" t="s">
        <v>2393</v>
      </c>
    </row>
    <row r="749" spans="24:29" x14ac:dyDescent="0.35">
      <c r="X749" s="362">
        <v>17031670300</v>
      </c>
      <c r="Y749" s="362" t="s">
        <v>1200</v>
      </c>
      <c r="Z749" s="362">
        <v>3</v>
      </c>
      <c r="AA749" s="175"/>
      <c r="AB749" t="s">
        <v>2394</v>
      </c>
      <c r="AC749" t="s">
        <v>2395</v>
      </c>
    </row>
    <row r="750" spans="24:29" x14ac:dyDescent="0.35">
      <c r="X750" s="362">
        <v>17031670400</v>
      </c>
      <c r="Y750" s="362" t="s">
        <v>1200</v>
      </c>
      <c r="Z750" s="362">
        <v>3</v>
      </c>
      <c r="AA750" s="175"/>
      <c r="AB750" t="s">
        <v>2396</v>
      </c>
      <c r="AC750" t="s">
        <v>2397</v>
      </c>
    </row>
    <row r="751" spans="24:29" x14ac:dyDescent="0.35">
      <c r="X751" s="362">
        <v>17031670500</v>
      </c>
      <c r="Y751" s="362" t="s">
        <v>1200</v>
      </c>
      <c r="Z751" s="362">
        <v>0</v>
      </c>
      <c r="AA751" s="175"/>
      <c r="AB751" t="s">
        <v>2398</v>
      </c>
      <c r="AC751" t="s">
        <v>2399</v>
      </c>
    </row>
    <row r="752" spans="24:29" x14ac:dyDescent="0.35">
      <c r="X752" s="362">
        <v>17031670600</v>
      </c>
      <c r="Y752" s="362" t="s">
        <v>1200</v>
      </c>
      <c r="Z752" s="362">
        <v>0</v>
      </c>
      <c r="AA752" s="175"/>
      <c r="AB752" t="s">
        <v>2400</v>
      </c>
      <c r="AC752" t="s">
        <v>2401</v>
      </c>
    </row>
    <row r="753" spans="24:29" x14ac:dyDescent="0.35">
      <c r="X753" s="362">
        <v>17031670700</v>
      </c>
      <c r="Y753" s="362" t="s">
        <v>1200</v>
      </c>
      <c r="Z753" s="362">
        <v>0</v>
      </c>
      <c r="AA753" s="175"/>
      <c r="AB753" t="s">
        <v>2402</v>
      </c>
      <c r="AC753" t="s">
        <v>2403</v>
      </c>
    </row>
    <row r="754" spans="24:29" x14ac:dyDescent="0.35">
      <c r="X754" s="362">
        <v>17031670800</v>
      </c>
      <c r="Y754" s="362" t="s">
        <v>1200</v>
      </c>
      <c r="Z754" s="362">
        <v>1</v>
      </c>
      <c r="AA754" s="175"/>
      <c r="AB754" t="s">
        <v>2404</v>
      </c>
      <c r="AC754" t="s">
        <v>2405</v>
      </c>
    </row>
    <row r="755" spans="24:29" x14ac:dyDescent="0.35">
      <c r="X755" s="362">
        <v>17031670900</v>
      </c>
      <c r="Y755" s="362" t="s">
        <v>1200</v>
      </c>
      <c r="Z755" s="362">
        <v>0</v>
      </c>
      <c r="AA755" s="175"/>
      <c r="AB755" t="s">
        <v>2406</v>
      </c>
      <c r="AC755" t="s">
        <v>2407</v>
      </c>
    </row>
    <row r="756" spans="24:29" x14ac:dyDescent="0.35">
      <c r="X756" s="362">
        <v>17031671100</v>
      </c>
      <c r="Y756" s="362" t="s">
        <v>1200</v>
      </c>
      <c r="Z756" s="362">
        <v>0</v>
      </c>
      <c r="AA756" s="175"/>
      <c r="AB756" t="s">
        <v>2408</v>
      </c>
      <c r="AC756" t="s">
        <v>2409</v>
      </c>
    </row>
    <row r="757" spans="24:29" x14ac:dyDescent="0.35">
      <c r="X757" s="362">
        <v>17031671200</v>
      </c>
      <c r="Y757" s="362" t="s">
        <v>1200</v>
      </c>
      <c r="Z757" s="362">
        <v>3</v>
      </c>
      <c r="AA757" s="175"/>
      <c r="AB757" t="s">
        <v>2410</v>
      </c>
      <c r="AC757" t="s">
        <v>2411</v>
      </c>
    </row>
    <row r="758" spans="24:29" x14ac:dyDescent="0.35">
      <c r="X758" s="362">
        <v>17031671300</v>
      </c>
      <c r="Y758" s="362" t="s">
        <v>1200</v>
      </c>
      <c r="Z758" s="362">
        <v>0</v>
      </c>
      <c r="AA758" s="175"/>
      <c r="AB758" t="s">
        <v>2412</v>
      </c>
      <c r="AC758" t="s">
        <v>2413</v>
      </c>
    </row>
    <row r="759" spans="24:29" x14ac:dyDescent="0.35">
      <c r="X759" s="362">
        <v>17031671400</v>
      </c>
      <c r="Y759" s="362" t="s">
        <v>1200</v>
      </c>
      <c r="Z759" s="362">
        <v>0</v>
      </c>
      <c r="AA759" s="175"/>
      <c r="AB759" t="s">
        <v>2414</v>
      </c>
      <c r="AC759" t="s">
        <v>2415</v>
      </c>
    </row>
    <row r="760" spans="24:29" x14ac:dyDescent="0.35">
      <c r="X760" s="362">
        <v>17031671500</v>
      </c>
      <c r="Y760" s="362" t="s">
        <v>1200</v>
      </c>
      <c r="Z760" s="362">
        <v>0</v>
      </c>
      <c r="AA760" s="175"/>
      <c r="AB760" t="s">
        <v>2416</v>
      </c>
      <c r="AC760" t="s">
        <v>2417</v>
      </c>
    </row>
    <row r="761" spans="24:29" x14ac:dyDescent="0.35">
      <c r="X761" s="362">
        <v>17031671600</v>
      </c>
      <c r="Y761" s="362" t="s">
        <v>1200</v>
      </c>
      <c r="Z761" s="362">
        <v>0</v>
      </c>
      <c r="AA761" s="175"/>
      <c r="AB761" t="s">
        <v>2418</v>
      </c>
      <c r="AC761" t="s">
        <v>2419</v>
      </c>
    </row>
    <row r="762" spans="24:29" x14ac:dyDescent="0.35">
      <c r="X762" s="362">
        <v>17031671800</v>
      </c>
      <c r="Y762" s="362" t="s">
        <v>1200</v>
      </c>
      <c r="Z762" s="362">
        <v>0</v>
      </c>
      <c r="AA762" s="175"/>
      <c r="AB762" t="s">
        <v>2420</v>
      </c>
      <c r="AC762" t="s">
        <v>2421</v>
      </c>
    </row>
    <row r="763" spans="24:29" x14ac:dyDescent="0.35">
      <c r="X763" s="362">
        <v>17031671900</v>
      </c>
      <c r="Y763" s="362" t="s">
        <v>1200</v>
      </c>
      <c r="Z763" s="362">
        <v>2</v>
      </c>
      <c r="AA763" s="175"/>
      <c r="AB763" t="s">
        <v>2422</v>
      </c>
      <c r="AC763" t="s">
        <v>2423</v>
      </c>
    </row>
    <row r="764" spans="24:29" x14ac:dyDescent="0.35">
      <c r="X764" s="362">
        <v>17031672000</v>
      </c>
      <c r="Y764" s="362" t="s">
        <v>1200</v>
      </c>
      <c r="Z764" s="362">
        <v>1</v>
      </c>
      <c r="AA764" s="175"/>
      <c r="AB764" t="s">
        <v>2424</v>
      </c>
      <c r="AC764" t="s">
        <v>2425</v>
      </c>
    </row>
    <row r="765" spans="24:29" x14ac:dyDescent="0.35">
      <c r="X765" s="362">
        <v>17031680500</v>
      </c>
      <c r="Y765" s="362" t="s">
        <v>1200</v>
      </c>
      <c r="Z765" s="362">
        <v>3</v>
      </c>
      <c r="AA765" s="175"/>
      <c r="AB765" t="s">
        <v>2426</v>
      </c>
      <c r="AC765" t="s">
        <v>2427</v>
      </c>
    </row>
    <row r="766" spans="24:29" x14ac:dyDescent="0.35">
      <c r="X766" s="362">
        <v>17031680600</v>
      </c>
      <c r="Y766" s="362" t="s">
        <v>1200</v>
      </c>
      <c r="Z766" s="362">
        <v>1</v>
      </c>
      <c r="AA766" s="175"/>
      <c r="AB766" t="s">
        <v>2428</v>
      </c>
      <c r="AC766" t="s">
        <v>2429</v>
      </c>
    </row>
    <row r="767" spans="24:29" x14ac:dyDescent="0.35">
      <c r="X767" s="362">
        <v>17031680900</v>
      </c>
      <c r="Y767" s="362" t="s">
        <v>1200</v>
      </c>
      <c r="Z767" s="362">
        <v>0</v>
      </c>
      <c r="AA767" s="175"/>
      <c r="AB767" t="s">
        <v>2430</v>
      </c>
      <c r="AC767" t="s">
        <v>2431</v>
      </c>
    </row>
    <row r="768" spans="24:29" x14ac:dyDescent="0.35">
      <c r="X768" s="362">
        <v>17031681000</v>
      </c>
      <c r="Y768" s="362" t="s">
        <v>1200</v>
      </c>
      <c r="Z768" s="362">
        <v>3</v>
      </c>
      <c r="AA768" s="175"/>
      <c r="AB768" t="s">
        <v>2432</v>
      </c>
      <c r="AC768" t="s">
        <v>2433</v>
      </c>
    </row>
    <row r="769" spans="24:29" x14ac:dyDescent="0.35">
      <c r="X769" s="362">
        <v>17031681100</v>
      </c>
      <c r="Y769" s="362" t="s">
        <v>1200</v>
      </c>
      <c r="Z769" s="362">
        <v>0</v>
      </c>
      <c r="AA769" s="175"/>
      <c r="AB769" t="s">
        <v>2434</v>
      </c>
      <c r="AC769" t="s">
        <v>2435</v>
      </c>
    </row>
    <row r="770" spans="24:29" x14ac:dyDescent="0.35">
      <c r="X770" s="362">
        <v>17031681200</v>
      </c>
      <c r="Y770" s="362" t="s">
        <v>1200</v>
      </c>
      <c r="Z770" s="362">
        <v>0</v>
      </c>
      <c r="AA770" s="175"/>
      <c r="AB770" t="s">
        <v>2436</v>
      </c>
      <c r="AC770" t="s">
        <v>2437</v>
      </c>
    </row>
    <row r="771" spans="24:29" x14ac:dyDescent="0.35">
      <c r="X771" s="362">
        <v>17031681300</v>
      </c>
      <c r="Y771" s="362" t="s">
        <v>1200</v>
      </c>
      <c r="Z771" s="362">
        <v>0</v>
      </c>
      <c r="AA771" s="175"/>
      <c r="AB771" t="s">
        <v>2438</v>
      </c>
      <c r="AC771" t="s">
        <v>2439</v>
      </c>
    </row>
    <row r="772" spans="24:29" x14ac:dyDescent="0.35">
      <c r="X772" s="362">
        <v>17031681400</v>
      </c>
      <c r="Y772" s="362" t="s">
        <v>1200</v>
      </c>
      <c r="Z772" s="362">
        <v>1</v>
      </c>
      <c r="AA772" s="175"/>
      <c r="AB772" t="s">
        <v>2440</v>
      </c>
      <c r="AC772" t="s">
        <v>2441</v>
      </c>
    </row>
    <row r="773" spans="24:29" x14ac:dyDescent="0.35">
      <c r="X773" s="362">
        <v>17031690300</v>
      </c>
      <c r="Y773" s="362" t="s">
        <v>1200</v>
      </c>
      <c r="Z773" s="362">
        <v>1</v>
      </c>
      <c r="AA773" s="175"/>
      <c r="AB773" t="s">
        <v>2442</v>
      </c>
      <c r="AC773" t="s">
        <v>2443</v>
      </c>
    </row>
    <row r="774" spans="24:29" x14ac:dyDescent="0.35">
      <c r="X774" s="362">
        <v>17031690400</v>
      </c>
      <c r="Y774" s="362" t="s">
        <v>1200</v>
      </c>
      <c r="Z774" s="362">
        <v>5</v>
      </c>
      <c r="AA774" s="175"/>
      <c r="AB774" t="s">
        <v>2444</v>
      </c>
      <c r="AC774" t="s">
        <v>2445</v>
      </c>
    </row>
    <row r="775" spans="24:29" x14ac:dyDescent="0.35">
      <c r="X775" s="362">
        <v>17031690500</v>
      </c>
      <c r="Y775" s="362" t="s">
        <v>1200</v>
      </c>
      <c r="Z775" s="362">
        <v>1</v>
      </c>
      <c r="AA775" s="175"/>
      <c r="AB775" t="s">
        <v>2446</v>
      </c>
      <c r="AC775" t="s">
        <v>2447</v>
      </c>
    </row>
    <row r="776" spans="24:29" x14ac:dyDescent="0.35">
      <c r="X776" s="362">
        <v>17031690900</v>
      </c>
      <c r="Y776" s="362" t="s">
        <v>1200</v>
      </c>
      <c r="Z776" s="362">
        <v>0</v>
      </c>
      <c r="AA776" s="175"/>
      <c r="AB776" t="s">
        <v>2448</v>
      </c>
      <c r="AC776" t="s">
        <v>2449</v>
      </c>
    </row>
    <row r="777" spans="24:29" x14ac:dyDescent="0.35">
      <c r="X777" s="362">
        <v>17031691000</v>
      </c>
      <c r="Y777" s="362" t="s">
        <v>1200</v>
      </c>
      <c r="Z777" s="362">
        <v>0</v>
      </c>
      <c r="AA777" s="175"/>
      <c r="AB777" t="s">
        <v>2450</v>
      </c>
      <c r="AC777" t="s">
        <v>2451</v>
      </c>
    </row>
    <row r="778" spans="24:29" x14ac:dyDescent="0.35">
      <c r="X778" s="362">
        <v>17031691100</v>
      </c>
      <c r="Y778" s="362" t="s">
        <v>1200</v>
      </c>
      <c r="Z778" s="362">
        <v>1</v>
      </c>
      <c r="AA778" s="175"/>
      <c r="AB778" t="s">
        <v>2452</v>
      </c>
      <c r="AC778" t="s">
        <v>2453</v>
      </c>
    </row>
    <row r="779" spans="24:29" x14ac:dyDescent="0.35">
      <c r="X779" s="362">
        <v>17031691200</v>
      </c>
      <c r="Y779" s="362" t="s">
        <v>1200</v>
      </c>
      <c r="Z779" s="362">
        <v>0</v>
      </c>
      <c r="AA779" s="175"/>
      <c r="AB779" t="s">
        <v>2452</v>
      </c>
      <c r="AC779" t="s">
        <v>2454</v>
      </c>
    </row>
    <row r="780" spans="24:29" x14ac:dyDescent="0.35">
      <c r="X780" s="362">
        <v>17031691300</v>
      </c>
      <c r="Y780" s="362" t="s">
        <v>1200</v>
      </c>
      <c r="Z780" s="362">
        <v>3</v>
      </c>
      <c r="AA780" s="175"/>
      <c r="AB780" t="s">
        <v>2455</v>
      </c>
      <c r="AC780" t="s">
        <v>2456</v>
      </c>
    </row>
    <row r="781" spans="24:29" x14ac:dyDescent="0.35">
      <c r="X781" s="362">
        <v>17031691400</v>
      </c>
      <c r="Y781" s="362" t="s">
        <v>1200</v>
      </c>
      <c r="Z781" s="362">
        <v>0</v>
      </c>
      <c r="AA781" s="175"/>
      <c r="AB781" t="s">
        <v>2457</v>
      </c>
      <c r="AC781" t="s">
        <v>2458</v>
      </c>
    </row>
    <row r="782" spans="24:29" x14ac:dyDescent="0.35">
      <c r="X782" s="362">
        <v>17031691500</v>
      </c>
      <c r="Y782" s="362" t="s">
        <v>1200</v>
      </c>
      <c r="Z782" s="362">
        <v>0</v>
      </c>
      <c r="AA782" s="175"/>
      <c r="AB782" t="s">
        <v>2459</v>
      </c>
      <c r="AC782" t="s">
        <v>2460</v>
      </c>
    </row>
    <row r="783" spans="24:29" x14ac:dyDescent="0.35">
      <c r="X783" s="362">
        <v>17031700100</v>
      </c>
      <c r="Y783" s="362" t="s">
        <v>1200</v>
      </c>
      <c r="Z783" s="362">
        <v>0</v>
      </c>
      <c r="AA783" s="175"/>
      <c r="AB783" t="s">
        <v>2461</v>
      </c>
      <c r="AC783" t="s">
        <v>2462</v>
      </c>
    </row>
    <row r="784" spans="24:29" x14ac:dyDescent="0.35">
      <c r="X784" s="362">
        <v>17031700200</v>
      </c>
      <c r="Y784" s="362" t="s">
        <v>1200</v>
      </c>
      <c r="Z784" s="362">
        <v>0</v>
      </c>
      <c r="AA784" s="175"/>
      <c r="AB784" t="s">
        <v>2463</v>
      </c>
      <c r="AC784" t="s">
        <v>2464</v>
      </c>
    </row>
    <row r="785" spans="24:29" x14ac:dyDescent="0.35">
      <c r="X785" s="362">
        <v>17031700301</v>
      </c>
      <c r="Y785" s="362" t="s">
        <v>1200</v>
      </c>
      <c r="Z785" s="362">
        <v>5</v>
      </c>
      <c r="AA785" s="175"/>
      <c r="AB785" t="s">
        <v>2465</v>
      </c>
      <c r="AC785" t="s">
        <v>2466</v>
      </c>
    </row>
    <row r="786" spans="24:29" x14ac:dyDescent="0.35">
      <c r="X786" s="362">
        <v>17031700302</v>
      </c>
      <c r="Y786" s="362" t="s">
        <v>1200</v>
      </c>
      <c r="Z786" s="362">
        <v>0</v>
      </c>
      <c r="AA786" s="175"/>
      <c r="AB786" t="s">
        <v>2467</v>
      </c>
      <c r="AC786" t="s">
        <v>2468</v>
      </c>
    </row>
    <row r="787" spans="24:29" x14ac:dyDescent="0.35">
      <c r="X787" s="362">
        <v>17031700401</v>
      </c>
      <c r="Y787" s="362" t="s">
        <v>1200</v>
      </c>
      <c r="Z787" s="362">
        <v>3</v>
      </c>
      <c r="AA787" s="175"/>
      <c r="AB787" t="s">
        <v>2469</v>
      </c>
      <c r="AC787" t="s">
        <v>2470</v>
      </c>
    </row>
    <row r="788" spans="24:29" x14ac:dyDescent="0.35">
      <c r="X788" s="362">
        <v>17031700402</v>
      </c>
      <c r="Y788" s="362" t="s">
        <v>1200</v>
      </c>
      <c r="Z788" s="362">
        <v>5</v>
      </c>
      <c r="AA788" s="175"/>
      <c r="AB788" t="s">
        <v>2471</v>
      </c>
      <c r="AC788" t="s">
        <v>2472</v>
      </c>
    </row>
    <row r="789" spans="24:29" x14ac:dyDescent="0.35">
      <c r="X789" s="362">
        <v>17031700501</v>
      </c>
      <c r="Y789" s="362" t="s">
        <v>1200</v>
      </c>
      <c r="Z789" s="362">
        <v>0</v>
      </c>
      <c r="AA789" s="175"/>
      <c r="AB789" t="s">
        <v>2473</v>
      </c>
      <c r="AC789" t="s">
        <v>2474</v>
      </c>
    </row>
    <row r="790" spans="24:29" x14ac:dyDescent="0.35">
      <c r="X790" s="362">
        <v>17031700502</v>
      </c>
      <c r="Y790" s="362" t="s">
        <v>1200</v>
      </c>
      <c r="Z790" s="362">
        <v>3</v>
      </c>
      <c r="AA790" s="175"/>
      <c r="AB790" t="s">
        <v>2475</v>
      </c>
      <c r="AC790" t="s">
        <v>2476</v>
      </c>
    </row>
    <row r="791" spans="24:29" x14ac:dyDescent="0.35">
      <c r="X791" s="362">
        <v>17031710100</v>
      </c>
      <c r="Y791" s="362" t="s">
        <v>1200</v>
      </c>
      <c r="Z791" s="362">
        <v>1</v>
      </c>
      <c r="AA791" s="175"/>
      <c r="AB791" t="s">
        <v>2477</v>
      </c>
      <c r="AC791" t="s">
        <v>2478</v>
      </c>
    </row>
    <row r="792" spans="24:29" x14ac:dyDescent="0.35">
      <c r="X792" s="362">
        <v>17031710200</v>
      </c>
      <c r="Y792" s="362" t="s">
        <v>1200</v>
      </c>
      <c r="Z792" s="362">
        <v>0</v>
      </c>
      <c r="AA792" s="175"/>
      <c r="AB792" t="s">
        <v>2479</v>
      </c>
      <c r="AC792" t="s">
        <v>2480</v>
      </c>
    </row>
    <row r="793" spans="24:29" x14ac:dyDescent="0.35">
      <c r="X793" s="362">
        <v>17031710300</v>
      </c>
      <c r="Y793" s="362" t="s">
        <v>1200</v>
      </c>
      <c r="Z793" s="362">
        <v>1</v>
      </c>
      <c r="AA793" s="175"/>
      <c r="AB793" t="s">
        <v>2481</v>
      </c>
      <c r="AC793" t="s">
        <v>2482</v>
      </c>
    </row>
    <row r="794" spans="24:29" x14ac:dyDescent="0.35">
      <c r="X794" s="362">
        <v>17031710400</v>
      </c>
      <c r="Y794" s="362" t="s">
        <v>1200</v>
      </c>
      <c r="Z794" s="362">
        <v>0</v>
      </c>
      <c r="AA794" s="175"/>
      <c r="AB794" t="s">
        <v>2483</v>
      </c>
      <c r="AC794" t="s">
        <v>2484</v>
      </c>
    </row>
    <row r="795" spans="24:29" x14ac:dyDescent="0.35">
      <c r="X795" s="362">
        <v>17031710500</v>
      </c>
      <c r="Y795" s="362" t="s">
        <v>1200</v>
      </c>
      <c r="Z795" s="362">
        <v>0</v>
      </c>
      <c r="AA795" s="175"/>
      <c r="AB795" t="s">
        <v>2485</v>
      </c>
      <c r="AC795" t="s">
        <v>2486</v>
      </c>
    </row>
    <row r="796" spans="24:29" x14ac:dyDescent="0.35">
      <c r="X796" s="362">
        <v>17031710600</v>
      </c>
      <c r="Y796" s="362" t="s">
        <v>1200</v>
      </c>
      <c r="Z796" s="362">
        <v>0</v>
      </c>
      <c r="AA796" s="175"/>
      <c r="AB796" t="s">
        <v>2487</v>
      </c>
      <c r="AC796" t="s">
        <v>2488</v>
      </c>
    </row>
    <row r="797" spans="24:29" x14ac:dyDescent="0.35">
      <c r="X797" s="362">
        <v>17031710700</v>
      </c>
      <c r="Y797" s="362" t="s">
        <v>1200</v>
      </c>
      <c r="Z797" s="362">
        <v>0</v>
      </c>
      <c r="AA797" s="175"/>
      <c r="AB797" t="s">
        <v>2489</v>
      </c>
      <c r="AC797" t="s">
        <v>2490</v>
      </c>
    </row>
    <row r="798" spans="24:29" x14ac:dyDescent="0.35">
      <c r="X798" s="362">
        <v>17031710800</v>
      </c>
      <c r="Y798" s="362" t="s">
        <v>1200</v>
      </c>
      <c r="Z798" s="362">
        <v>1</v>
      </c>
      <c r="AA798" s="175"/>
      <c r="AB798" t="s">
        <v>2491</v>
      </c>
      <c r="AC798" t="s">
        <v>2492</v>
      </c>
    </row>
    <row r="799" spans="24:29" x14ac:dyDescent="0.35">
      <c r="X799" s="362">
        <v>17031710900</v>
      </c>
      <c r="Y799" s="362" t="s">
        <v>1200</v>
      </c>
      <c r="Z799" s="362">
        <v>0</v>
      </c>
      <c r="AA799" s="175"/>
      <c r="AB799" t="s">
        <v>2493</v>
      </c>
      <c r="AC799" t="s">
        <v>2494</v>
      </c>
    </row>
    <row r="800" spans="24:29" x14ac:dyDescent="0.35">
      <c r="X800" s="362">
        <v>17031711000</v>
      </c>
      <c r="Y800" s="362" t="s">
        <v>1200</v>
      </c>
      <c r="Z800" s="362">
        <v>3</v>
      </c>
      <c r="AA800" s="175"/>
      <c r="AB800" t="s">
        <v>2495</v>
      </c>
      <c r="AC800" t="s">
        <v>2496</v>
      </c>
    </row>
    <row r="801" spans="24:29" x14ac:dyDescent="0.35">
      <c r="X801" s="362">
        <v>17031711100</v>
      </c>
      <c r="Y801" s="362" t="s">
        <v>1200</v>
      </c>
      <c r="Z801" s="362">
        <v>0</v>
      </c>
      <c r="AA801" s="175"/>
      <c r="AB801" t="s">
        <v>2497</v>
      </c>
      <c r="AC801" t="s">
        <v>2498</v>
      </c>
    </row>
    <row r="802" spans="24:29" x14ac:dyDescent="0.35">
      <c r="X802" s="362">
        <v>17031711200</v>
      </c>
      <c r="Y802" s="362" t="s">
        <v>1200</v>
      </c>
      <c r="Z802" s="362">
        <v>1</v>
      </c>
      <c r="AA802" s="175"/>
      <c r="AB802" t="s">
        <v>2499</v>
      </c>
      <c r="AC802" t="s">
        <v>2500</v>
      </c>
    </row>
    <row r="803" spans="24:29" x14ac:dyDescent="0.35">
      <c r="X803" s="362">
        <v>17031711300</v>
      </c>
      <c r="Y803" s="362" t="s">
        <v>1200</v>
      </c>
      <c r="Z803" s="362">
        <v>5</v>
      </c>
      <c r="AA803" s="175"/>
      <c r="AB803" t="s">
        <v>2501</v>
      </c>
      <c r="AC803" t="s">
        <v>2502</v>
      </c>
    </row>
    <row r="804" spans="24:29" x14ac:dyDescent="0.35">
      <c r="X804" s="362">
        <v>17031711400</v>
      </c>
      <c r="Y804" s="362" t="s">
        <v>1200</v>
      </c>
      <c r="Z804" s="362">
        <v>3</v>
      </c>
      <c r="AA804" s="175"/>
      <c r="AB804" t="s">
        <v>2503</v>
      </c>
      <c r="AC804" t="s">
        <v>2504</v>
      </c>
    </row>
    <row r="805" spans="24:29" x14ac:dyDescent="0.35">
      <c r="X805" s="362">
        <v>17031711500</v>
      </c>
      <c r="Y805" s="362" t="s">
        <v>1200</v>
      </c>
      <c r="Z805" s="362">
        <v>1</v>
      </c>
      <c r="AA805" s="175"/>
      <c r="AB805" t="s">
        <v>2505</v>
      </c>
      <c r="AC805" t="s">
        <v>2506</v>
      </c>
    </row>
    <row r="806" spans="24:29" x14ac:dyDescent="0.35">
      <c r="X806" s="362">
        <v>17031720100</v>
      </c>
      <c r="Y806" s="362" t="s">
        <v>1200</v>
      </c>
      <c r="Z806" s="362">
        <v>0</v>
      </c>
      <c r="AA806" s="175"/>
      <c r="AB806" t="s">
        <v>2507</v>
      </c>
      <c r="AC806" t="s">
        <v>2508</v>
      </c>
    </row>
    <row r="807" spans="24:29" x14ac:dyDescent="0.35">
      <c r="X807" s="362">
        <v>17031720200</v>
      </c>
      <c r="Y807" s="362" t="s">
        <v>1200</v>
      </c>
      <c r="Z807" s="362">
        <v>1</v>
      </c>
      <c r="AA807" s="175"/>
      <c r="AB807" t="s">
        <v>2509</v>
      </c>
      <c r="AC807" t="s">
        <v>2510</v>
      </c>
    </row>
    <row r="808" spans="24:29" x14ac:dyDescent="0.35">
      <c r="X808" s="362">
        <v>17031720300</v>
      </c>
      <c r="Y808" s="362" t="s">
        <v>1200</v>
      </c>
      <c r="Z808" s="362">
        <v>3</v>
      </c>
      <c r="AA808" s="175"/>
      <c r="AB808" t="s">
        <v>2511</v>
      </c>
      <c r="AC808" t="s">
        <v>2512</v>
      </c>
    </row>
    <row r="809" spans="24:29" x14ac:dyDescent="0.35">
      <c r="X809" s="362">
        <v>17031720400</v>
      </c>
      <c r="Y809" s="362" t="s">
        <v>1200</v>
      </c>
      <c r="Z809" s="362">
        <v>0</v>
      </c>
      <c r="AA809" s="175"/>
      <c r="AB809" t="s">
        <v>2513</v>
      </c>
      <c r="AC809" t="s">
        <v>2514</v>
      </c>
    </row>
    <row r="810" spans="24:29" x14ac:dyDescent="0.35">
      <c r="X810" s="362">
        <v>17031720500</v>
      </c>
      <c r="Y810" s="362" t="s">
        <v>1200</v>
      </c>
      <c r="Z810" s="362">
        <v>0</v>
      </c>
      <c r="AA810" s="175"/>
      <c r="AB810" t="s">
        <v>2515</v>
      </c>
      <c r="AC810" t="s">
        <v>2516</v>
      </c>
    </row>
    <row r="811" spans="24:29" x14ac:dyDescent="0.35">
      <c r="X811" s="362">
        <v>17031720600</v>
      </c>
      <c r="Y811" s="362" t="s">
        <v>1200</v>
      </c>
      <c r="Z811" s="362">
        <v>0</v>
      </c>
      <c r="AA811" s="175"/>
      <c r="AB811" t="s">
        <v>2517</v>
      </c>
      <c r="AC811" t="s">
        <v>2518</v>
      </c>
    </row>
    <row r="812" spans="24:29" x14ac:dyDescent="0.35">
      <c r="X812" s="362">
        <v>17031720700</v>
      </c>
      <c r="Y812" s="362" t="s">
        <v>1200</v>
      </c>
      <c r="Z812" s="362">
        <v>0</v>
      </c>
      <c r="AA812" s="175"/>
      <c r="AB812" t="s">
        <v>2519</v>
      </c>
      <c r="AC812" t="s">
        <v>2520</v>
      </c>
    </row>
    <row r="813" spans="24:29" x14ac:dyDescent="0.35">
      <c r="X813" s="362">
        <v>17031730100</v>
      </c>
      <c r="Y813" s="362" t="s">
        <v>1200</v>
      </c>
      <c r="Z813" s="362">
        <v>0</v>
      </c>
      <c r="AA813" s="175"/>
      <c r="AB813" t="s">
        <v>2521</v>
      </c>
      <c r="AC813" t="s">
        <v>2522</v>
      </c>
    </row>
    <row r="814" spans="24:29" x14ac:dyDescent="0.35">
      <c r="X814" s="362">
        <v>17031730201</v>
      </c>
      <c r="Y814" s="362" t="s">
        <v>1200</v>
      </c>
      <c r="Z814" s="362">
        <v>1</v>
      </c>
      <c r="AA814" s="175"/>
      <c r="AB814" t="s">
        <v>2523</v>
      </c>
      <c r="AC814" t="s">
        <v>2524</v>
      </c>
    </row>
    <row r="815" spans="24:29" x14ac:dyDescent="0.35">
      <c r="X815" s="362">
        <v>17031730202</v>
      </c>
      <c r="Y815" s="362" t="s">
        <v>1200</v>
      </c>
      <c r="Z815" s="362">
        <v>1</v>
      </c>
      <c r="AA815" s="175"/>
      <c r="AB815" t="s">
        <v>2525</v>
      </c>
      <c r="AC815" t="s">
        <v>2526</v>
      </c>
    </row>
    <row r="816" spans="24:29" x14ac:dyDescent="0.35">
      <c r="X816" s="362">
        <v>17031730300</v>
      </c>
      <c r="Y816" s="362" t="s">
        <v>1200</v>
      </c>
      <c r="Z816" s="362">
        <v>0</v>
      </c>
      <c r="AA816" s="175"/>
      <c r="AB816" t="s">
        <v>2527</v>
      </c>
      <c r="AC816" t="s">
        <v>2528</v>
      </c>
    </row>
    <row r="817" spans="24:29" x14ac:dyDescent="0.35">
      <c r="X817" s="362">
        <v>17031730400</v>
      </c>
      <c r="Y817" s="362" t="s">
        <v>1200</v>
      </c>
      <c r="Z817" s="362">
        <v>0</v>
      </c>
      <c r="AA817" s="175"/>
      <c r="AB817" t="s">
        <v>2529</v>
      </c>
      <c r="AC817" t="s">
        <v>2530</v>
      </c>
    </row>
    <row r="818" spans="24:29" x14ac:dyDescent="0.35">
      <c r="X818" s="362">
        <v>17031730500</v>
      </c>
      <c r="Y818" s="362" t="s">
        <v>1200</v>
      </c>
      <c r="Z818" s="362">
        <v>0</v>
      </c>
      <c r="AA818" s="175"/>
      <c r="AB818" t="s">
        <v>2531</v>
      </c>
      <c r="AC818" t="s">
        <v>2532</v>
      </c>
    </row>
    <row r="819" spans="24:29" x14ac:dyDescent="0.35">
      <c r="X819" s="362">
        <v>17031730600</v>
      </c>
      <c r="Y819" s="362" t="s">
        <v>1200</v>
      </c>
      <c r="Z819" s="362">
        <v>1</v>
      </c>
      <c r="AA819" s="175"/>
      <c r="AB819" t="s">
        <v>2533</v>
      </c>
      <c r="AC819" t="s">
        <v>2534</v>
      </c>
    </row>
    <row r="820" spans="24:29" x14ac:dyDescent="0.35">
      <c r="X820" s="362">
        <v>17031730700</v>
      </c>
      <c r="Y820" s="362" t="s">
        <v>1200</v>
      </c>
      <c r="Z820" s="362">
        <v>3</v>
      </c>
      <c r="AA820" s="175"/>
      <c r="AB820" t="s">
        <v>2535</v>
      </c>
      <c r="AC820" t="s">
        <v>2536</v>
      </c>
    </row>
    <row r="821" spans="24:29" x14ac:dyDescent="0.35">
      <c r="X821" s="362">
        <v>17031740100</v>
      </c>
      <c r="Y821" s="362" t="s">
        <v>1200</v>
      </c>
      <c r="Z821" s="362">
        <v>0</v>
      </c>
      <c r="AA821" s="175"/>
      <c r="AB821" t="s">
        <v>2537</v>
      </c>
      <c r="AC821" t="s">
        <v>2538</v>
      </c>
    </row>
    <row r="822" spans="24:29" x14ac:dyDescent="0.35">
      <c r="X822" s="362">
        <v>17031740200</v>
      </c>
      <c r="Y822" s="362" t="s">
        <v>1200</v>
      </c>
      <c r="Z822" s="362">
        <v>3</v>
      </c>
      <c r="AA822" s="175"/>
      <c r="AB822" t="s">
        <v>2539</v>
      </c>
      <c r="AC822" t="s">
        <v>2540</v>
      </c>
    </row>
    <row r="823" spans="24:29" x14ac:dyDescent="0.35">
      <c r="X823" s="362">
        <v>17031740300</v>
      </c>
      <c r="Y823" s="362" t="s">
        <v>1200</v>
      </c>
      <c r="Z823" s="362">
        <v>0</v>
      </c>
      <c r="AA823" s="175"/>
      <c r="AB823" t="s">
        <v>2541</v>
      </c>
      <c r="AC823" t="s">
        <v>2542</v>
      </c>
    </row>
    <row r="824" spans="24:29" x14ac:dyDescent="0.35">
      <c r="X824" s="362">
        <v>17031740400</v>
      </c>
      <c r="Y824" s="362" t="s">
        <v>1200</v>
      </c>
      <c r="Z824" s="362">
        <v>0</v>
      </c>
      <c r="AA824" s="175"/>
      <c r="AB824" t="s">
        <v>2543</v>
      </c>
      <c r="AC824" t="s">
        <v>2544</v>
      </c>
    </row>
    <row r="825" spans="24:29" x14ac:dyDescent="0.35">
      <c r="X825" s="362">
        <v>17031750100</v>
      </c>
      <c r="Y825" s="362" t="s">
        <v>1200</v>
      </c>
      <c r="Z825" s="362">
        <v>0</v>
      </c>
      <c r="AA825" s="175"/>
      <c r="AB825" t="s">
        <v>2545</v>
      </c>
      <c r="AC825" t="s">
        <v>2546</v>
      </c>
    </row>
    <row r="826" spans="24:29" x14ac:dyDescent="0.35">
      <c r="X826" s="362">
        <v>17031750200</v>
      </c>
      <c r="Y826" s="362" t="s">
        <v>1200</v>
      </c>
      <c r="Z826" s="362">
        <v>0</v>
      </c>
      <c r="AA826" s="175"/>
      <c r="AB826" t="s">
        <v>2547</v>
      </c>
      <c r="AC826" t="s">
        <v>2548</v>
      </c>
    </row>
    <row r="827" spans="24:29" x14ac:dyDescent="0.35">
      <c r="X827" s="362">
        <v>17031750300</v>
      </c>
      <c r="Y827" s="362" t="s">
        <v>1200</v>
      </c>
      <c r="Z827" s="362">
        <v>0</v>
      </c>
      <c r="AA827" s="175"/>
      <c r="AB827" t="s">
        <v>2549</v>
      </c>
      <c r="AC827" t="s">
        <v>2550</v>
      </c>
    </row>
    <row r="828" spans="24:29" x14ac:dyDescent="0.35">
      <c r="X828" s="362">
        <v>17031750400</v>
      </c>
      <c r="Y828" s="362" t="s">
        <v>1200</v>
      </c>
      <c r="Z828" s="362">
        <v>5</v>
      </c>
      <c r="AA828" s="175"/>
      <c r="AB828" t="s">
        <v>2551</v>
      </c>
      <c r="AC828" t="s">
        <v>2552</v>
      </c>
    </row>
    <row r="829" spans="24:29" x14ac:dyDescent="0.35">
      <c r="X829" s="362">
        <v>17031750500</v>
      </c>
      <c r="Y829" s="362" t="s">
        <v>1200</v>
      </c>
      <c r="Z829" s="362">
        <v>0</v>
      </c>
      <c r="AA829" s="175"/>
      <c r="AB829" t="s">
        <v>2553</v>
      </c>
      <c r="AC829" t="s">
        <v>2554</v>
      </c>
    </row>
    <row r="830" spans="24:29" x14ac:dyDescent="0.35">
      <c r="X830" s="362">
        <v>17031750600</v>
      </c>
      <c r="Y830" s="362" t="s">
        <v>1200</v>
      </c>
      <c r="Z830" s="362">
        <v>1</v>
      </c>
      <c r="AA830" s="175"/>
      <c r="AB830" t="s">
        <v>2555</v>
      </c>
      <c r="AC830" t="s">
        <v>2556</v>
      </c>
    </row>
    <row r="831" spans="24:29" x14ac:dyDescent="0.35">
      <c r="X831" s="362">
        <v>17031760801</v>
      </c>
      <c r="Y831" s="362" t="s">
        <v>1200</v>
      </c>
      <c r="Z831" s="362">
        <v>0</v>
      </c>
      <c r="AA831" s="175"/>
      <c r="AB831" t="s">
        <v>2557</v>
      </c>
      <c r="AC831" t="s">
        <v>2558</v>
      </c>
    </row>
    <row r="832" spans="24:29" x14ac:dyDescent="0.35">
      <c r="X832" s="362">
        <v>17031760802</v>
      </c>
      <c r="Y832" s="362" t="s">
        <v>1200</v>
      </c>
      <c r="Z832" s="362">
        <v>5</v>
      </c>
      <c r="AA832" s="175"/>
      <c r="AB832" t="s">
        <v>2559</v>
      </c>
      <c r="AC832" t="s">
        <v>2560</v>
      </c>
    </row>
    <row r="833" spans="24:29" x14ac:dyDescent="0.35">
      <c r="X833" s="362">
        <v>17031760803</v>
      </c>
      <c r="Y833" s="362" t="s">
        <v>1200</v>
      </c>
      <c r="Z833" s="362">
        <v>5</v>
      </c>
      <c r="AA833" s="175"/>
      <c r="AB833" t="s">
        <v>2561</v>
      </c>
      <c r="AC833" t="s">
        <v>2562</v>
      </c>
    </row>
    <row r="834" spans="24:29" x14ac:dyDescent="0.35">
      <c r="X834" s="362">
        <v>17031770201</v>
      </c>
      <c r="Y834" s="362" t="s">
        <v>2563</v>
      </c>
      <c r="Z834" s="362">
        <v>1</v>
      </c>
      <c r="AA834" s="175"/>
      <c r="AB834" t="s">
        <v>2564</v>
      </c>
      <c r="AC834" t="s">
        <v>2565</v>
      </c>
    </row>
    <row r="835" spans="24:29" x14ac:dyDescent="0.35">
      <c r="X835" s="362">
        <v>17031770202</v>
      </c>
      <c r="Y835" s="362" t="s">
        <v>2563</v>
      </c>
      <c r="Z835" s="362">
        <v>0</v>
      </c>
      <c r="AA835" s="175"/>
      <c r="AB835" t="s">
        <v>2566</v>
      </c>
      <c r="AC835" t="s">
        <v>2567</v>
      </c>
    </row>
    <row r="836" spans="24:29" x14ac:dyDescent="0.35">
      <c r="X836" s="362">
        <v>17031770300</v>
      </c>
      <c r="Y836" s="362" t="s">
        <v>2563</v>
      </c>
      <c r="Z836" s="362">
        <v>0</v>
      </c>
      <c r="AA836" s="175"/>
      <c r="AB836" t="s">
        <v>2568</v>
      </c>
      <c r="AC836" t="s">
        <v>2569</v>
      </c>
    </row>
    <row r="837" spans="24:29" x14ac:dyDescent="0.35">
      <c r="X837" s="362">
        <v>17031770400</v>
      </c>
      <c r="Y837" s="362" t="s">
        <v>2563</v>
      </c>
      <c r="Z837" s="362">
        <v>0</v>
      </c>
      <c r="AA837" s="175"/>
      <c r="AB837" t="s">
        <v>2570</v>
      </c>
      <c r="AC837" t="s">
        <v>2571</v>
      </c>
    </row>
    <row r="838" spans="24:29" x14ac:dyDescent="0.35">
      <c r="X838" s="362">
        <v>17031770500</v>
      </c>
      <c r="Y838" s="362" t="s">
        <v>2563</v>
      </c>
      <c r="Z838" s="362">
        <v>3</v>
      </c>
      <c r="AA838" s="175"/>
      <c r="AB838" t="s">
        <v>2572</v>
      </c>
      <c r="AC838" t="s">
        <v>2573</v>
      </c>
    </row>
    <row r="839" spans="24:29" x14ac:dyDescent="0.35">
      <c r="X839" s="362">
        <v>17031770601</v>
      </c>
      <c r="Y839" s="362" t="s">
        <v>2563</v>
      </c>
      <c r="Z839" s="362">
        <v>3</v>
      </c>
      <c r="AA839" s="175"/>
      <c r="AB839" t="s">
        <v>2574</v>
      </c>
      <c r="AC839" t="s">
        <v>2575</v>
      </c>
    </row>
    <row r="840" spans="24:29" x14ac:dyDescent="0.35">
      <c r="X840" s="362">
        <v>17031770602</v>
      </c>
      <c r="Y840" s="362" t="s">
        <v>2563</v>
      </c>
      <c r="Z840" s="362">
        <v>4</v>
      </c>
      <c r="AA840" s="175"/>
      <c r="AB840" t="s">
        <v>2576</v>
      </c>
      <c r="AC840" t="s">
        <v>2577</v>
      </c>
    </row>
    <row r="841" spans="24:29" x14ac:dyDescent="0.35">
      <c r="X841" s="362">
        <v>17031770700</v>
      </c>
      <c r="Y841" s="362" t="s">
        <v>2563</v>
      </c>
      <c r="Z841" s="362">
        <v>3</v>
      </c>
      <c r="AA841" s="175"/>
      <c r="AB841" t="s">
        <v>2578</v>
      </c>
      <c r="AC841" t="s">
        <v>2579</v>
      </c>
    </row>
    <row r="842" spans="24:29" x14ac:dyDescent="0.35">
      <c r="X842" s="362">
        <v>17031770800</v>
      </c>
      <c r="Y842" s="362" t="s">
        <v>2563</v>
      </c>
      <c r="Z842" s="362">
        <v>1</v>
      </c>
      <c r="AA842" s="175"/>
      <c r="AB842" t="s">
        <v>2580</v>
      </c>
      <c r="AC842" t="s">
        <v>2581</v>
      </c>
    </row>
    <row r="843" spans="24:29" x14ac:dyDescent="0.35">
      <c r="X843" s="362">
        <v>17031770901</v>
      </c>
      <c r="Y843" s="362" t="s">
        <v>2563</v>
      </c>
      <c r="Z843" s="362">
        <v>1</v>
      </c>
      <c r="AA843" s="175"/>
      <c r="AB843" t="s">
        <v>2582</v>
      </c>
      <c r="AC843" t="s">
        <v>2583</v>
      </c>
    </row>
    <row r="844" spans="24:29" x14ac:dyDescent="0.35">
      <c r="X844" s="362">
        <v>17031770902</v>
      </c>
      <c r="Y844" s="362" t="s">
        <v>2563</v>
      </c>
      <c r="Z844" s="362">
        <v>0</v>
      </c>
      <c r="AA844" s="175"/>
      <c r="AB844" t="s">
        <v>2584</v>
      </c>
      <c r="AC844" t="s">
        <v>2585</v>
      </c>
    </row>
    <row r="845" spans="24:29" x14ac:dyDescent="0.35">
      <c r="X845" s="362">
        <v>17031800100</v>
      </c>
      <c r="Y845" s="362" t="s">
        <v>2563</v>
      </c>
      <c r="Z845" s="362">
        <v>2</v>
      </c>
      <c r="AA845" s="175"/>
      <c r="AB845" t="s">
        <v>2586</v>
      </c>
      <c r="AC845" t="s">
        <v>2587</v>
      </c>
    </row>
    <row r="846" spans="24:29" x14ac:dyDescent="0.35">
      <c r="X846" s="362">
        <v>17031800200</v>
      </c>
      <c r="Y846" s="362" t="s">
        <v>2563</v>
      </c>
      <c r="Z846" s="362">
        <v>0</v>
      </c>
      <c r="AA846" s="175"/>
      <c r="AB846" t="s">
        <v>2588</v>
      </c>
      <c r="AC846" t="s">
        <v>2589</v>
      </c>
    </row>
    <row r="847" spans="24:29" x14ac:dyDescent="0.35">
      <c r="X847" s="362">
        <v>17031800300</v>
      </c>
      <c r="Y847" s="362" t="s">
        <v>2563</v>
      </c>
      <c r="Z847" s="362">
        <v>1</v>
      </c>
      <c r="AA847" s="175"/>
      <c r="AB847" t="s">
        <v>2588</v>
      </c>
      <c r="AC847" t="s">
        <v>2590</v>
      </c>
    </row>
    <row r="848" spans="24:29" x14ac:dyDescent="0.35">
      <c r="X848" s="362">
        <v>17031800400</v>
      </c>
      <c r="Y848" s="362" t="s">
        <v>2563</v>
      </c>
      <c r="Z848" s="362">
        <v>0</v>
      </c>
      <c r="AA848" s="175"/>
      <c r="AB848" t="s">
        <v>2591</v>
      </c>
      <c r="AC848" t="s">
        <v>2592</v>
      </c>
    </row>
    <row r="849" spans="24:29" x14ac:dyDescent="0.35">
      <c r="X849" s="362">
        <v>17031800500</v>
      </c>
      <c r="Y849" s="362" t="s">
        <v>2563</v>
      </c>
      <c r="Z849" s="362">
        <v>2</v>
      </c>
      <c r="AA849" s="175"/>
      <c r="AB849" t="s">
        <v>2593</v>
      </c>
      <c r="AC849" t="s">
        <v>2594</v>
      </c>
    </row>
    <row r="850" spans="24:29" x14ac:dyDescent="0.35">
      <c r="X850" s="362">
        <v>17031800600</v>
      </c>
      <c r="Y850" s="362" t="s">
        <v>2563</v>
      </c>
      <c r="Z850" s="362">
        <v>4</v>
      </c>
      <c r="AA850" s="175"/>
      <c r="AB850" t="s">
        <v>2595</v>
      </c>
      <c r="AC850" t="s">
        <v>2596</v>
      </c>
    </row>
    <row r="851" spans="24:29" x14ac:dyDescent="0.35">
      <c r="X851" s="362">
        <v>17031800700</v>
      </c>
      <c r="Y851" s="362" t="s">
        <v>2563</v>
      </c>
      <c r="Z851" s="362">
        <v>0</v>
      </c>
      <c r="AA851" s="175"/>
      <c r="AB851" t="s">
        <v>2597</v>
      </c>
      <c r="AC851" t="s">
        <v>2598</v>
      </c>
    </row>
    <row r="852" spans="24:29" x14ac:dyDescent="0.35">
      <c r="X852" s="362">
        <v>17031800800</v>
      </c>
      <c r="Y852" s="362" t="s">
        <v>2563</v>
      </c>
      <c r="Z852" s="362">
        <v>0</v>
      </c>
      <c r="AA852" s="175"/>
      <c r="AB852" t="s">
        <v>2599</v>
      </c>
      <c r="AC852" t="s">
        <v>2600</v>
      </c>
    </row>
    <row r="853" spans="24:29" x14ac:dyDescent="0.35">
      <c r="X853" s="362">
        <v>17031800900</v>
      </c>
      <c r="Y853" s="362" t="s">
        <v>2563</v>
      </c>
      <c r="Z853" s="362">
        <v>0</v>
      </c>
      <c r="AA853" s="175"/>
      <c r="AB853" t="s">
        <v>2601</v>
      </c>
      <c r="AC853" t="s">
        <v>2602</v>
      </c>
    </row>
    <row r="854" spans="24:29" x14ac:dyDescent="0.35">
      <c r="X854" s="362">
        <v>17031801000</v>
      </c>
      <c r="Y854" s="362" t="s">
        <v>2563</v>
      </c>
      <c r="Z854" s="362">
        <v>4</v>
      </c>
      <c r="AA854" s="175"/>
      <c r="AB854" t="s">
        <v>2603</v>
      </c>
      <c r="AC854" t="s">
        <v>2604</v>
      </c>
    </row>
    <row r="855" spans="24:29" x14ac:dyDescent="0.35">
      <c r="X855" s="362">
        <v>17031801100</v>
      </c>
      <c r="Y855" s="362" t="s">
        <v>2563</v>
      </c>
      <c r="Z855" s="362">
        <v>0</v>
      </c>
      <c r="AA855" s="175"/>
      <c r="AB855" t="s">
        <v>2605</v>
      </c>
      <c r="AC855" t="s">
        <v>2606</v>
      </c>
    </row>
    <row r="856" spans="24:29" x14ac:dyDescent="0.35">
      <c r="X856" s="362">
        <v>17031801200</v>
      </c>
      <c r="Y856" s="362" t="s">
        <v>2563</v>
      </c>
      <c r="Z856" s="362">
        <v>3</v>
      </c>
      <c r="AA856" s="175"/>
      <c r="AB856" t="s">
        <v>2607</v>
      </c>
      <c r="AC856" t="s">
        <v>2608</v>
      </c>
    </row>
    <row r="857" spans="24:29" x14ac:dyDescent="0.35">
      <c r="X857" s="362">
        <v>17031801300</v>
      </c>
      <c r="Y857" s="362" t="s">
        <v>2563</v>
      </c>
      <c r="Z857" s="362">
        <v>0</v>
      </c>
      <c r="AA857" s="175"/>
      <c r="AB857" t="s">
        <v>2609</v>
      </c>
      <c r="AC857" t="s">
        <v>2610</v>
      </c>
    </row>
    <row r="858" spans="24:29" x14ac:dyDescent="0.35">
      <c r="X858" s="362">
        <v>17031801400</v>
      </c>
      <c r="Y858" s="362" t="s">
        <v>2563</v>
      </c>
      <c r="Z858" s="362">
        <v>1</v>
      </c>
      <c r="AA858" s="175"/>
      <c r="AB858" t="s">
        <v>2611</v>
      </c>
      <c r="AC858" t="s">
        <v>2612</v>
      </c>
    </row>
    <row r="859" spans="24:29" x14ac:dyDescent="0.35">
      <c r="X859" s="362">
        <v>17031801500</v>
      </c>
      <c r="Y859" s="362" t="s">
        <v>2563</v>
      </c>
      <c r="Z859" s="362">
        <v>0</v>
      </c>
      <c r="AA859" s="175"/>
      <c r="AB859" t="s">
        <v>2613</v>
      </c>
      <c r="AC859" t="s">
        <v>2614</v>
      </c>
    </row>
    <row r="860" spans="24:29" x14ac:dyDescent="0.35">
      <c r="X860" s="362">
        <v>17031801601</v>
      </c>
      <c r="Y860" s="362" t="s">
        <v>2563</v>
      </c>
      <c r="Z860" s="362">
        <v>1</v>
      </c>
      <c r="AA860" s="175"/>
      <c r="AB860" t="s">
        <v>2615</v>
      </c>
      <c r="AC860" t="s">
        <v>2616</v>
      </c>
    </row>
    <row r="861" spans="24:29" x14ac:dyDescent="0.35">
      <c r="X861" s="362">
        <v>17031801603</v>
      </c>
      <c r="Y861" s="362" t="s">
        <v>2563</v>
      </c>
      <c r="Z861" s="362">
        <v>1</v>
      </c>
      <c r="AA861" s="175"/>
      <c r="AB861" t="s">
        <v>2617</v>
      </c>
      <c r="AC861" t="s">
        <v>2618</v>
      </c>
    </row>
    <row r="862" spans="24:29" x14ac:dyDescent="0.35">
      <c r="X862" s="362">
        <v>17031801605</v>
      </c>
      <c r="Y862" s="362" t="s">
        <v>2563</v>
      </c>
      <c r="Z862" s="362">
        <v>0</v>
      </c>
      <c r="AA862" s="175"/>
      <c r="AB862" t="s">
        <v>2619</v>
      </c>
      <c r="AC862" t="s">
        <v>2620</v>
      </c>
    </row>
    <row r="863" spans="24:29" x14ac:dyDescent="0.35">
      <c r="X863" s="362">
        <v>17031801606</v>
      </c>
      <c r="Y863" s="362" t="s">
        <v>2563</v>
      </c>
      <c r="Z863" s="362">
        <v>3</v>
      </c>
      <c r="AA863" s="175"/>
      <c r="AB863" t="s">
        <v>2621</v>
      </c>
      <c r="AC863" t="s">
        <v>2622</v>
      </c>
    </row>
    <row r="864" spans="24:29" x14ac:dyDescent="0.35">
      <c r="X864" s="362">
        <v>17031801607</v>
      </c>
      <c r="Y864" s="362" t="s">
        <v>2563</v>
      </c>
      <c r="Z864" s="362">
        <v>1</v>
      </c>
      <c r="AA864" s="175"/>
      <c r="AB864" t="s">
        <v>2623</v>
      </c>
      <c r="AC864" t="s">
        <v>2624</v>
      </c>
    </row>
    <row r="865" spans="24:29" x14ac:dyDescent="0.35">
      <c r="X865" s="362">
        <v>17031801608</v>
      </c>
      <c r="Y865" s="362" t="s">
        <v>2563</v>
      </c>
      <c r="Z865" s="362">
        <v>0</v>
      </c>
      <c r="AA865" s="175"/>
      <c r="AB865" t="s">
        <v>2625</v>
      </c>
      <c r="AC865" t="s">
        <v>2626</v>
      </c>
    </row>
    <row r="866" spans="24:29" x14ac:dyDescent="0.35">
      <c r="X866" s="362">
        <v>17031801701</v>
      </c>
      <c r="Y866" s="362" t="s">
        <v>2563</v>
      </c>
      <c r="Z866" s="362">
        <v>0</v>
      </c>
      <c r="AA866" s="175"/>
      <c r="AB866" t="s">
        <v>2627</v>
      </c>
      <c r="AC866" t="s">
        <v>2628</v>
      </c>
    </row>
    <row r="867" spans="24:29" x14ac:dyDescent="0.35">
      <c r="X867" s="362">
        <v>17031801702</v>
      </c>
      <c r="Y867" s="362" t="s">
        <v>2563</v>
      </c>
      <c r="Z867" s="362">
        <v>1</v>
      </c>
      <c r="AA867" s="175"/>
      <c r="AB867" t="s">
        <v>2629</v>
      </c>
      <c r="AC867" t="s">
        <v>2630</v>
      </c>
    </row>
    <row r="868" spans="24:29" x14ac:dyDescent="0.35">
      <c r="X868" s="362">
        <v>17031801800</v>
      </c>
      <c r="Y868" s="362" t="s">
        <v>2563</v>
      </c>
      <c r="Z868" s="362">
        <v>0</v>
      </c>
      <c r="AA868" s="175"/>
      <c r="AB868" t="s">
        <v>2631</v>
      </c>
      <c r="AC868" t="s">
        <v>2632</v>
      </c>
    </row>
    <row r="869" spans="24:29" x14ac:dyDescent="0.35">
      <c r="X869" s="362">
        <v>17031801901</v>
      </c>
      <c r="Y869" s="362" t="s">
        <v>2563</v>
      </c>
      <c r="Z869" s="362">
        <v>0</v>
      </c>
      <c r="AA869" s="175"/>
      <c r="AB869" t="s">
        <v>2633</v>
      </c>
      <c r="AC869" t="s">
        <v>2634</v>
      </c>
    </row>
    <row r="870" spans="24:29" x14ac:dyDescent="0.35">
      <c r="X870" s="362">
        <v>17031801902</v>
      </c>
      <c r="Y870" s="362" t="s">
        <v>2563</v>
      </c>
      <c r="Z870" s="362">
        <v>1</v>
      </c>
      <c r="AA870" s="175"/>
      <c r="AB870" t="s">
        <v>2635</v>
      </c>
      <c r="AC870" t="s">
        <v>2636</v>
      </c>
    </row>
    <row r="871" spans="24:29" x14ac:dyDescent="0.35">
      <c r="X871" s="362">
        <v>17031802002</v>
      </c>
      <c r="Y871" s="362" t="s">
        <v>2563</v>
      </c>
      <c r="Z871" s="362">
        <v>0</v>
      </c>
      <c r="AA871" s="175"/>
      <c r="AB871" t="s">
        <v>2637</v>
      </c>
      <c r="AC871" t="s">
        <v>2638</v>
      </c>
    </row>
    <row r="872" spans="24:29" x14ac:dyDescent="0.35">
      <c r="X872" s="362">
        <v>17031802003</v>
      </c>
      <c r="Y872" s="362" t="s">
        <v>2563</v>
      </c>
      <c r="Z872" s="362">
        <v>0</v>
      </c>
      <c r="AA872" s="175"/>
      <c r="AB872" t="s">
        <v>2639</v>
      </c>
      <c r="AC872" t="s">
        <v>2640</v>
      </c>
    </row>
    <row r="873" spans="24:29" x14ac:dyDescent="0.35">
      <c r="X873" s="362">
        <v>17031802004</v>
      </c>
      <c r="Y873" s="362" t="s">
        <v>2563</v>
      </c>
      <c r="Z873" s="362">
        <v>0</v>
      </c>
      <c r="AA873" s="175"/>
      <c r="AB873" t="s">
        <v>2641</v>
      </c>
      <c r="AC873" t="s">
        <v>2642</v>
      </c>
    </row>
    <row r="874" spans="24:29" x14ac:dyDescent="0.35">
      <c r="X874" s="362">
        <v>17031802100</v>
      </c>
      <c r="Y874" s="362" t="s">
        <v>2563</v>
      </c>
      <c r="Z874" s="362">
        <v>0</v>
      </c>
      <c r="AA874" s="175"/>
      <c r="AB874" t="s">
        <v>2643</v>
      </c>
      <c r="AC874" t="s">
        <v>2644</v>
      </c>
    </row>
    <row r="875" spans="24:29" x14ac:dyDescent="0.35">
      <c r="X875" s="362">
        <v>17031802200</v>
      </c>
      <c r="Y875" s="362" t="s">
        <v>2563</v>
      </c>
      <c r="Z875" s="362">
        <v>0</v>
      </c>
      <c r="AA875" s="175"/>
      <c r="AB875" t="s">
        <v>2643</v>
      </c>
      <c r="AC875" t="s">
        <v>2645</v>
      </c>
    </row>
    <row r="876" spans="24:29" x14ac:dyDescent="0.35">
      <c r="X876" s="362">
        <v>17031802300</v>
      </c>
      <c r="Y876" s="362" t="s">
        <v>2563</v>
      </c>
      <c r="Z876" s="362">
        <v>0</v>
      </c>
      <c r="AA876" s="175"/>
      <c r="AB876" t="s">
        <v>2646</v>
      </c>
      <c r="AC876" t="s">
        <v>2647</v>
      </c>
    </row>
    <row r="877" spans="24:29" x14ac:dyDescent="0.35">
      <c r="X877" s="362">
        <v>17031802402</v>
      </c>
      <c r="Y877" s="362" t="s">
        <v>2563</v>
      </c>
      <c r="Z877" s="362">
        <v>1</v>
      </c>
      <c r="AA877" s="175"/>
      <c r="AB877" t="s">
        <v>2648</v>
      </c>
      <c r="AC877" t="s">
        <v>2649</v>
      </c>
    </row>
    <row r="878" spans="24:29" x14ac:dyDescent="0.35">
      <c r="X878" s="362">
        <v>17031802403</v>
      </c>
      <c r="Y878" s="362" t="s">
        <v>2563</v>
      </c>
      <c r="Z878" s="362">
        <v>1</v>
      </c>
      <c r="AA878" s="175"/>
      <c r="AB878" t="s">
        <v>2650</v>
      </c>
      <c r="AC878" t="s">
        <v>2651</v>
      </c>
    </row>
    <row r="879" spans="24:29" x14ac:dyDescent="0.35">
      <c r="X879" s="362">
        <v>17031802404</v>
      </c>
      <c r="Y879" s="362" t="s">
        <v>2563</v>
      </c>
      <c r="Z879" s="362">
        <v>3</v>
      </c>
      <c r="AA879" s="175"/>
      <c r="AB879" t="s">
        <v>2652</v>
      </c>
      <c r="AC879" t="s">
        <v>2653</v>
      </c>
    </row>
    <row r="880" spans="24:29" x14ac:dyDescent="0.35">
      <c r="X880" s="362">
        <v>17031802503</v>
      </c>
      <c r="Y880" s="362" t="s">
        <v>2563</v>
      </c>
      <c r="Z880" s="362">
        <v>0</v>
      </c>
      <c r="AA880" s="175"/>
      <c r="AB880" t="s">
        <v>2654</v>
      </c>
      <c r="AC880" t="s">
        <v>2655</v>
      </c>
    </row>
    <row r="881" spans="24:29" x14ac:dyDescent="0.35">
      <c r="X881" s="362">
        <v>17031802504</v>
      </c>
      <c r="Y881" s="362" t="s">
        <v>2563</v>
      </c>
      <c r="Z881" s="362">
        <v>0</v>
      </c>
      <c r="AA881" s="175"/>
      <c r="AB881" t="s">
        <v>2656</v>
      </c>
      <c r="AC881" t="s">
        <v>2657</v>
      </c>
    </row>
    <row r="882" spans="24:29" x14ac:dyDescent="0.35">
      <c r="X882" s="362">
        <v>17031802505</v>
      </c>
      <c r="Y882" s="362" t="s">
        <v>2563</v>
      </c>
      <c r="Z882" s="362">
        <v>1</v>
      </c>
      <c r="AA882" s="175"/>
      <c r="AB882" t="s">
        <v>2658</v>
      </c>
      <c r="AC882" t="s">
        <v>2659</v>
      </c>
    </row>
    <row r="883" spans="24:29" x14ac:dyDescent="0.35">
      <c r="X883" s="362">
        <v>17031802506</v>
      </c>
      <c r="Y883" s="362" t="s">
        <v>2563</v>
      </c>
      <c r="Z883" s="362">
        <v>0</v>
      </c>
      <c r="AA883" s="175"/>
      <c r="AB883" t="s">
        <v>2660</v>
      </c>
      <c r="AC883" t="s">
        <v>2661</v>
      </c>
    </row>
    <row r="884" spans="24:29" x14ac:dyDescent="0.35">
      <c r="X884" s="362">
        <v>17031802605</v>
      </c>
      <c r="Y884" s="362" t="s">
        <v>2563</v>
      </c>
      <c r="Z884" s="362">
        <v>5</v>
      </c>
      <c r="AA884" s="175"/>
      <c r="AB884" t="s">
        <v>2662</v>
      </c>
      <c r="AC884" t="s">
        <v>2663</v>
      </c>
    </row>
    <row r="885" spans="24:29" x14ac:dyDescent="0.35">
      <c r="X885" s="362">
        <v>17031802607</v>
      </c>
      <c r="Y885" s="362" t="s">
        <v>2563</v>
      </c>
      <c r="Z885" s="362">
        <v>1</v>
      </c>
      <c r="AA885" s="175"/>
      <c r="AB885" t="s">
        <v>2664</v>
      </c>
      <c r="AC885" t="s">
        <v>2665</v>
      </c>
    </row>
    <row r="886" spans="24:29" x14ac:dyDescent="0.35">
      <c r="X886" s="362">
        <v>17031802608</v>
      </c>
      <c r="Y886" s="362" t="s">
        <v>2563</v>
      </c>
      <c r="Z886" s="362">
        <v>0</v>
      </c>
      <c r="AA886" s="175"/>
      <c r="AB886" t="s">
        <v>2666</v>
      </c>
      <c r="AC886" t="s">
        <v>2667</v>
      </c>
    </row>
    <row r="887" spans="24:29" x14ac:dyDescent="0.35">
      <c r="X887" s="362">
        <v>17031802609</v>
      </c>
      <c r="Y887" s="362" t="s">
        <v>2563</v>
      </c>
      <c r="Z887" s="362">
        <v>2</v>
      </c>
      <c r="AA887" s="175"/>
      <c r="AB887" t="s">
        <v>2668</v>
      </c>
      <c r="AC887" t="s">
        <v>2669</v>
      </c>
    </row>
    <row r="888" spans="24:29" x14ac:dyDescent="0.35">
      <c r="X888" s="362">
        <v>17031802610</v>
      </c>
      <c r="Y888" s="362" t="s">
        <v>2563</v>
      </c>
      <c r="Z888" s="362">
        <v>0</v>
      </c>
      <c r="AA888" s="175"/>
      <c r="AB888" t="s">
        <v>2670</v>
      </c>
      <c r="AC888" t="s">
        <v>2671</v>
      </c>
    </row>
    <row r="889" spans="24:29" x14ac:dyDescent="0.35">
      <c r="X889" s="362">
        <v>17031802701</v>
      </c>
      <c r="Y889" s="362" t="s">
        <v>2563</v>
      </c>
      <c r="Z889" s="362">
        <v>5</v>
      </c>
      <c r="AA889" s="175"/>
      <c r="AB889" t="s">
        <v>2672</v>
      </c>
      <c r="AC889" t="s">
        <v>2673</v>
      </c>
    </row>
    <row r="890" spans="24:29" x14ac:dyDescent="0.35">
      <c r="X890" s="362">
        <v>17031802702</v>
      </c>
      <c r="Y890" s="362" t="s">
        <v>2563</v>
      </c>
      <c r="Z890" s="362">
        <v>0</v>
      </c>
      <c r="AA890" s="175"/>
      <c r="AB890" t="s">
        <v>2674</v>
      </c>
      <c r="AC890" t="s">
        <v>2675</v>
      </c>
    </row>
    <row r="891" spans="24:29" x14ac:dyDescent="0.35">
      <c r="X891" s="362">
        <v>17031802801</v>
      </c>
      <c r="Y891" s="362" t="s">
        <v>2563</v>
      </c>
      <c r="Z891" s="362">
        <v>5</v>
      </c>
      <c r="AA891" s="175"/>
      <c r="AB891" t="s">
        <v>2676</v>
      </c>
      <c r="AC891" t="s">
        <v>2677</v>
      </c>
    </row>
    <row r="892" spans="24:29" x14ac:dyDescent="0.35">
      <c r="X892" s="362">
        <v>17031802802</v>
      </c>
      <c r="Y892" s="362" t="s">
        <v>2563</v>
      </c>
      <c r="Z892" s="362">
        <v>1</v>
      </c>
      <c r="AA892" s="175"/>
      <c r="AB892" t="s">
        <v>2678</v>
      </c>
      <c r="AC892" t="s">
        <v>2679</v>
      </c>
    </row>
    <row r="893" spans="24:29" x14ac:dyDescent="0.35">
      <c r="X893" s="362">
        <v>17031802900</v>
      </c>
      <c r="Y893" s="362" t="s">
        <v>2563</v>
      </c>
      <c r="Z893" s="362">
        <v>0</v>
      </c>
      <c r="AA893" s="175"/>
      <c r="AB893" t="s">
        <v>2680</v>
      </c>
      <c r="AC893" t="s">
        <v>2681</v>
      </c>
    </row>
    <row r="894" spans="24:29" x14ac:dyDescent="0.35">
      <c r="X894" s="362">
        <v>17031803005</v>
      </c>
      <c r="Y894" s="362" t="s">
        <v>2563</v>
      </c>
      <c r="Z894" s="362">
        <v>0</v>
      </c>
      <c r="AA894" s="175"/>
      <c r="AB894" t="s">
        <v>2682</v>
      </c>
      <c r="AC894" t="s">
        <v>2683</v>
      </c>
    </row>
    <row r="895" spans="24:29" x14ac:dyDescent="0.35">
      <c r="X895" s="362">
        <v>17031803007</v>
      </c>
      <c r="Y895" s="362" t="s">
        <v>2563</v>
      </c>
      <c r="Z895" s="362">
        <v>0</v>
      </c>
      <c r="AA895" s="175"/>
      <c r="AB895" t="s">
        <v>2684</v>
      </c>
      <c r="AC895" t="s">
        <v>2685</v>
      </c>
    </row>
    <row r="896" spans="24:29" x14ac:dyDescent="0.35">
      <c r="X896" s="362">
        <v>17031803008</v>
      </c>
      <c r="Y896" s="362" t="s">
        <v>2563</v>
      </c>
      <c r="Z896" s="362">
        <v>3</v>
      </c>
      <c r="AA896" s="175"/>
      <c r="AB896" t="s">
        <v>2686</v>
      </c>
      <c r="AC896" t="s">
        <v>2687</v>
      </c>
    </row>
    <row r="897" spans="24:29" x14ac:dyDescent="0.35">
      <c r="X897" s="362">
        <v>17031803010</v>
      </c>
      <c r="Y897" s="362" t="s">
        <v>2563</v>
      </c>
      <c r="Z897" s="362">
        <v>2</v>
      </c>
      <c r="AA897" s="175"/>
      <c r="AB897" t="s">
        <v>2688</v>
      </c>
      <c r="AC897" t="s">
        <v>2689</v>
      </c>
    </row>
    <row r="898" spans="24:29" x14ac:dyDescent="0.35">
      <c r="X898" s="362">
        <v>17031803012</v>
      </c>
      <c r="Y898" s="362" t="s">
        <v>2563</v>
      </c>
      <c r="Z898" s="362">
        <v>0</v>
      </c>
      <c r="AA898" s="175"/>
      <c r="AB898" t="s">
        <v>2690</v>
      </c>
      <c r="AC898" t="s">
        <v>2691</v>
      </c>
    </row>
    <row r="899" spans="24:29" x14ac:dyDescent="0.35">
      <c r="X899" s="362">
        <v>17031803013</v>
      </c>
      <c r="Y899" s="362" t="s">
        <v>2563</v>
      </c>
      <c r="Z899" s="362">
        <v>5</v>
      </c>
      <c r="AA899" s="175"/>
      <c r="AB899" t="s">
        <v>2692</v>
      </c>
      <c r="AC899" t="s">
        <v>2693</v>
      </c>
    </row>
    <row r="900" spans="24:29" x14ac:dyDescent="0.35">
      <c r="X900" s="362">
        <v>17031803014</v>
      </c>
      <c r="Y900" s="362" t="s">
        <v>2563</v>
      </c>
      <c r="Z900" s="362">
        <v>1</v>
      </c>
      <c r="AA900" s="175"/>
      <c r="AB900" t="s">
        <v>2694</v>
      </c>
      <c r="AC900" t="s">
        <v>2695</v>
      </c>
    </row>
    <row r="901" spans="24:29" x14ac:dyDescent="0.35">
      <c r="X901" s="362">
        <v>17031803015</v>
      </c>
      <c r="Y901" s="362" t="s">
        <v>2563</v>
      </c>
      <c r="Z901" s="362">
        <v>0</v>
      </c>
      <c r="AA901" s="175"/>
      <c r="AB901" t="s">
        <v>2696</v>
      </c>
      <c r="AC901" t="s">
        <v>2697</v>
      </c>
    </row>
    <row r="902" spans="24:29" x14ac:dyDescent="0.35">
      <c r="X902" s="362">
        <v>17031803016</v>
      </c>
      <c r="Y902" s="362" t="s">
        <v>2563</v>
      </c>
      <c r="Z902" s="362">
        <v>0</v>
      </c>
      <c r="AA902" s="175"/>
      <c r="AB902" t="s">
        <v>2698</v>
      </c>
      <c r="AC902" t="s">
        <v>2699</v>
      </c>
    </row>
    <row r="903" spans="24:29" x14ac:dyDescent="0.35">
      <c r="X903" s="362">
        <v>17031803017</v>
      </c>
      <c r="Y903" s="362" t="s">
        <v>2563</v>
      </c>
      <c r="Z903" s="362">
        <v>0</v>
      </c>
      <c r="AA903" s="175"/>
      <c r="AB903" t="s">
        <v>2700</v>
      </c>
      <c r="AC903" t="s">
        <v>2701</v>
      </c>
    </row>
    <row r="904" spans="24:29" x14ac:dyDescent="0.35">
      <c r="X904" s="362">
        <v>17031803100</v>
      </c>
      <c r="Y904" s="362" t="s">
        <v>2563</v>
      </c>
      <c r="Z904" s="362">
        <v>0</v>
      </c>
      <c r="AA904" s="175"/>
      <c r="AB904" t="s">
        <v>2702</v>
      </c>
      <c r="AC904" t="s">
        <v>2703</v>
      </c>
    </row>
    <row r="905" spans="24:29" x14ac:dyDescent="0.35">
      <c r="X905" s="362">
        <v>17031803200</v>
      </c>
      <c r="Y905" s="362" t="s">
        <v>2563</v>
      </c>
      <c r="Z905" s="362">
        <v>0</v>
      </c>
      <c r="AA905" s="175"/>
      <c r="AB905" t="s">
        <v>2704</v>
      </c>
      <c r="AC905" t="s">
        <v>2705</v>
      </c>
    </row>
    <row r="906" spans="24:29" x14ac:dyDescent="0.35">
      <c r="X906" s="362">
        <v>17031803300</v>
      </c>
      <c r="Y906" s="362" t="s">
        <v>2563</v>
      </c>
      <c r="Z906" s="362">
        <v>0</v>
      </c>
      <c r="AA906" s="175"/>
      <c r="AB906" t="s">
        <v>2706</v>
      </c>
      <c r="AC906" t="s">
        <v>2707</v>
      </c>
    </row>
    <row r="907" spans="24:29" x14ac:dyDescent="0.35">
      <c r="X907" s="362">
        <v>17031803400</v>
      </c>
      <c r="Y907" s="362" t="s">
        <v>2563</v>
      </c>
      <c r="Z907" s="362">
        <v>0</v>
      </c>
      <c r="AA907" s="175"/>
      <c r="AB907" t="s">
        <v>2708</v>
      </c>
      <c r="AC907" t="s">
        <v>2709</v>
      </c>
    </row>
    <row r="908" spans="24:29" x14ac:dyDescent="0.35">
      <c r="X908" s="362">
        <v>17031803500</v>
      </c>
      <c r="Y908" s="362" t="s">
        <v>2563</v>
      </c>
      <c r="Z908" s="362">
        <v>1</v>
      </c>
      <c r="AA908" s="175"/>
      <c r="AB908" t="s">
        <v>2710</v>
      </c>
      <c r="AC908" t="s">
        <v>2711</v>
      </c>
    </row>
    <row r="909" spans="24:29" x14ac:dyDescent="0.35">
      <c r="X909" s="362">
        <v>17031803603</v>
      </c>
      <c r="Y909" s="362" t="s">
        <v>2563</v>
      </c>
      <c r="Z909" s="362">
        <v>0</v>
      </c>
      <c r="AA909" s="175"/>
      <c r="AB909" t="s">
        <v>2712</v>
      </c>
      <c r="AC909" t="s">
        <v>2713</v>
      </c>
    </row>
    <row r="910" spans="24:29" x14ac:dyDescent="0.35">
      <c r="X910" s="362">
        <v>17031803604</v>
      </c>
      <c r="Y910" s="362" t="s">
        <v>2563</v>
      </c>
      <c r="Z910" s="362">
        <v>0</v>
      </c>
      <c r="AA910" s="175"/>
      <c r="AB910" t="s">
        <v>2714</v>
      </c>
      <c r="AC910" t="s">
        <v>2715</v>
      </c>
    </row>
    <row r="911" spans="24:29" x14ac:dyDescent="0.35">
      <c r="X911" s="362">
        <v>17031803605</v>
      </c>
      <c r="Y911" s="362" t="s">
        <v>2563</v>
      </c>
      <c r="Z911" s="362">
        <v>1</v>
      </c>
      <c r="AA911" s="175"/>
      <c r="AB911" t="s">
        <v>2716</v>
      </c>
      <c r="AC911" t="s">
        <v>2717</v>
      </c>
    </row>
    <row r="912" spans="24:29" x14ac:dyDescent="0.35">
      <c r="X912" s="362">
        <v>17031803607</v>
      </c>
      <c r="Y912" s="362" t="s">
        <v>2563</v>
      </c>
      <c r="Z912" s="362">
        <v>0</v>
      </c>
      <c r="AA912" s="175"/>
      <c r="AB912" t="s">
        <v>2718</v>
      </c>
      <c r="AC912" t="s">
        <v>2719</v>
      </c>
    </row>
    <row r="913" spans="24:29" x14ac:dyDescent="0.35">
      <c r="X913" s="362">
        <v>17031803608</v>
      </c>
      <c r="Y913" s="362" t="s">
        <v>2563</v>
      </c>
      <c r="Z913" s="362">
        <v>1</v>
      </c>
      <c r="AA913" s="175"/>
      <c r="AB913" t="s">
        <v>2720</v>
      </c>
      <c r="AC913" t="s">
        <v>2721</v>
      </c>
    </row>
    <row r="914" spans="24:29" x14ac:dyDescent="0.35">
      <c r="X914" s="362">
        <v>17031803611</v>
      </c>
      <c r="Y914" s="362" t="s">
        <v>2563</v>
      </c>
      <c r="Z914" s="362">
        <v>0</v>
      </c>
      <c r="AA914" s="175"/>
      <c r="AB914" t="s">
        <v>2722</v>
      </c>
      <c r="AC914" t="s">
        <v>2723</v>
      </c>
    </row>
    <row r="915" spans="24:29" x14ac:dyDescent="0.35">
      <c r="X915" s="362">
        <v>17031803612</v>
      </c>
      <c r="Y915" s="362" t="s">
        <v>2563</v>
      </c>
      <c r="Z915" s="362">
        <v>2</v>
      </c>
      <c r="AA915" s="175"/>
      <c r="AB915" t="s">
        <v>2724</v>
      </c>
      <c r="AC915" t="s">
        <v>2725</v>
      </c>
    </row>
    <row r="916" spans="24:29" x14ac:dyDescent="0.35">
      <c r="X916" s="362">
        <v>17031803613</v>
      </c>
      <c r="Y916" s="362" t="s">
        <v>2563</v>
      </c>
      <c r="Z916" s="362">
        <v>5</v>
      </c>
      <c r="AA916" s="175"/>
      <c r="AB916" t="s">
        <v>2726</v>
      </c>
      <c r="AC916" t="s">
        <v>2727</v>
      </c>
    </row>
    <row r="917" spans="24:29" x14ac:dyDescent="0.35">
      <c r="X917" s="362">
        <v>17031803614</v>
      </c>
      <c r="Y917" s="362" t="s">
        <v>2563</v>
      </c>
      <c r="Z917" s="362">
        <v>0</v>
      </c>
      <c r="AA917" s="175"/>
      <c r="AB917" t="s">
        <v>2728</v>
      </c>
      <c r="AC917" t="s">
        <v>2729</v>
      </c>
    </row>
    <row r="918" spans="24:29" x14ac:dyDescent="0.35">
      <c r="X918" s="362">
        <v>17031803615</v>
      </c>
      <c r="Y918" s="362" t="s">
        <v>2563</v>
      </c>
      <c r="Z918" s="362">
        <v>3</v>
      </c>
      <c r="AA918" s="175"/>
      <c r="AB918" t="s">
        <v>2730</v>
      </c>
      <c r="AC918" t="s">
        <v>2731</v>
      </c>
    </row>
    <row r="919" spans="24:29" x14ac:dyDescent="0.35">
      <c r="X919" s="362">
        <v>17031803616</v>
      </c>
      <c r="Y919" s="362" t="s">
        <v>2563</v>
      </c>
      <c r="Z919" s="362">
        <v>0</v>
      </c>
      <c r="AA919" s="175"/>
      <c r="AB919" t="s">
        <v>2732</v>
      </c>
      <c r="AC919" t="s">
        <v>2733</v>
      </c>
    </row>
    <row r="920" spans="24:29" x14ac:dyDescent="0.35">
      <c r="X920" s="362">
        <v>17031803701</v>
      </c>
      <c r="Y920" s="362" t="s">
        <v>2563</v>
      </c>
      <c r="Z920" s="362">
        <v>0</v>
      </c>
      <c r="AA920" s="175"/>
      <c r="AB920" t="s">
        <v>2734</v>
      </c>
      <c r="AC920" t="s">
        <v>2735</v>
      </c>
    </row>
    <row r="921" spans="24:29" x14ac:dyDescent="0.35">
      <c r="X921" s="362">
        <v>17031803702</v>
      </c>
      <c r="Y921" s="362" t="s">
        <v>2563</v>
      </c>
      <c r="Z921" s="362">
        <v>0</v>
      </c>
      <c r="AA921" s="175"/>
      <c r="AB921" t="s">
        <v>2736</v>
      </c>
      <c r="AC921" t="s">
        <v>2737</v>
      </c>
    </row>
    <row r="922" spans="24:29" x14ac:dyDescent="0.35">
      <c r="X922" s="362">
        <v>17031803800</v>
      </c>
      <c r="Y922" s="362" t="s">
        <v>2563</v>
      </c>
      <c r="Z922" s="362">
        <v>1</v>
      </c>
      <c r="AA922" s="175"/>
      <c r="AB922" t="s">
        <v>2738</v>
      </c>
      <c r="AC922" t="s">
        <v>2739</v>
      </c>
    </row>
    <row r="923" spans="24:29" x14ac:dyDescent="0.35">
      <c r="X923" s="362">
        <v>17031803901</v>
      </c>
      <c r="Y923" s="362" t="s">
        <v>2563</v>
      </c>
      <c r="Z923" s="362">
        <v>0</v>
      </c>
      <c r="AA923" s="175"/>
      <c r="AB923" t="s">
        <v>2740</v>
      </c>
      <c r="AC923" t="s">
        <v>2741</v>
      </c>
    </row>
    <row r="924" spans="24:29" x14ac:dyDescent="0.35">
      <c r="X924" s="362">
        <v>17031803902</v>
      </c>
      <c r="Y924" s="362" t="s">
        <v>2563</v>
      </c>
      <c r="Z924" s="362">
        <v>0</v>
      </c>
      <c r="AA924" s="175"/>
      <c r="AB924" t="s">
        <v>2742</v>
      </c>
      <c r="AC924" t="s">
        <v>2743</v>
      </c>
    </row>
    <row r="925" spans="24:29" x14ac:dyDescent="0.35">
      <c r="X925" s="362">
        <v>17031804000</v>
      </c>
      <c r="Y925" s="362" t="s">
        <v>2563</v>
      </c>
      <c r="Z925" s="362">
        <v>0</v>
      </c>
      <c r="AA925" s="175"/>
      <c r="AB925" t="s">
        <v>2744</v>
      </c>
      <c r="AC925" t="s">
        <v>2745</v>
      </c>
    </row>
    <row r="926" spans="24:29" x14ac:dyDescent="0.35">
      <c r="X926" s="362">
        <v>17031804102</v>
      </c>
      <c r="Y926" s="362" t="s">
        <v>2563</v>
      </c>
      <c r="Z926" s="362">
        <v>0</v>
      </c>
      <c r="AA926" s="175"/>
      <c r="AB926" t="s">
        <v>2746</v>
      </c>
      <c r="AC926" t="s">
        <v>2747</v>
      </c>
    </row>
    <row r="927" spans="24:29" x14ac:dyDescent="0.35">
      <c r="X927" s="362">
        <v>17031804104</v>
      </c>
      <c r="Y927" s="362" t="s">
        <v>2563</v>
      </c>
      <c r="Z927" s="362">
        <v>0</v>
      </c>
      <c r="AA927" s="175"/>
      <c r="AB927" t="s">
        <v>2748</v>
      </c>
      <c r="AC927" t="s">
        <v>2749</v>
      </c>
    </row>
    <row r="928" spans="24:29" x14ac:dyDescent="0.35">
      <c r="X928" s="362">
        <v>17031804105</v>
      </c>
      <c r="Y928" s="362" t="s">
        <v>2563</v>
      </c>
      <c r="Z928" s="362">
        <v>4</v>
      </c>
      <c r="AA928" s="175"/>
      <c r="AB928" t="s">
        <v>2750</v>
      </c>
      <c r="AC928" t="s">
        <v>2751</v>
      </c>
    </row>
    <row r="929" spans="24:29" x14ac:dyDescent="0.35">
      <c r="X929" s="362">
        <v>17031804106</v>
      </c>
      <c r="Y929" s="362" t="s">
        <v>2563</v>
      </c>
      <c r="Z929" s="362">
        <v>0</v>
      </c>
      <c r="AA929" s="175"/>
      <c r="AB929" t="s">
        <v>2752</v>
      </c>
      <c r="AC929" t="s">
        <v>2753</v>
      </c>
    </row>
    <row r="930" spans="24:29" x14ac:dyDescent="0.35">
      <c r="X930" s="362">
        <v>17031804108</v>
      </c>
      <c r="Y930" s="362" t="s">
        <v>2563</v>
      </c>
      <c r="Z930" s="362">
        <v>2</v>
      </c>
      <c r="AA930" s="175"/>
      <c r="AB930" t="s">
        <v>2754</v>
      </c>
      <c r="AC930" t="s">
        <v>2755</v>
      </c>
    </row>
    <row r="931" spans="24:29" x14ac:dyDescent="0.35">
      <c r="X931" s="362">
        <v>17031804109</v>
      </c>
      <c r="Y931" s="362" t="s">
        <v>2563</v>
      </c>
      <c r="Z931" s="362">
        <v>5</v>
      </c>
      <c r="AA931" s="175"/>
      <c r="AB931" t="s">
        <v>2756</v>
      </c>
      <c r="AC931" t="s">
        <v>2757</v>
      </c>
    </row>
    <row r="932" spans="24:29" x14ac:dyDescent="0.35">
      <c r="X932" s="362">
        <v>17031804202</v>
      </c>
      <c r="Y932" s="362" t="s">
        <v>2563</v>
      </c>
      <c r="Z932" s="362">
        <v>0</v>
      </c>
      <c r="AA932" s="175"/>
      <c r="AB932" t="s">
        <v>2758</v>
      </c>
      <c r="AC932" t="s">
        <v>2759</v>
      </c>
    </row>
    <row r="933" spans="24:29" x14ac:dyDescent="0.35">
      <c r="X933" s="362">
        <v>17031804203</v>
      </c>
      <c r="Y933" s="362" t="s">
        <v>2563</v>
      </c>
      <c r="Z933" s="362">
        <v>4</v>
      </c>
      <c r="AA933" s="175"/>
      <c r="AB933" t="s">
        <v>2760</v>
      </c>
      <c r="AC933" t="s">
        <v>2761</v>
      </c>
    </row>
    <row r="934" spans="24:29" x14ac:dyDescent="0.35">
      <c r="X934" s="362">
        <v>17031804204</v>
      </c>
      <c r="Y934" s="362" t="s">
        <v>2563</v>
      </c>
      <c r="Z934" s="362">
        <v>0</v>
      </c>
      <c r="AA934" s="175"/>
      <c r="AB934" t="s">
        <v>2762</v>
      </c>
      <c r="AC934" t="s">
        <v>2763</v>
      </c>
    </row>
    <row r="935" spans="24:29" x14ac:dyDescent="0.35">
      <c r="X935" s="362">
        <v>17031804305</v>
      </c>
      <c r="Y935" s="362" t="s">
        <v>2563</v>
      </c>
      <c r="Z935" s="362">
        <v>0</v>
      </c>
      <c r="AA935" s="175"/>
      <c r="AB935" t="s">
        <v>2764</v>
      </c>
      <c r="AC935" t="s">
        <v>2765</v>
      </c>
    </row>
    <row r="936" spans="24:29" x14ac:dyDescent="0.35">
      <c r="X936" s="362">
        <v>17031804306</v>
      </c>
      <c r="Y936" s="362" t="s">
        <v>2563</v>
      </c>
      <c r="Z936" s="362">
        <v>5</v>
      </c>
      <c r="AA936" s="175"/>
      <c r="AB936" t="s">
        <v>2766</v>
      </c>
      <c r="AC936" t="s">
        <v>2767</v>
      </c>
    </row>
    <row r="937" spans="24:29" x14ac:dyDescent="0.35">
      <c r="X937" s="362">
        <v>17031804308</v>
      </c>
      <c r="Y937" s="362" t="s">
        <v>2563</v>
      </c>
      <c r="Z937" s="362">
        <v>0</v>
      </c>
      <c r="AA937" s="175"/>
      <c r="AB937" t="s">
        <v>2768</v>
      </c>
      <c r="AC937" t="s">
        <v>2769</v>
      </c>
    </row>
    <row r="938" spans="24:29" x14ac:dyDescent="0.35">
      <c r="X938" s="362">
        <v>17031804309</v>
      </c>
      <c r="Y938" s="362" t="s">
        <v>2563</v>
      </c>
      <c r="Z938" s="362">
        <v>0</v>
      </c>
      <c r="AA938" s="175"/>
      <c r="AB938" t="s">
        <v>2770</v>
      </c>
      <c r="AC938" t="s">
        <v>2771</v>
      </c>
    </row>
    <row r="939" spans="24:29" x14ac:dyDescent="0.35">
      <c r="X939" s="362">
        <v>17031804312</v>
      </c>
      <c r="Y939" s="362" t="s">
        <v>2563</v>
      </c>
      <c r="Z939" s="362">
        <v>0</v>
      </c>
      <c r="AA939" s="175"/>
      <c r="AB939" t="s">
        <v>2772</v>
      </c>
      <c r="AC939" t="s">
        <v>2773</v>
      </c>
    </row>
    <row r="940" spans="24:29" x14ac:dyDescent="0.35">
      <c r="X940" s="362">
        <v>17031804313</v>
      </c>
      <c r="Y940" s="362" t="s">
        <v>2563</v>
      </c>
      <c r="Z940" s="362">
        <v>0</v>
      </c>
      <c r="AA940" s="175"/>
      <c r="AB940" t="s">
        <v>2774</v>
      </c>
      <c r="AC940" t="s">
        <v>2775</v>
      </c>
    </row>
    <row r="941" spans="24:29" x14ac:dyDescent="0.35">
      <c r="X941" s="362">
        <v>17031804314</v>
      </c>
      <c r="Y941" s="362" t="s">
        <v>2563</v>
      </c>
      <c r="Z941" s="362">
        <v>0</v>
      </c>
      <c r="AA941" s="175"/>
      <c r="AB941" t="s">
        <v>2776</v>
      </c>
      <c r="AC941" t="s">
        <v>2777</v>
      </c>
    </row>
    <row r="942" spans="24:29" x14ac:dyDescent="0.35">
      <c r="X942" s="362">
        <v>17031804315</v>
      </c>
      <c r="Y942" s="362" t="s">
        <v>2563</v>
      </c>
      <c r="Z942" s="362">
        <v>4</v>
      </c>
      <c r="AA942" s="175"/>
      <c r="AB942" t="s">
        <v>2778</v>
      </c>
      <c r="AC942" t="s">
        <v>2779</v>
      </c>
    </row>
    <row r="943" spans="24:29" x14ac:dyDescent="0.35">
      <c r="X943" s="362">
        <v>17031804316</v>
      </c>
      <c r="Y943" s="362" t="s">
        <v>2563</v>
      </c>
      <c r="Z943" s="362">
        <v>0</v>
      </c>
      <c r="AA943" s="175"/>
      <c r="AB943" t="s">
        <v>2780</v>
      </c>
      <c r="AC943" t="s">
        <v>2781</v>
      </c>
    </row>
    <row r="944" spans="24:29" x14ac:dyDescent="0.35">
      <c r="X944" s="362">
        <v>17031804403</v>
      </c>
      <c r="Y944" s="362" t="s">
        <v>2563</v>
      </c>
      <c r="Z944" s="362">
        <v>2</v>
      </c>
      <c r="AA944" s="175"/>
      <c r="AB944" t="s">
        <v>2782</v>
      </c>
      <c r="AC944" t="s">
        <v>2783</v>
      </c>
    </row>
    <row r="945" spans="24:29" x14ac:dyDescent="0.35">
      <c r="X945" s="362">
        <v>17031804404</v>
      </c>
      <c r="Y945" s="362" t="s">
        <v>2563</v>
      </c>
      <c r="Z945" s="362">
        <v>4</v>
      </c>
      <c r="AA945" s="175"/>
      <c r="AB945" t="s">
        <v>2784</v>
      </c>
      <c r="AC945" t="s">
        <v>2785</v>
      </c>
    </row>
    <row r="946" spans="24:29" x14ac:dyDescent="0.35">
      <c r="X946" s="362">
        <v>17031804405</v>
      </c>
      <c r="Y946" s="362" t="s">
        <v>2563</v>
      </c>
      <c r="Z946" s="362">
        <v>0</v>
      </c>
      <c r="AA946" s="175"/>
      <c r="AB946" t="s">
        <v>2786</v>
      </c>
      <c r="AC946" t="s">
        <v>2787</v>
      </c>
    </row>
    <row r="947" spans="24:29" x14ac:dyDescent="0.35">
      <c r="X947" s="362">
        <v>17031804406</v>
      </c>
      <c r="Y947" s="362" t="s">
        <v>2563</v>
      </c>
      <c r="Z947" s="362">
        <v>0</v>
      </c>
      <c r="AA947" s="175"/>
      <c r="AB947" t="s">
        <v>2788</v>
      </c>
      <c r="AC947" t="s">
        <v>2789</v>
      </c>
    </row>
    <row r="948" spans="24:29" x14ac:dyDescent="0.35">
      <c r="X948" s="362">
        <v>17031804505</v>
      </c>
      <c r="Y948" s="362" t="s">
        <v>2563</v>
      </c>
      <c r="Z948" s="362">
        <v>4</v>
      </c>
      <c r="AA948" s="175"/>
      <c r="AB948" t="s">
        <v>2790</v>
      </c>
      <c r="AC948" t="s">
        <v>2791</v>
      </c>
    </row>
    <row r="949" spans="24:29" x14ac:dyDescent="0.35">
      <c r="X949" s="362">
        <v>17031804506</v>
      </c>
      <c r="Y949" s="362" t="s">
        <v>2563</v>
      </c>
      <c r="Z949" s="362">
        <v>0</v>
      </c>
      <c r="AA949" s="175"/>
      <c r="AB949" t="s">
        <v>2792</v>
      </c>
      <c r="AC949" t="s">
        <v>2793</v>
      </c>
    </row>
    <row r="950" spans="24:29" x14ac:dyDescent="0.35">
      <c r="X950" s="362">
        <v>17031804508</v>
      </c>
      <c r="Y950" s="362" t="s">
        <v>2563</v>
      </c>
      <c r="Z950" s="362">
        <v>3</v>
      </c>
      <c r="AA950" s="175"/>
      <c r="AB950" t="s">
        <v>2794</v>
      </c>
      <c r="AC950" t="s">
        <v>2795</v>
      </c>
    </row>
    <row r="951" spans="24:29" x14ac:dyDescent="0.35">
      <c r="X951" s="362">
        <v>17031804509</v>
      </c>
      <c r="Y951" s="362" t="s">
        <v>2563</v>
      </c>
      <c r="Z951" s="362">
        <v>0</v>
      </c>
      <c r="AA951" s="175"/>
      <c r="AB951" t="s">
        <v>2796</v>
      </c>
      <c r="AC951" t="s">
        <v>2797</v>
      </c>
    </row>
    <row r="952" spans="24:29" x14ac:dyDescent="0.35">
      <c r="X952" s="362">
        <v>17031804510</v>
      </c>
      <c r="Y952" s="362" t="s">
        <v>2563</v>
      </c>
      <c r="Z952" s="362">
        <v>0</v>
      </c>
      <c r="AA952" s="175"/>
      <c r="AB952" t="s">
        <v>2798</v>
      </c>
      <c r="AC952" t="s">
        <v>2799</v>
      </c>
    </row>
    <row r="953" spans="24:29" x14ac:dyDescent="0.35">
      <c r="X953" s="362">
        <v>17031804511</v>
      </c>
      <c r="Y953" s="362" t="s">
        <v>2563</v>
      </c>
      <c r="Z953" s="362">
        <v>0</v>
      </c>
      <c r="AA953" s="175"/>
      <c r="AB953" t="s">
        <v>2800</v>
      </c>
      <c r="AC953" t="s">
        <v>2801</v>
      </c>
    </row>
    <row r="954" spans="24:29" x14ac:dyDescent="0.35">
      <c r="X954" s="362">
        <v>17031804512</v>
      </c>
      <c r="Y954" s="362" t="s">
        <v>2563</v>
      </c>
      <c r="Z954" s="362">
        <v>1</v>
      </c>
      <c r="AA954" s="175"/>
      <c r="AB954" t="s">
        <v>2802</v>
      </c>
      <c r="AC954" t="s">
        <v>2803</v>
      </c>
    </row>
    <row r="955" spans="24:29" x14ac:dyDescent="0.35">
      <c r="X955" s="362">
        <v>17031804513</v>
      </c>
      <c r="Y955" s="362" t="s">
        <v>2563</v>
      </c>
      <c r="Z955" s="362">
        <v>1</v>
      </c>
      <c r="AA955" s="175"/>
      <c r="AB955" t="s">
        <v>2804</v>
      </c>
      <c r="AC955" t="s">
        <v>2805</v>
      </c>
    </row>
    <row r="956" spans="24:29" x14ac:dyDescent="0.35">
      <c r="X956" s="362">
        <v>17031804514</v>
      </c>
      <c r="Y956" s="362" t="s">
        <v>2563</v>
      </c>
      <c r="Z956" s="362">
        <v>0</v>
      </c>
      <c r="AA956" s="175"/>
      <c r="AB956" t="s">
        <v>2806</v>
      </c>
      <c r="AC956" t="s">
        <v>2807</v>
      </c>
    </row>
    <row r="957" spans="24:29" x14ac:dyDescent="0.35">
      <c r="X957" s="362">
        <v>17031804603</v>
      </c>
      <c r="Y957" s="362" t="s">
        <v>2563</v>
      </c>
      <c r="Z957" s="362">
        <v>5</v>
      </c>
      <c r="AA957" s="175"/>
      <c r="AB957" t="s">
        <v>2808</v>
      </c>
      <c r="AC957" t="s">
        <v>2809</v>
      </c>
    </row>
    <row r="958" spans="24:29" x14ac:dyDescent="0.35">
      <c r="X958" s="362">
        <v>17031804606</v>
      </c>
      <c r="Y958" s="362" t="s">
        <v>2563</v>
      </c>
      <c r="Z958" s="362">
        <v>0</v>
      </c>
      <c r="AA958" s="175"/>
      <c r="AB958" t="s">
        <v>2810</v>
      </c>
      <c r="AC958" t="s">
        <v>2811</v>
      </c>
    </row>
    <row r="959" spans="24:29" x14ac:dyDescent="0.35">
      <c r="X959" s="362">
        <v>17031804607</v>
      </c>
      <c r="Y959" s="362" t="s">
        <v>2563</v>
      </c>
      <c r="Z959" s="362">
        <v>1</v>
      </c>
      <c r="AA959" s="175"/>
      <c r="AB959" t="s">
        <v>2812</v>
      </c>
      <c r="AC959" t="s">
        <v>2813</v>
      </c>
    </row>
    <row r="960" spans="24:29" x14ac:dyDescent="0.35">
      <c r="X960" s="362">
        <v>17031804608</v>
      </c>
      <c r="Y960" s="362" t="s">
        <v>2563</v>
      </c>
      <c r="Z960" s="362">
        <v>5</v>
      </c>
      <c r="AA960" s="175"/>
      <c r="AB960" t="s">
        <v>2814</v>
      </c>
      <c r="AC960" t="s">
        <v>2815</v>
      </c>
    </row>
    <row r="961" spans="24:29" x14ac:dyDescent="0.35">
      <c r="X961" s="362">
        <v>17031804609</v>
      </c>
      <c r="Y961" s="362" t="s">
        <v>2563</v>
      </c>
      <c r="Z961" s="362">
        <v>4</v>
      </c>
      <c r="AA961" s="175"/>
      <c r="AB961" t="s">
        <v>2816</v>
      </c>
      <c r="AC961" t="s">
        <v>2817</v>
      </c>
    </row>
    <row r="962" spans="24:29" x14ac:dyDescent="0.35">
      <c r="X962" s="362">
        <v>17031804610</v>
      </c>
      <c r="Y962" s="362" t="s">
        <v>2563</v>
      </c>
      <c r="Z962" s="362">
        <v>0</v>
      </c>
      <c r="AA962" s="175"/>
      <c r="AB962" t="s">
        <v>2818</v>
      </c>
      <c r="AC962" t="s">
        <v>2819</v>
      </c>
    </row>
    <row r="963" spans="24:29" x14ac:dyDescent="0.35">
      <c r="X963" s="362">
        <v>17031804611</v>
      </c>
      <c r="Y963" s="362" t="s">
        <v>2563</v>
      </c>
      <c r="Z963" s="362">
        <v>0</v>
      </c>
      <c r="AA963" s="175"/>
      <c r="AB963" t="s">
        <v>2820</v>
      </c>
      <c r="AC963" t="s">
        <v>2821</v>
      </c>
    </row>
    <row r="964" spans="24:29" x14ac:dyDescent="0.35">
      <c r="X964" s="362">
        <v>17031804701</v>
      </c>
      <c r="Y964" s="362" t="s">
        <v>2563</v>
      </c>
      <c r="Z964" s="362">
        <v>0</v>
      </c>
      <c r="AA964" s="175"/>
      <c r="AB964" t="s">
        <v>2822</v>
      </c>
      <c r="AC964" t="s">
        <v>2823</v>
      </c>
    </row>
    <row r="965" spans="24:29" x14ac:dyDescent="0.35">
      <c r="X965" s="362">
        <v>17031804705</v>
      </c>
      <c r="Y965" s="362" t="s">
        <v>2563</v>
      </c>
      <c r="Z965" s="362">
        <v>2</v>
      </c>
      <c r="AA965" s="175"/>
      <c r="AB965" t="s">
        <v>2824</v>
      </c>
      <c r="AC965" t="s">
        <v>2825</v>
      </c>
    </row>
    <row r="966" spans="24:29" x14ac:dyDescent="0.35">
      <c r="X966" s="362">
        <v>17031804706</v>
      </c>
      <c r="Y966" s="362" t="s">
        <v>2563</v>
      </c>
      <c r="Z966" s="362">
        <v>0</v>
      </c>
      <c r="AA966" s="175"/>
      <c r="AB966" t="s">
        <v>2826</v>
      </c>
      <c r="AC966" t="s">
        <v>2827</v>
      </c>
    </row>
    <row r="967" spans="24:29" x14ac:dyDescent="0.35">
      <c r="X967" s="362">
        <v>17031804709</v>
      </c>
      <c r="Y967" s="362" t="s">
        <v>2563</v>
      </c>
      <c r="Z967" s="362">
        <v>4</v>
      </c>
      <c r="AA967" s="175"/>
      <c r="AB967" t="s">
        <v>2828</v>
      </c>
      <c r="AC967" t="s">
        <v>2829</v>
      </c>
    </row>
    <row r="968" spans="24:29" x14ac:dyDescent="0.35">
      <c r="X968" s="362">
        <v>17031804710</v>
      </c>
      <c r="Y968" s="362" t="s">
        <v>2563</v>
      </c>
      <c r="Z968" s="362">
        <v>0</v>
      </c>
      <c r="AA968" s="175"/>
      <c r="AB968" t="s">
        <v>2830</v>
      </c>
      <c r="AC968" t="s">
        <v>2831</v>
      </c>
    </row>
    <row r="969" spans="24:29" x14ac:dyDescent="0.35">
      <c r="X969" s="362">
        <v>17031804711</v>
      </c>
      <c r="Y969" s="362" t="s">
        <v>2563</v>
      </c>
      <c r="Z969" s="362">
        <v>1</v>
      </c>
      <c r="AA969" s="175"/>
      <c r="AB969" t="s">
        <v>2832</v>
      </c>
      <c r="AC969" t="s">
        <v>2833</v>
      </c>
    </row>
    <row r="970" spans="24:29" x14ac:dyDescent="0.35">
      <c r="X970" s="362">
        <v>17031804712</v>
      </c>
      <c r="Y970" s="362" t="s">
        <v>2563</v>
      </c>
      <c r="Z970" s="362">
        <v>1</v>
      </c>
      <c r="AA970" s="175"/>
      <c r="AB970" t="s">
        <v>2834</v>
      </c>
      <c r="AC970" t="s">
        <v>2835</v>
      </c>
    </row>
    <row r="971" spans="24:29" x14ac:dyDescent="0.35">
      <c r="X971" s="362">
        <v>17031804713</v>
      </c>
      <c r="Y971" s="362" t="s">
        <v>2563</v>
      </c>
      <c r="Z971" s="362">
        <v>0</v>
      </c>
      <c r="AA971" s="175"/>
      <c r="AB971" t="s">
        <v>2836</v>
      </c>
      <c r="AC971" t="s">
        <v>2837</v>
      </c>
    </row>
    <row r="972" spans="24:29" x14ac:dyDescent="0.35">
      <c r="X972" s="362">
        <v>17031804714</v>
      </c>
      <c r="Y972" s="362" t="s">
        <v>2563</v>
      </c>
      <c r="Z972" s="362">
        <v>1</v>
      </c>
      <c r="AA972" s="175"/>
      <c r="AB972" t="s">
        <v>2838</v>
      </c>
      <c r="AC972" t="s">
        <v>2839</v>
      </c>
    </row>
    <row r="973" spans="24:29" x14ac:dyDescent="0.35">
      <c r="X973" s="362">
        <v>17031804715</v>
      </c>
      <c r="Y973" s="362" t="s">
        <v>2563</v>
      </c>
      <c r="Z973" s="362">
        <v>0</v>
      </c>
      <c r="AA973" s="175"/>
      <c r="AB973" t="s">
        <v>2840</v>
      </c>
      <c r="AC973" t="s">
        <v>2841</v>
      </c>
    </row>
    <row r="974" spans="24:29" x14ac:dyDescent="0.35">
      <c r="X974" s="362">
        <v>17031804716</v>
      </c>
      <c r="Y974" s="362" t="s">
        <v>2563</v>
      </c>
      <c r="Z974" s="362">
        <v>0</v>
      </c>
      <c r="AA974" s="175"/>
      <c r="AB974" t="s">
        <v>2842</v>
      </c>
      <c r="AC974" t="s">
        <v>2843</v>
      </c>
    </row>
    <row r="975" spans="24:29" x14ac:dyDescent="0.35">
      <c r="X975" s="362">
        <v>17031804803</v>
      </c>
      <c r="Y975" s="362" t="s">
        <v>2563</v>
      </c>
      <c r="Z975" s="362">
        <v>0</v>
      </c>
      <c r="AA975" s="175"/>
      <c r="AB975" t="s">
        <v>2844</v>
      </c>
      <c r="AC975" t="s">
        <v>2845</v>
      </c>
    </row>
    <row r="976" spans="24:29" x14ac:dyDescent="0.35">
      <c r="X976" s="362">
        <v>17031804804</v>
      </c>
      <c r="Y976" s="362" t="s">
        <v>2563</v>
      </c>
      <c r="Z976" s="362">
        <v>0</v>
      </c>
      <c r="AA976" s="175"/>
      <c r="AB976" t="s">
        <v>2846</v>
      </c>
      <c r="AC976" t="s">
        <v>2847</v>
      </c>
    </row>
    <row r="977" spans="24:29" x14ac:dyDescent="0.35">
      <c r="X977" s="362">
        <v>17031804805</v>
      </c>
      <c r="Y977" s="362" t="s">
        <v>2563</v>
      </c>
      <c r="Z977" s="362">
        <v>0</v>
      </c>
      <c r="AA977" s="175"/>
      <c r="AB977" t="s">
        <v>2848</v>
      </c>
      <c r="AC977" t="s">
        <v>2849</v>
      </c>
    </row>
    <row r="978" spans="24:29" x14ac:dyDescent="0.35">
      <c r="X978" s="362">
        <v>17031804806</v>
      </c>
      <c r="Y978" s="362" t="s">
        <v>2563</v>
      </c>
      <c r="Z978" s="362">
        <v>0</v>
      </c>
      <c r="AA978" s="175"/>
      <c r="AB978" t="s">
        <v>2850</v>
      </c>
      <c r="AC978" t="s">
        <v>2851</v>
      </c>
    </row>
    <row r="979" spans="24:29" x14ac:dyDescent="0.35">
      <c r="X979" s="362">
        <v>17031804807</v>
      </c>
      <c r="Y979" s="362" t="s">
        <v>2563</v>
      </c>
      <c r="Z979" s="362">
        <v>0</v>
      </c>
      <c r="AA979" s="175"/>
      <c r="AB979" t="s">
        <v>2852</v>
      </c>
      <c r="AC979" t="s">
        <v>2853</v>
      </c>
    </row>
    <row r="980" spans="24:29" x14ac:dyDescent="0.35">
      <c r="X980" s="362">
        <v>17031804808</v>
      </c>
      <c r="Y980" s="362" t="s">
        <v>2563</v>
      </c>
      <c r="Z980" s="362">
        <v>0</v>
      </c>
      <c r="AA980" s="175"/>
      <c r="AB980" t="s">
        <v>2854</v>
      </c>
      <c r="AC980" t="s">
        <v>2855</v>
      </c>
    </row>
    <row r="981" spans="24:29" x14ac:dyDescent="0.35">
      <c r="X981" s="362">
        <v>17031804809</v>
      </c>
      <c r="Y981" s="362" t="s">
        <v>2563</v>
      </c>
      <c r="Z981" s="362">
        <v>0</v>
      </c>
      <c r="AA981" s="175"/>
      <c r="AB981" t="s">
        <v>2856</v>
      </c>
      <c r="AC981" t="s">
        <v>2857</v>
      </c>
    </row>
    <row r="982" spans="24:29" x14ac:dyDescent="0.35">
      <c r="X982" s="362">
        <v>17031804810</v>
      </c>
      <c r="Y982" s="362" t="s">
        <v>2563</v>
      </c>
      <c r="Z982" s="362">
        <v>1</v>
      </c>
      <c r="AA982" s="175"/>
      <c r="AB982" t="s">
        <v>2858</v>
      </c>
      <c r="AC982" t="s">
        <v>2859</v>
      </c>
    </row>
    <row r="983" spans="24:29" x14ac:dyDescent="0.35">
      <c r="X983" s="362">
        <v>17031804901</v>
      </c>
      <c r="Y983" s="362" t="s">
        <v>2563</v>
      </c>
      <c r="Z983" s="362">
        <v>0</v>
      </c>
      <c r="AA983" s="175"/>
      <c r="AB983" t="s">
        <v>2860</v>
      </c>
      <c r="AC983" t="s">
        <v>2861</v>
      </c>
    </row>
    <row r="984" spans="24:29" x14ac:dyDescent="0.35">
      <c r="X984" s="362">
        <v>17031804902</v>
      </c>
      <c r="Y984" s="362" t="s">
        <v>2563</v>
      </c>
      <c r="Z984" s="362">
        <v>1</v>
      </c>
      <c r="AA984" s="175"/>
      <c r="AB984" t="s">
        <v>2862</v>
      </c>
      <c r="AC984" t="s">
        <v>2863</v>
      </c>
    </row>
    <row r="985" spans="24:29" x14ac:dyDescent="0.35">
      <c r="X985" s="362">
        <v>17031805001</v>
      </c>
      <c r="Y985" s="362" t="s">
        <v>2563</v>
      </c>
      <c r="Z985" s="362">
        <v>1</v>
      </c>
      <c r="AA985" s="175"/>
      <c r="AB985" t="s">
        <v>2864</v>
      </c>
      <c r="AC985" t="s">
        <v>2865</v>
      </c>
    </row>
    <row r="986" spans="24:29" x14ac:dyDescent="0.35">
      <c r="X986" s="362">
        <v>17031805002</v>
      </c>
      <c r="Y986" s="362" t="s">
        <v>2563</v>
      </c>
      <c r="Z986" s="362">
        <v>0</v>
      </c>
      <c r="AA986" s="175"/>
      <c r="AB986" t="s">
        <v>2866</v>
      </c>
      <c r="AC986" t="s">
        <v>2867</v>
      </c>
    </row>
    <row r="987" spans="24:29" x14ac:dyDescent="0.35">
      <c r="X987" s="362">
        <v>17031805105</v>
      </c>
      <c r="Y987" s="362" t="s">
        <v>2563</v>
      </c>
      <c r="Z987" s="362">
        <v>0</v>
      </c>
      <c r="AA987" s="175"/>
      <c r="AB987" t="s">
        <v>2868</v>
      </c>
      <c r="AC987" t="s">
        <v>2869</v>
      </c>
    </row>
    <row r="988" spans="24:29" x14ac:dyDescent="0.35">
      <c r="X988" s="362">
        <v>17031805106</v>
      </c>
      <c r="Y988" s="362" t="s">
        <v>2563</v>
      </c>
      <c r="Z988" s="362">
        <v>2</v>
      </c>
      <c r="AA988" s="175"/>
      <c r="AB988" t="s">
        <v>2870</v>
      </c>
      <c r="AC988" t="s">
        <v>2871</v>
      </c>
    </row>
    <row r="989" spans="24:29" x14ac:dyDescent="0.35">
      <c r="X989" s="362">
        <v>17031805107</v>
      </c>
      <c r="Y989" s="362" t="s">
        <v>2563</v>
      </c>
      <c r="Z989" s="362">
        <v>0</v>
      </c>
      <c r="AA989" s="175"/>
      <c r="AB989" t="s">
        <v>2872</v>
      </c>
      <c r="AC989" t="s">
        <v>2873</v>
      </c>
    </row>
    <row r="990" spans="24:29" x14ac:dyDescent="0.35">
      <c r="X990" s="362">
        <v>17031805108</v>
      </c>
      <c r="Y990" s="362" t="s">
        <v>2563</v>
      </c>
      <c r="Z990" s="362">
        <v>0</v>
      </c>
      <c r="AA990" s="175"/>
      <c r="AB990" t="s">
        <v>2874</v>
      </c>
      <c r="AC990" t="s">
        <v>2875</v>
      </c>
    </row>
    <row r="991" spans="24:29" x14ac:dyDescent="0.35">
      <c r="X991" s="362">
        <v>17031805109</v>
      </c>
      <c r="Y991" s="362" t="s">
        <v>2563</v>
      </c>
      <c r="Z991" s="362">
        <v>1</v>
      </c>
      <c r="AA991" s="175"/>
      <c r="AB991" t="s">
        <v>2876</v>
      </c>
      <c r="AC991" t="s">
        <v>2877</v>
      </c>
    </row>
    <row r="992" spans="24:29" x14ac:dyDescent="0.35">
      <c r="X992" s="362">
        <v>17031805110</v>
      </c>
      <c r="Y992" s="362" t="s">
        <v>2563</v>
      </c>
      <c r="Z992" s="362">
        <v>1</v>
      </c>
      <c r="AA992" s="175"/>
      <c r="AB992" t="s">
        <v>2878</v>
      </c>
      <c r="AC992" t="s">
        <v>2879</v>
      </c>
    </row>
    <row r="993" spans="24:29" x14ac:dyDescent="0.35">
      <c r="X993" s="362">
        <v>17031805111</v>
      </c>
      <c r="Y993" s="362" t="s">
        <v>2563</v>
      </c>
      <c r="Z993" s="362">
        <v>1</v>
      </c>
      <c r="AA993" s="175"/>
      <c r="AB993" t="s">
        <v>2880</v>
      </c>
      <c r="AC993" t="s">
        <v>2881</v>
      </c>
    </row>
    <row r="994" spans="24:29" x14ac:dyDescent="0.35">
      <c r="X994" s="362">
        <v>17031805112</v>
      </c>
      <c r="Y994" s="362" t="s">
        <v>2563</v>
      </c>
      <c r="Z994" s="362">
        <v>0</v>
      </c>
      <c r="AA994" s="175"/>
      <c r="AB994" t="s">
        <v>2882</v>
      </c>
      <c r="AC994" t="s">
        <v>2883</v>
      </c>
    </row>
    <row r="995" spans="24:29" x14ac:dyDescent="0.35">
      <c r="X995" s="362">
        <v>17031805201</v>
      </c>
      <c r="Y995" s="362" t="s">
        <v>2563</v>
      </c>
      <c r="Z995" s="362">
        <v>0</v>
      </c>
      <c r="AA995" s="175"/>
      <c r="AB995" t="s">
        <v>2884</v>
      </c>
      <c r="AC995" t="s">
        <v>2885</v>
      </c>
    </row>
    <row r="996" spans="24:29" x14ac:dyDescent="0.35">
      <c r="X996" s="362">
        <v>17031805202</v>
      </c>
      <c r="Y996" s="362" t="s">
        <v>2563</v>
      </c>
      <c r="Z996" s="362">
        <v>0</v>
      </c>
      <c r="AA996" s="175"/>
      <c r="AB996" t="s">
        <v>2886</v>
      </c>
      <c r="AC996" t="s">
        <v>2887</v>
      </c>
    </row>
    <row r="997" spans="24:29" x14ac:dyDescent="0.35">
      <c r="X997" s="362">
        <v>17031805301</v>
      </c>
      <c r="Y997" s="362" t="s">
        <v>2563</v>
      </c>
      <c r="Z997" s="362">
        <v>5</v>
      </c>
      <c r="AA997" s="175"/>
      <c r="AB997" t="s">
        <v>2888</v>
      </c>
      <c r="AC997" t="s">
        <v>2889</v>
      </c>
    </row>
    <row r="998" spans="24:29" x14ac:dyDescent="0.35">
      <c r="X998" s="362">
        <v>17031805302</v>
      </c>
      <c r="Y998" s="362" t="s">
        <v>2563</v>
      </c>
      <c r="Z998" s="362">
        <v>1</v>
      </c>
      <c r="AA998" s="175"/>
      <c r="AB998" t="s">
        <v>2890</v>
      </c>
      <c r="AC998" t="s">
        <v>2891</v>
      </c>
    </row>
    <row r="999" spans="24:29" x14ac:dyDescent="0.35">
      <c r="X999" s="362">
        <v>17031805401</v>
      </c>
      <c r="Y999" s="362" t="s">
        <v>2563</v>
      </c>
      <c r="Z999" s="362">
        <v>5</v>
      </c>
      <c r="AA999" s="175"/>
      <c r="AB999" t="s">
        <v>2892</v>
      </c>
      <c r="AC999" t="s">
        <v>2893</v>
      </c>
    </row>
    <row r="1000" spans="24:29" x14ac:dyDescent="0.35">
      <c r="X1000" s="362">
        <v>17031805402</v>
      </c>
      <c r="Y1000" s="362" t="s">
        <v>2563</v>
      </c>
      <c r="Z1000" s="362">
        <v>1</v>
      </c>
      <c r="AA1000" s="175"/>
      <c r="AB1000" t="s">
        <v>2894</v>
      </c>
      <c r="AC1000" t="s">
        <v>2895</v>
      </c>
    </row>
    <row r="1001" spans="24:29" x14ac:dyDescent="0.35">
      <c r="X1001" s="362">
        <v>17031805501</v>
      </c>
      <c r="Y1001" s="362" t="s">
        <v>2563</v>
      </c>
      <c r="Z1001" s="362">
        <v>0</v>
      </c>
      <c r="AA1001" s="175"/>
      <c r="AB1001" t="s">
        <v>2896</v>
      </c>
      <c r="AC1001" t="s">
        <v>2897</v>
      </c>
    </row>
    <row r="1002" spans="24:29" x14ac:dyDescent="0.35">
      <c r="X1002" s="362">
        <v>17031805502</v>
      </c>
      <c r="Y1002" s="362" t="s">
        <v>2563</v>
      </c>
      <c r="Z1002" s="362">
        <v>5</v>
      </c>
      <c r="AA1002" s="175"/>
      <c r="AB1002" t="s">
        <v>2898</v>
      </c>
      <c r="AC1002" t="s">
        <v>2899</v>
      </c>
    </row>
    <row r="1003" spans="24:29" x14ac:dyDescent="0.35">
      <c r="X1003" s="362">
        <v>17031805600</v>
      </c>
      <c r="Y1003" s="362" t="s">
        <v>2563</v>
      </c>
      <c r="Z1003" s="362">
        <v>4</v>
      </c>
      <c r="AA1003" s="175"/>
      <c r="AB1003" t="s">
        <v>2900</v>
      </c>
      <c r="AC1003" t="s">
        <v>2901</v>
      </c>
    </row>
    <row r="1004" spans="24:29" x14ac:dyDescent="0.35">
      <c r="X1004" s="362">
        <v>17031805701</v>
      </c>
      <c r="Y1004" s="362" t="s">
        <v>2563</v>
      </c>
      <c r="Z1004" s="362">
        <v>0</v>
      </c>
      <c r="AA1004" s="175"/>
      <c r="AB1004" t="s">
        <v>2902</v>
      </c>
      <c r="AC1004" t="s">
        <v>2903</v>
      </c>
    </row>
    <row r="1005" spans="24:29" x14ac:dyDescent="0.35">
      <c r="X1005" s="362">
        <v>17031805702</v>
      </c>
      <c r="Y1005" s="362" t="s">
        <v>2563</v>
      </c>
      <c r="Z1005" s="362">
        <v>0</v>
      </c>
      <c r="AA1005" s="175"/>
      <c r="AB1005" t="s">
        <v>2904</v>
      </c>
      <c r="AC1005" t="s">
        <v>2905</v>
      </c>
    </row>
    <row r="1006" spans="24:29" x14ac:dyDescent="0.35">
      <c r="X1006" s="362">
        <v>17031805801</v>
      </c>
      <c r="Y1006" s="362" t="s">
        <v>2563</v>
      </c>
      <c r="Z1006" s="362">
        <v>0</v>
      </c>
      <c r="AA1006" s="175"/>
      <c r="AB1006" t="s">
        <v>2906</v>
      </c>
      <c r="AC1006" t="s">
        <v>2907</v>
      </c>
    </row>
    <row r="1007" spans="24:29" x14ac:dyDescent="0.35">
      <c r="X1007" s="362">
        <v>17031805802</v>
      </c>
      <c r="Y1007" s="362" t="s">
        <v>2563</v>
      </c>
      <c r="Z1007" s="362">
        <v>0</v>
      </c>
      <c r="AA1007" s="175"/>
      <c r="AB1007" t="s">
        <v>2908</v>
      </c>
      <c r="AC1007" t="s">
        <v>2909</v>
      </c>
    </row>
    <row r="1008" spans="24:29" x14ac:dyDescent="0.35">
      <c r="X1008" s="362">
        <v>17031805901</v>
      </c>
      <c r="Y1008" s="362" t="s">
        <v>2563</v>
      </c>
      <c r="Z1008" s="362">
        <v>1</v>
      </c>
      <c r="AA1008" s="175"/>
      <c r="AB1008" t="s">
        <v>2910</v>
      </c>
      <c r="AC1008" t="s">
        <v>2911</v>
      </c>
    </row>
    <row r="1009" spans="24:29" x14ac:dyDescent="0.35">
      <c r="X1009" s="362">
        <v>17031805902</v>
      </c>
      <c r="Y1009" s="362" t="s">
        <v>2563</v>
      </c>
      <c r="Z1009" s="362">
        <v>1</v>
      </c>
      <c r="AA1009" s="175"/>
      <c r="AB1009" t="s">
        <v>2912</v>
      </c>
      <c r="AC1009" t="s">
        <v>2913</v>
      </c>
    </row>
    <row r="1010" spans="24:29" x14ac:dyDescent="0.35">
      <c r="X1010" s="362">
        <v>17031806001</v>
      </c>
      <c r="Y1010" s="362" t="s">
        <v>2563</v>
      </c>
      <c r="Z1010" s="362">
        <v>0</v>
      </c>
      <c r="AA1010" s="175"/>
      <c r="AB1010" t="s">
        <v>2914</v>
      </c>
      <c r="AC1010" t="s">
        <v>2915</v>
      </c>
    </row>
    <row r="1011" spans="24:29" x14ac:dyDescent="0.35">
      <c r="X1011" s="362">
        <v>17031806002</v>
      </c>
      <c r="Y1011" s="362" t="s">
        <v>2563</v>
      </c>
      <c r="Z1011" s="362">
        <v>3</v>
      </c>
      <c r="AA1011" s="175"/>
      <c r="AB1011" t="s">
        <v>2916</v>
      </c>
      <c r="AC1011" t="s">
        <v>2917</v>
      </c>
    </row>
    <row r="1012" spans="24:29" x14ac:dyDescent="0.35">
      <c r="X1012" s="362">
        <v>17031806004</v>
      </c>
      <c r="Y1012" s="362" t="s">
        <v>2563</v>
      </c>
      <c r="Z1012" s="362">
        <v>0</v>
      </c>
      <c r="AA1012" s="175"/>
      <c r="AB1012" t="s">
        <v>2918</v>
      </c>
      <c r="AC1012" t="s">
        <v>2919</v>
      </c>
    </row>
    <row r="1013" spans="24:29" x14ac:dyDescent="0.35">
      <c r="X1013" s="362">
        <v>17031806005</v>
      </c>
      <c r="Y1013" s="362" t="s">
        <v>2563</v>
      </c>
      <c r="Z1013" s="362">
        <v>0</v>
      </c>
      <c r="AA1013" s="175"/>
      <c r="AB1013" t="s">
        <v>2920</v>
      </c>
      <c r="AC1013" t="s">
        <v>2921</v>
      </c>
    </row>
    <row r="1014" spans="24:29" x14ac:dyDescent="0.35">
      <c r="X1014" s="362">
        <v>17031806006</v>
      </c>
      <c r="Y1014" s="362" t="s">
        <v>2563</v>
      </c>
      <c r="Z1014" s="362">
        <v>0</v>
      </c>
      <c r="AA1014" s="175"/>
      <c r="AB1014" t="s">
        <v>2922</v>
      </c>
      <c r="AC1014" t="s">
        <v>2923</v>
      </c>
    </row>
    <row r="1015" spans="24:29" x14ac:dyDescent="0.35">
      <c r="X1015" s="362">
        <v>17031806102</v>
      </c>
      <c r="Y1015" s="362" t="s">
        <v>2563</v>
      </c>
      <c r="Z1015" s="362">
        <v>5</v>
      </c>
      <c r="AA1015" s="175"/>
      <c r="AB1015" t="s">
        <v>2924</v>
      </c>
      <c r="AC1015" t="s">
        <v>2925</v>
      </c>
    </row>
    <row r="1016" spans="24:29" x14ac:dyDescent="0.35">
      <c r="X1016" s="362">
        <v>17031806103</v>
      </c>
      <c r="Y1016" s="362" t="s">
        <v>2563</v>
      </c>
      <c r="Z1016" s="362">
        <v>0</v>
      </c>
      <c r="AA1016" s="175"/>
      <c r="AB1016" t="s">
        <v>2926</v>
      </c>
      <c r="AC1016" t="s">
        <v>2927</v>
      </c>
    </row>
    <row r="1017" spans="24:29" x14ac:dyDescent="0.35">
      <c r="X1017" s="362">
        <v>17031806104</v>
      </c>
      <c r="Y1017" s="362" t="s">
        <v>2563</v>
      </c>
      <c r="Z1017" s="362">
        <v>0</v>
      </c>
      <c r="AA1017" s="175"/>
      <c r="AB1017" t="s">
        <v>2928</v>
      </c>
      <c r="AC1017" t="s">
        <v>2929</v>
      </c>
    </row>
    <row r="1018" spans="24:29" x14ac:dyDescent="0.35">
      <c r="X1018" s="362">
        <v>17031806201</v>
      </c>
      <c r="Y1018" s="362" t="s">
        <v>2563</v>
      </c>
      <c r="Z1018" s="362">
        <v>0</v>
      </c>
      <c r="AA1018" s="175"/>
      <c r="AB1018" t="s">
        <v>2930</v>
      </c>
      <c r="AC1018" t="s">
        <v>2931</v>
      </c>
    </row>
    <row r="1019" spans="24:29" x14ac:dyDescent="0.35">
      <c r="X1019" s="362">
        <v>17031806202</v>
      </c>
      <c r="Y1019" s="362" t="s">
        <v>2563</v>
      </c>
      <c r="Z1019" s="362">
        <v>0</v>
      </c>
      <c r="AA1019" s="175"/>
      <c r="AB1019" t="s">
        <v>2932</v>
      </c>
      <c r="AC1019" t="s">
        <v>2933</v>
      </c>
    </row>
    <row r="1020" spans="24:29" x14ac:dyDescent="0.35">
      <c r="X1020" s="362">
        <v>17031806300</v>
      </c>
      <c r="Y1020" s="362" t="s">
        <v>2563</v>
      </c>
      <c r="Z1020" s="362">
        <v>5</v>
      </c>
      <c r="AA1020" s="175"/>
      <c r="AB1020" t="s">
        <v>2934</v>
      </c>
      <c r="AC1020" t="s">
        <v>2935</v>
      </c>
    </row>
    <row r="1021" spans="24:29" x14ac:dyDescent="0.35">
      <c r="X1021" s="362">
        <v>17031806400</v>
      </c>
      <c r="Y1021" s="362" t="s">
        <v>2563</v>
      </c>
      <c r="Z1021" s="362">
        <v>4</v>
      </c>
      <c r="AA1021" s="175"/>
      <c r="AB1021" t="s">
        <v>2936</v>
      </c>
      <c r="AC1021" t="s">
        <v>2937</v>
      </c>
    </row>
    <row r="1022" spans="24:29" x14ac:dyDescent="0.35">
      <c r="X1022" s="362">
        <v>17031806501</v>
      </c>
      <c r="Y1022" s="362" t="s">
        <v>2563</v>
      </c>
      <c r="Z1022" s="362">
        <v>1</v>
      </c>
      <c r="AA1022" s="175"/>
      <c r="AB1022" t="s">
        <v>2938</v>
      </c>
      <c r="AC1022" t="s">
        <v>2939</v>
      </c>
    </row>
    <row r="1023" spans="24:29" x14ac:dyDescent="0.35">
      <c r="X1023" s="362">
        <v>17031806502</v>
      </c>
      <c r="Y1023" s="362" t="s">
        <v>2563</v>
      </c>
      <c r="Z1023" s="362">
        <v>0</v>
      </c>
      <c r="AA1023" s="175"/>
      <c r="AB1023" t="s">
        <v>2940</v>
      </c>
      <c r="AC1023" t="s">
        <v>2941</v>
      </c>
    </row>
    <row r="1024" spans="24:29" x14ac:dyDescent="0.35">
      <c r="X1024" s="362">
        <v>17031806600</v>
      </c>
      <c r="Y1024" s="362" t="s">
        <v>2563</v>
      </c>
      <c r="Z1024" s="362">
        <v>0</v>
      </c>
      <c r="AA1024" s="175"/>
      <c r="AB1024" t="s">
        <v>2942</v>
      </c>
      <c r="AC1024" t="s">
        <v>2943</v>
      </c>
    </row>
    <row r="1025" spans="24:29" x14ac:dyDescent="0.35">
      <c r="X1025" s="362">
        <v>17031806700</v>
      </c>
      <c r="Y1025" s="362" t="s">
        <v>2563</v>
      </c>
      <c r="Z1025" s="362">
        <v>0</v>
      </c>
      <c r="AA1025" s="175"/>
      <c r="AB1025" t="s">
        <v>2944</v>
      </c>
      <c r="AC1025" t="s">
        <v>2945</v>
      </c>
    </row>
    <row r="1026" spans="24:29" x14ac:dyDescent="0.35">
      <c r="X1026" s="362">
        <v>17031806801</v>
      </c>
      <c r="Y1026" s="362" t="s">
        <v>2563</v>
      </c>
      <c r="Z1026" s="362">
        <v>0</v>
      </c>
      <c r="AA1026" s="175"/>
      <c r="AB1026" t="s">
        <v>2946</v>
      </c>
      <c r="AC1026" t="s">
        <v>2947</v>
      </c>
    </row>
    <row r="1027" spans="24:29" x14ac:dyDescent="0.35">
      <c r="X1027" s="362">
        <v>17031806802</v>
      </c>
      <c r="Y1027" s="362" t="s">
        <v>2563</v>
      </c>
      <c r="Z1027" s="362">
        <v>3</v>
      </c>
      <c r="AA1027" s="175"/>
      <c r="AB1027" t="s">
        <v>2948</v>
      </c>
      <c r="AC1027" t="s">
        <v>2949</v>
      </c>
    </row>
    <row r="1028" spans="24:29" x14ac:dyDescent="0.35">
      <c r="X1028" s="362">
        <v>17031806900</v>
      </c>
      <c r="Y1028" s="362" t="s">
        <v>2563</v>
      </c>
      <c r="Z1028" s="362">
        <v>0</v>
      </c>
      <c r="AA1028" s="175"/>
      <c r="AB1028" t="s">
        <v>2950</v>
      </c>
      <c r="AC1028" t="s">
        <v>2951</v>
      </c>
    </row>
    <row r="1029" spans="24:29" x14ac:dyDescent="0.35">
      <c r="X1029" s="362">
        <v>17031807000</v>
      </c>
      <c r="Y1029" s="362" t="s">
        <v>2563</v>
      </c>
      <c r="Z1029" s="362">
        <v>0</v>
      </c>
      <c r="AA1029" s="175"/>
      <c r="AB1029" t="s">
        <v>2952</v>
      </c>
      <c r="AC1029" t="s">
        <v>2953</v>
      </c>
    </row>
    <row r="1030" spans="24:29" x14ac:dyDescent="0.35">
      <c r="X1030" s="362">
        <v>17031807100</v>
      </c>
      <c r="Y1030" s="362" t="s">
        <v>2563</v>
      </c>
      <c r="Z1030" s="362">
        <v>0</v>
      </c>
      <c r="AA1030" s="175"/>
      <c r="AB1030" t="s">
        <v>2954</v>
      </c>
      <c r="AC1030" t="s">
        <v>2955</v>
      </c>
    </row>
    <row r="1031" spans="24:29" x14ac:dyDescent="0.35">
      <c r="X1031" s="362">
        <v>17031807200</v>
      </c>
      <c r="Y1031" s="362" t="s">
        <v>2563</v>
      </c>
      <c r="Z1031" s="362">
        <v>0</v>
      </c>
      <c r="AA1031" s="175"/>
      <c r="AB1031" t="s">
        <v>2956</v>
      </c>
      <c r="AC1031" t="s">
        <v>2957</v>
      </c>
    </row>
    <row r="1032" spans="24:29" x14ac:dyDescent="0.35">
      <c r="X1032" s="362">
        <v>17031807300</v>
      </c>
      <c r="Y1032" s="362" t="s">
        <v>2563</v>
      </c>
      <c r="Z1032" s="362">
        <v>1</v>
      </c>
      <c r="AA1032" s="175"/>
      <c r="AB1032" t="s">
        <v>2958</v>
      </c>
      <c r="AC1032" t="s">
        <v>2959</v>
      </c>
    </row>
    <row r="1033" spans="24:29" x14ac:dyDescent="0.35">
      <c r="X1033" s="362">
        <v>17031807400</v>
      </c>
      <c r="Y1033" s="362" t="s">
        <v>2563</v>
      </c>
      <c r="Z1033" s="362">
        <v>3</v>
      </c>
      <c r="AA1033" s="175"/>
      <c r="AB1033" t="s">
        <v>2960</v>
      </c>
      <c r="AC1033" t="s">
        <v>2961</v>
      </c>
    </row>
    <row r="1034" spans="24:29" x14ac:dyDescent="0.35">
      <c r="X1034" s="362">
        <v>17031807500</v>
      </c>
      <c r="Y1034" s="362" t="s">
        <v>2563</v>
      </c>
      <c r="Z1034" s="362">
        <v>0</v>
      </c>
      <c r="AA1034" s="175"/>
      <c r="AB1034" t="s">
        <v>2962</v>
      </c>
      <c r="AC1034" t="s">
        <v>2963</v>
      </c>
    </row>
    <row r="1035" spans="24:29" x14ac:dyDescent="0.35">
      <c r="X1035" s="362">
        <v>17031807600</v>
      </c>
      <c r="Y1035" s="362" t="s">
        <v>2563</v>
      </c>
      <c r="Z1035" s="362">
        <v>0</v>
      </c>
      <c r="AA1035" s="175"/>
      <c r="AB1035" t="s">
        <v>2964</v>
      </c>
      <c r="AC1035" t="s">
        <v>2965</v>
      </c>
    </row>
    <row r="1036" spans="24:29" x14ac:dyDescent="0.35">
      <c r="X1036" s="362">
        <v>17031807700</v>
      </c>
      <c r="Y1036" s="362" t="s">
        <v>2563</v>
      </c>
      <c r="Z1036" s="362">
        <v>0</v>
      </c>
      <c r="AA1036" s="175"/>
      <c r="AB1036" t="s">
        <v>2966</v>
      </c>
      <c r="AC1036" t="s">
        <v>2967</v>
      </c>
    </row>
    <row r="1037" spans="24:29" x14ac:dyDescent="0.35">
      <c r="X1037" s="362">
        <v>17031807800</v>
      </c>
      <c r="Y1037" s="362" t="s">
        <v>2563</v>
      </c>
      <c r="Z1037" s="362">
        <v>0</v>
      </c>
      <c r="AA1037" s="175"/>
      <c r="AB1037" t="s">
        <v>2968</v>
      </c>
      <c r="AC1037" t="s">
        <v>2969</v>
      </c>
    </row>
    <row r="1038" spans="24:29" x14ac:dyDescent="0.35">
      <c r="X1038" s="362">
        <v>17031807900</v>
      </c>
      <c r="Y1038" s="362" t="s">
        <v>2563</v>
      </c>
      <c r="Z1038" s="362">
        <v>3</v>
      </c>
      <c r="AA1038" s="175"/>
      <c r="AB1038" t="s">
        <v>2970</v>
      </c>
      <c r="AC1038" t="s">
        <v>2971</v>
      </c>
    </row>
    <row r="1039" spans="24:29" x14ac:dyDescent="0.35">
      <c r="X1039" s="362">
        <v>17031808001</v>
      </c>
      <c r="Y1039" s="362" t="s">
        <v>2563</v>
      </c>
      <c r="Z1039" s="362">
        <v>1</v>
      </c>
      <c r="AA1039" s="175"/>
      <c r="AB1039" t="s">
        <v>2972</v>
      </c>
      <c r="AC1039" t="s">
        <v>2973</v>
      </c>
    </row>
    <row r="1040" spans="24:29" x14ac:dyDescent="0.35">
      <c r="X1040" s="362">
        <v>17031808002</v>
      </c>
      <c r="Y1040" s="362" t="s">
        <v>2563</v>
      </c>
      <c r="Z1040" s="362">
        <v>0</v>
      </c>
      <c r="AA1040" s="175"/>
      <c r="AB1040" t="s">
        <v>2974</v>
      </c>
      <c r="AC1040" t="s">
        <v>2975</v>
      </c>
    </row>
    <row r="1041" spans="24:29" x14ac:dyDescent="0.35">
      <c r="X1041" s="362">
        <v>17031808100</v>
      </c>
      <c r="Y1041" s="362" t="s">
        <v>2563</v>
      </c>
      <c r="Z1041" s="362">
        <v>4</v>
      </c>
      <c r="AA1041" s="175"/>
      <c r="AB1041" t="s">
        <v>2976</v>
      </c>
      <c r="AC1041" t="s">
        <v>2977</v>
      </c>
    </row>
    <row r="1042" spans="24:29" x14ac:dyDescent="0.35">
      <c r="X1042" s="362">
        <v>17031808200</v>
      </c>
      <c r="Y1042" s="362" t="s">
        <v>2563</v>
      </c>
      <c r="Z1042" s="362">
        <v>0</v>
      </c>
      <c r="AA1042" s="175"/>
      <c r="AB1042" t="s">
        <v>2978</v>
      </c>
      <c r="AC1042" t="s">
        <v>2979</v>
      </c>
    </row>
    <row r="1043" spans="24:29" x14ac:dyDescent="0.35">
      <c r="X1043" s="362">
        <v>17031808301</v>
      </c>
      <c r="Y1043" s="362" t="s">
        <v>2563</v>
      </c>
      <c r="Z1043" s="362">
        <v>0</v>
      </c>
      <c r="AA1043" s="175"/>
      <c r="AB1043" t="s">
        <v>2980</v>
      </c>
      <c r="AC1043" t="s">
        <v>2981</v>
      </c>
    </row>
    <row r="1044" spans="24:29" x14ac:dyDescent="0.35">
      <c r="X1044" s="362">
        <v>17031808302</v>
      </c>
      <c r="Y1044" s="362" t="s">
        <v>2563</v>
      </c>
      <c r="Z1044" s="362">
        <v>0</v>
      </c>
      <c r="AA1044" s="175"/>
      <c r="AB1044" t="s">
        <v>2982</v>
      </c>
      <c r="AC1044" t="s">
        <v>2983</v>
      </c>
    </row>
    <row r="1045" spans="24:29" x14ac:dyDescent="0.35">
      <c r="X1045" s="362">
        <v>17031808400</v>
      </c>
      <c r="Y1045" s="362" t="s">
        <v>2563</v>
      </c>
      <c r="Z1045" s="362">
        <v>0</v>
      </c>
      <c r="AA1045" s="175"/>
      <c r="AB1045" t="s">
        <v>2984</v>
      </c>
      <c r="AC1045" t="s">
        <v>2985</v>
      </c>
    </row>
    <row r="1046" spans="24:29" x14ac:dyDescent="0.35">
      <c r="X1046" s="362">
        <v>17031808500</v>
      </c>
      <c r="Y1046" s="362" t="s">
        <v>2563</v>
      </c>
      <c r="Z1046" s="362">
        <v>5</v>
      </c>
      <c r="AA1046" s="175"/>
      <c r="AB1046" t="s">
        <v>2986</v>
      </c>
      <c r="AC1046" t="s">
        <v>2987</v>
      </c>
    </row>
    <row r="1047" spans="24:29" x14ac:dyDescent="0.35">
      <c r="X1047" s="362">
        <v>17031808600</v>
      </c>
      <c r="Y1047" s="362" t="s">
        <v>2563</v>
      </c>
      <c r="Z1047" s="362">
        <v>0</v>
      </c>
      <c r="AA1047" s="175"/>
      <c r="AB1047" t="s">
        <v>2988</v>
      </c>
      <c r="AC1047" t="s">
        <v>2989</v>
      </c>
    </row>
    <row r="1048" spans="24:29" x14ac:dyDescent="0.35">
      <c r="X1048" s="362">
        <v>17031808702</v>
      </c>
      <c r="Y1048" s="362" t="s">
        <v>2563</v>
      </c>
      <c r="Z1048" s="362">
        <v>0</v>
      </c>
      <c r="AA1048" s="175"/>
      <c r="AB1048" t="s">
        <v>2990</v>
      </c>
      <c r="AC1048" t="s">
        <v>2991</v>
      </c>
    </row>
    <row r="1049" spans="24:29" x14ac:dyDescent="0.35">
      <c r="X1049" s="362">
        <v>17031808800</v>
      </c>
      <c r="Y1049" s="362" t="s">
        <v>2563</v>
      </c>
      <c r="Z1049" s="362">
        <v>1</v>
      </c>
      <c r="AA1049" s="175"/>
      <c r="AB1049" t="s">
        <v>2992</v>
      </c>
      <c r="AC1049" t="s">
        <v>2993</v>
      </c>
    </row>
    <row r="1050" spans="24:29" x14ac:dyDescent="0.35">
      <c r="X1050" s="362">
        <v>17031808900</v>
      </c>
      <c r="Y1050" s="362" t="s">
        <v>2563</v>
      </c>
      <c r="Z1050" s="362">
        <v>1</v>
      </c>
      <c r="AA1050" s="175"/>
      <c r="AB1050" t="s">
        <v>2994</v>
      </c>
      <c r="AC1050" t="s">
        <v>2995</v>
      </c>
    </row>
    <row r="1051" spans="24:29" x14ac:dyDescent="0.35">
      <c r="X1051" s="362">
        <v>17031809000</v>
      </c>
      <c r="Y1051" s="362" t="s">
        <v>2563</v>
      </c>
      <c r="Z1051" s="362">
        <v>0</v>
      </c>
      <c r="AA1051" s="175"/>
      <c r="AB1051" t="s">
        <v>2996</v>
      </c>
      <c r="AC1051" t="s">
        <v>2997</v>
      </c>
    </row>
    <row r="1052" spans="24:29" x14ac:dyDescent="0.35">
      <c r="X1052" s="362">
        <v>17031809100</v>
      </c>
      <c r="Y1052" s="362" t="s">
        <v>2563</v>
      </c>
      <c r="Z1052" s="362">
        <v>0</v>
      </c>
      <c r="AA1052" s="175"/>
      <c r="AB1052" t="s">
        <v>2998</v>
      </c>
      <c r="AC1052" t="s">
        <v>2999</v>
      </c>
    </row>
    <row r="1053" spans="24:29" x14ac:dyDescent="0.35">
      <c r="X1053" s="362">
        <v>17031809200</v>
      </c>
      <c r="Y1053" s="362" t="s">
        <v>2563</v>
      </c>
      <c r="Z1053" s="362">
        <v>3</v>
      </c>
      <c r="AA1053" s="175"/>
      <c r="AB1053" t="s">
        <v>3000</v>
      </c>
      <c r="AC1053" t="s">
        <v>3001</v>
      </c>
    </row>
    <row r="1054" spans="24:29" x14ac:dyDescent="0.35">
      <c r="X1054" s="362">
        <v>17031809300</v>
      </c>
      <c r="Y1054" s="362" t="s">
        <v>2563</v>
      </c>
      <c r="Z1054" s="362">
        <v>0</v>
      </c>
      <c r="AA1054" s="175"/>
      <c r="AB1054" t="s">
        <v>3002</v>
      </c>
      <c r="AC1054" t="s">
        <v>3003</v>
      </c>
    </row>
    <row r="1055" spans="24:29" x14ac:dyDescent="0.35">
      <c r="X1055" s="362">
        <v>17031809401</v>
      </c>
      <c r="Y1055" s="362" t="s">
        <v>2563</v>
      </c>
      <c r="Z1055" s="362">
        <v>2</v>
      </c>
      <c r="AA1055" s="175"/>
      <c r="AB1055" t="s">
        <v>3004</v>
      </c>
      <c r="AC1055" t="s">
        <v>3005</v>
      </c>
    </row>
    <row r="1056" spans="24:29" x14ac:dyDescent="0.35">
      <c r="X1056" s="362">
        <v>17031809402</v>
      </c>
      <c r="Y1056" s="362" t="s">
        <v>2563</v>
      </c>
      <c r="Z1056" s="362">
        <v>0</v>
      </c>
      <c r="AA1056" s="175"/>
      <c r="AB1056" t="s">
        <v>3006</v>
      </c>
      <c r="AC1056" t="s">
        <v>3007</v>
      </c>
    </row>
    <row r="1057" spans="24:29" x14ac:dyDescent="0.35">
      <c r="X1057" s="362">
        <v>17031809500</v>
      </c>
      <c r="Y1057" s="362" t="s">
        <v>2563</v>
      </c>
      <c r="Z1057" s="362">
        <v>3</v>
      </c>
      <c r="AA1057" s="175"/>
      <c r="AB1057" t="s">
        <v>3008</v>
      </c>
      <c r="AC1057" t="s">
        <v>3009</v>
      </c>
    </row>
    <row r="1058" spans="24:29" x14ac:dyDescent="0.35">
      <c r="X1058" s="362">
        <v>17031809600</v>
      </c>
      <c r="Y1058" s="362" t="s">
        <v>2563</v>
      </c>
      <c r="Z1058" s="362">
        <v>4</v>
      </c>
      <c r="AA1058" s="175"/>
      <c r="AB1058" t="s">
        <v>3010</v>
      </c>
      <c r="AC1058" t="s">
        <v>3011</v>
      </c>
    </row>
    <row r="1059" spans="24:29" x14ac:dyDescent="0.35">
      <c r="X1059" s="362">
        <v>17031809700</v>
      </c>
      <c r="Y1059" s="362" t="s">
        <v>2563</v>
      </c>
      <c r="Z1059" s="362">
        <v>0</v>
      </c>
      <c r="AA1059" s="175"/>
      <c r="AB1059" t="s">
        <v>3012</v>
      </c>
      <c r="AC1059" t="s">
        <v>3013</v>
      </c>
    </row>
    <row r="1060" spans="24:29" x14ac:dyDescent="0.35">
      <c r="X1060" s="362">
        <v>17031809800</v>
      </c>
      <c r="Y1060" s="362" t="s">
        <v>2563</v>
      </c>
      <c r="Z1060" s="362">
        <v>1</v>
      </c>
      <c r="AA1060" s="175"/>
      <c r="AB1060" t="s">
        <v>3014</v>
      </c>
      <c r="AC1060" t="s">
        <v>3015</v>
      </c>
    </row>
    <row r="1061" spans="24:29" x14ac:dyDescent="0.35">
      <c r="X1061" s="362">
        <v>17031809900</v>
      </c>
      <c r="Y1061" s="362" t="s">
        <v>2563</v>
      </c>
      <c r="Z1061" s="362">
        <v>0</v>
      </c>
      <c r="AA1061" s="175"/>
      <c r="AB1061" t="s">
        <v>3016</v>
      </c>
      <c r="AC1061" t="s">
        <v>3017</v>
      </c>
    </row>
    <row r="1062" spans="24:29" x14ac:dyDescent="0.35">
      <c r="X1062" s="362">
        <v>17031810000</v>
      </c>
      <c r="Y1062" s="362" t="s">
        <v>2563</v>
      </c>
      <c r="Z1062" s="362">
        <v>0</v>
      </c>
      <c r="AA1062" s="175"/>
      <c r="AB1062" t="s">
        <v>3018</v>
      </c>
      <c r="AC1062" t="s">
        <v>3019</v>
      </c>
    </row>
    <row r="1063" spans="24:29" x14ac:dyDescent="0.35">
      <c r="X1063" s="362">
        <v>17031810100</v>
      </c>
      <c r="Y1063" s="362" t="s">
        <v>2563</v>
      </c>
      <c r="Z1063" s="362">
        <v>1</v>
      </c>
      <c r="AA1063" s="175"/>
      <c r="AB1063" t="s">
        <v>3020</v>
      </c>
      <c r="AC1063" t="s">
        <v>3021</v>
      </c>
    </row>
    <row r="1064" spans="24:29" x14ac:dyDescent="0.35">
      <c r="X1064" s="362">
        <v>17031810200</v>
      </c>
      <c r="Y1064" s="362" t="s">
        <v>2563</v>
      </c>
      <c r="Z1064" s="362">
        <v>0</v>
      </c>
      <c r="AA1064" s="175"/>
      <c r="AB1064" t="s">
        <v>3022</v>
      </c>
      <c r="AC1064" t="s">
        <v>3023</v>
      </c>
    </row>
    <row r="1065" spans="24:29" x14ac:dyDescent="0.35">
      <c r="X1065" s="362">
        <v>17031810301</v>
      </c>
      <c r="Y1065" s="362" t="s">
        <v>2563</v>
      </c>
      <c r="Z1065" s="362">
        <v>3</v>
      </c>
      <c r="AA1065" s="175"/>
      <c r="AB1065" t="s">
        <v>3024</v>
      </c>
      <c r="AC1065" t="s">
        <v>3025</v>
      </c>
    </row>
    <row r="1066" spans="24:29" x14ac:dyDescent="0.35">
      <c r="X1066" s="362">
        <v>17031810302</v>
      </c>
      <c r="Y1066" s="362" t="s">
        <v>2563</v>
      </c>
      <c r="Z1066" s="362">
        <v>5</v>
      </c>
      <c r="AA1066" s="175"/>
      <c r="AB1066" t="s">
        <v>3026</v>
      </c>
      <c r="AC1066" t="s">
        <v>3027</v>
      </c>
    </row>
    <row r="1067" spans="24:29" x14ac:dyDescent="0.35">
      <c r="X1067" s="362">
        <v>17031810400</v>
      </c>
      <c r="Y1067" s="362" t="s">
        <v>2563</v>
      </c>
      <c r="Z1067" s="362">
        <v>1</v>
      </c>
      <c r="AA1067" s="175"/>
      <c r="AB1067" t="s">
        <v>3028</v>
      </c>
      <c r="AC1067" t="s">
        <v>3029</v>
      </c>
    </row>
    <row r="1068" spans="24:29" x14ac:dyDescent="0.35">
      <c r="X1068" s="362">
        <v>17031810501</v>
      </c>
      <c r="Y1068" s="362" t="s">
        <v>2563</v>
      </c>
      <c r="Z1068" s="362">
        <v>0</v>
      </c>
      <c r="AA1068" s="175"/>
      <c r="AB1068" t="s">
        <v>3030</v>
      </c>
      <c r="AC1068" t="s">
        <v>3031</v>
      </c>
    </row>
    <row r="1069" spans="24:29" x14ac:dyDescent="0.35">
      <c r="X1069" s="362">
        <v>17031810502</v>
      </c>
      <c r="Y1069" s="362" t="s">
        <v>2563</v>
      </c>
      <c r="Z1069" s="362">
        <v>1</v>
      </c>
      <c r="AA1069" s="175"/>
      <c r="AB1069" t="s">
        <v>3032</v>
      </c>
      <c r="AC1069" t="s">
        <v>3033</v>
      </c>
    </row>
    <row r="1070" spans="24:29" x14ac:dyDescent="0.35">
      <c r="X1070" s="362">
        <v>17031810600</v>
      </c>
      <c r="Y1070" s="362" t="s">
        <v>2563</v>
      </c>
      <c r="Z1070" s="362">
        <v>3</v>
      </c>
      <c r="AA1070" s="175"/>
      <c r="AB1070" t="s">
        <v>3034</v>
      </c>
      <c r="AC1070" t="s">
        <v>3035</v>
      </c>
    </row>
    <row r="1071" spans="24:29" x14ac:dyDescent="0.35">
      <c r="X1071" s="362">
        <v>17031810701</v>
      </c>
      <c r="Y1071" s="362" t="s">
        <v>2563</v>
      </c>
      <c r="Z1071" s="362">
        <v>3</v>
      </c>
      <c r="AA1071" s="175"/>
      <c r="AB1071" t="s">
        <v>3036</v>
      </c>
      <c r="AC1071" t="s">
        <v>3037</v>
      </c>
    </row>
    <row r="1072" spans="24:29" x14ac:dyDescent="0.35">
      <c r="X1072" s="362">
        <v>17031810702</v>
      </c>
      <c r="Y1072" s="362" t="s">
        <v>2563</v>
      </c>
      <c r="Z1072" s="362">
        <v>0</v>
      </c>
      <c r="AA1072" s="175"/>
      <c r="AB1072" t="s">
        <v>3038</v>
      </c>
      <c r="AC1072" t="s">
        <v>3039</v>
      </c>
    </row>
    <row r="1073" spans="24:29" x14ac:dyDescent="0.35">
      <c r="X1073" s="362">
        <v>17031810800</v>
      </c>
      <c r="Y1073" s="362" t="s">
        <v>2563</v>
      </c>
      <c r="Z1073" s="362">
        <v>5</v>
      </c>
      <c r="AA1073" s="175"/>
      <c r="AB1073" t="s">
        <v>3040</v>
      </c>
      <c r="AC1073" t="s">
        <v>3041</v>
      </c>
    </row>
    <row r="1074" spans="24:29" x14ac:dyDescent="0.35">
      <c r="X1074" s="362">
        <v>17031810900</v>
      </c>
      <c r="Y1074" s="362" t="s">
        <v>2563</v>
      </c>
      <c r="Z1074" s="362">
        <v>1</v>
      </c>
      <c r="AA1074" s="175"/>
      <c r="AB1074" t="s">
        <v>3042</v>
      </c>
      <c r="AC1074" t="s">
        <v>3043</v>
      </c>
    </row>
    <row r="1075" spans="24:29" x14ac:dyDescent="0.35">
      <c r="X1075" s="362">
        <v>17031811000</v>
      </c>
      <c r="Y1075" s="362" t="s">
        <v>2563</v>
      </c>
      <c r="Z1075" s="362">
        <v>3</v>
      </c>
      <c r="AA1075" s="175"/>
      <c r="AB1075" t="s">
        <v>3044</v>
      </c>
      <c r="AC1075" t="s">
        <v>3045</v>
      </c>
    </row>
    <row r="1076" spans="24:29" x14ac:dyDescent="0.35">
      <c r="X1076" s="362">
        <v>17031811100</v>
      </c>
      <c r="Y1076" s="362" t="s">
        <v>2563</v>
      </c>
      <c r="Z1076" s="362">
        <v>1</v>
      </c>
      <c r="AA1076" s="175"/>
      <c r="AB1076" t="s">
        <v>3046</v>
      </c>
      <c r="AC1076" t="s">
        <v>3047</v>
      </c>
    </row>
    <row r="1077" spans="24:29" x14ac:dyDescent="0.35">
      <c r="X1077" s="362">
        <v>17031811200</v>
      </c>
      <c r="Y1077" s="362" t="s">
        <v>2563</v>
      </c>
      <c r="Z1077" s="362">
        <v>0</v>
      </c>
      <c r="AA1077" s="175"/>
      <c r="AB1077" t="s">
        <v>3048</v>
      </c>
      <c r="AC1077" t="s">
        <v>3049</v>
      </c>
    </row>
    <row r="1078" spans="24:29" x14ac:dyDescent="0.35">
      <c r="X1078" s="362">
        <v>17031811301</v>
      </c>
      <c r="Y1078" s="362" t="s">
        <v>2563</v>
      </c>
      <c r="Z1078" s="362">
        <v>3</v>
      </c>
      <c r="AA1078" s="175"/>
      <c r="AB1078" t="s">
        <v>3050</v>
      </c>
      <c r="AC1078" t="s">
        <v>3051</v>
      </c>
    </row>
    <row r="1079" spans="24:29" x14ac:dyDescent="0.35">
      <c r="X1079" s="362">
        <v>17031811302</v>
      </c>
      <c r="Y1079" s="362" t="s">
        <v>2563</v>
      </c>
      <c r="Z1079" s="362">
        <v>1</v>
      </c>
      <c r="AA1079" s="175"/>
      <c r="AB1079" t="s">
        <v>3052</v>
      </c>
      <c r="AC1079" t="s">
        <v>3053</v>
      </c>
    </row>
    <row r="1080" spans="24:29" x14ac:dyDescent="0.35">
      <c r="X1080" s="362">
        <v>17031811401</v>
      </c>
      <c r="Y1080" s="362" t="s">
        <v>2563</v>
      </c>
      <c r="Z1080" s="362">
        <v>0</v>
      </c>
      <c r="AA1080" s="175"/>
      <c r="AB1080" t="s">
        <v>3054</v>
      </c>
      <c r="AC1080" t="s">
        <v>3055</v>
      </c>
    </row>
    <row r="1081" spans="24:29" x14ac:dyDescent="0.35">
      <c r="X1081" s="362">
        <v>17031811402</v>
      </c>
      <c r="Y1081" s="362" t="s">
        <v>2563</v>
      </c>
      <c r="Z1081" s="362">
        <v>0</v>
      </c>
      <c r="AA1081" s="175"/>
      <c r="AB1081" t="s">
        <v>3056</v>
      </c>
      <c r="AC1081" t="s">
        <v>3057</v>
      </c>
    </row>
    <row r="1082" spans="24:29" x14ac:dyDescent="0.35">
      <c r="X1082" s="362">
        <v>17031811500</v>
      </c>
      <c r="Y1082" s="362" t="s">
        <v>2563</v>
      </c>
      <c r="Z1082" s="362">
        <v>0</v>
      </c>
      <c r="AA1082" s="175"/>
      <c r="AB1082" t="s">
        <v>3058</v>
      </c>
      <c r="AC1082" t="s">
        <v>3059</v>
      </c>
    </row>
    <row r="1083" spans="24:29" x14ac:dyDescent="0.35">
      <c r="X1083" s="362">
        <v>17031811600</v>
      </c>
      <c r="Y1083" s="362" t="s">
        <v>2563</v>
      </c>
      <c r="Z1083" s="362">
        <v>5</v>
      </c>
      <c r="AA1083" s="175"/>
      <c r="AB1083" t="s">
        <v>3060</v>
      </c>
      <c r="AC1083" t="s">
        <v>3061</v>
      </c>
    </row>
    <row r="1084" spans="24:29" x14ac:dyDescent="0.35">
      <c r="X1084" s="362">
        <v>17031811701</v>
      </c>
      <c r="Y1084" s="362" t="s">
        <v>2563</v>
      </c>
      <c r="Z1084" s="362">
        <v>0</v>
      </c>
      <c r="AA1084" s="175"/>
      <c r="AB1084" t="s">
        <v>3062</v>
      </c>
      <c r="AC1084" t="s">
        <v>3063</v>
      </c>
    </row>
    <row r="1085" spans="24:29" x14ac:dyDescent="0.35">
      <c r="X1085" s="362">
        <v>17031811702</v>
      </c>
      <c r="Y1085" s="362" t="s">
        <v>2563</v>
      </c>
      <c r="Z1085" s="362">
        <v>3</v>
      </c>
      <c r="AA1085" s="175"/>
      <c r="AB1085" t="s">
        <v>3064</v>
      </c>
      <c r="AC1085" t="s">
        <v>3065</v>
      </c>
    </row>
    <row r="1086" spans="24:29" x14ac:dyDescent="0.35">
      <c r="X1086" s="362">
        <v>17031811800</v>
      </c>
      <c r="Y1086" s="362" t="s">
        <v>2563</v>
      </c>
      <c r="Z1086" s="362">
        <v>4</v>
      </c>
      <c r="AA1086" s="175"/>
      <c r="AB1086" t="s">
        <v>3066</v>
      </c>
      <c r="AC1086" t="s">
        <v>3067</v>
      </c>
    </row>
    <row r="1087" spans="24:29" x14ac:dyDescent="0.35">
      <c r="X1087" s="362">
        <v>17031811900</v>
      </c>
      <c r="Y1087" s="362" t="s">
        <v>2563</v>
      </c>
      <c r="Z1087" s="362">
        <v>1</v>
      </c>
      <c r="AA1087" s="175"/>
      <c r="AB1087" t="s">
        <v>3068</v>
      </c>
      <c r="AC1087" t="s">
        <v>3069</v>
      </c>
    </row>
    <row r="1088" spans="24:29" x14ac:dyDescent="0.35">
      <c r="X1088" s="362">
        <v>17031812000</v>
      </c>
      <c r="Y1088" s="362" t="s">
        <v>2563</v>
      </c>
      <c r="Z1088" s="362">
        <v>3</v>
      </c>
      <c r="AA1088" s="175"/>
      <c r="AB1088" t="s">
        <v>3070</v>
      </c>
      <c r="AC1088" t="s">
        <v>3071</v>
      </c>
    </row>
    <row r="1089" spans="24:29" x14ac:dyDescent="0.35">
      <c r="X1089" s="362">
        <v>17031812100</v>
      </c>
      <c r="Y1089" s="362" t="s">
        <v>2563</v>
      </c>
      <c r="Z1089" s="362">
        <v>3</v>
      </c>
      <c r="AA1089" s="175"/>
      <c r="AB1089" t="s">
        <v>3072</v>
      </c>
      <c r="AC1089" t="s">
        <v>3073</v>
      </c>
    </row>
    <row r="1090" spans="24:29" x14ac:dyDescent="0.35">
      <c r="X1090" s="362">
        <v>17031812200</v>
      </c>
      <c r="Y1090" s="362" t="s">
        <v>2563</v>
      </c>
      <c r="Z1090" s="362">
        <v>0</v>
      </c>
      <c r="AA1090" s="175"/>
      <c r="AB1090" t="s">
        <v>3074</v>
      </c>
      <c r="AC1090" t="s">
        <v>3075</v>
      </c>
    </row>
    <row r="1091" spans="24:29" x14ac:dyDescent="0.35">
      <c r="X1091" s="362">
        <v>17031812301</v>
      </c>
      <c r="Y1091" s="362" t="s">
        <v>2563</v>
      </c>
      <c r="Z1091" s="362">
        <v>0</v>
      </c>
      <c r="AA1091" s="175"/>
      <c r="AB1091" t="s">
        <v>3076</v>
      </c>
      <c r="AC1091" t="s">
        <v>3077</v>
      </c>
    </row>
    <row r="1092" spans="24:29" x14ac:dyDescent="0.35">
      <c r="X1092" s="362">
        <v>17031812302</v>
      </c>
      <c r="Y1092" s="362" t="s">
        <v>2563</v>
      </c>
      <c r="Z1092" s="362">
        <v>3</v>
      </c>
      <c r="AA1092" s="175"/>
      <c r="AB1092" t="s">
        <v>3078</v>
      </c>
      <c r="AC1092" t="s">
        <v>3079</v>
      </c>
    </row>
    <row r="1093" spans="24:29" x14ac:dyDescent="0.35">
      <c r="X1093" s="362">
        <v>17031812400</v>
      </c>
      <c r="Y1093" s="362" t="s">
        <v>2563</v>
      </c>
      <c r="Z1093" s="362">
        <v>0</v>
      </c>
      <c r="AA1093" s="175"/>
      <c r="AB1093" t="s">
        <v>3080</v>
      </c>
      <c r="AC1093" t="s">
        <v>3081</v>
      </c>
    </row>
    <row r="1094" spans="24:29" x14ac:dyDescent="0.35">
      <c r="X1094" s="362">
        <v>17031812500</v>
      </c>
      <c r="Y1094" s="362" t="s">
        <v>2563</v>
      </c>
      <c r="Z1094" s="362">
        <v>0</v>
      </c>
      <c r="AA1094" s="175"/>
      <c r="AB1094" t="s">
        <v>3082</v>
      </c>
      <c r="AC1094" t="s">
        <v>3083</v>
      </c>
    </row>
    <row r="1095" spans="24:29" x14ac:dyDescent="0.35">
      <c r="X1095" s="362">
        <v>17031812600</v>
      </c>
      <c r="Y1095" s="362" t="s">
        <v>2563</v>
      </c>
      <c r="Z1095" s="362">
        <v>1</v>
      </c>
      <c r="AA1095" s="175"/>
      <c r="AB1095" t="s">
        <v>3084</v>
      </c>
      <c r="AC1095" t="s">
        <v>3085</v>
      </c>
    </row>
    <row r="1096" spans="24:29" x14ac:dyDescent="0.35">
      <c r="X1096" s="362">
        <v>17031812700</v>
      </c>
      <c r="Y1096" s="362" t="s">
        <v>2563</v>
      </c>
      <c r="Z1096" s="362">
        <v>1</v>
      </c>
      <c r="AA1096" s="175"/>
      <c r="AB1096" t="s">
        <v>3086</v>
      </c>
      <c r="AC1096" t="s">
        <v>3087</v>
      </c>
    </row>
    <row r="1097" spans="24:29" x14ac:dyDescent="0.35">
      <c r="X1097" s="362">
        <v>17031812801</v>
      </c>
      <c r="Y1097" s="362" t="s">
        <v>2563</v>
      </c>
      <c r="Z1097" s="362">
        <v>0</v>
      </c>
      <c r="AA1097" s="175"/>
      <c r="AB1097" t="s">
        <v>3088</v>
      </c>
      <c r="AC1097" t="s">
        <v>3089</v>
      </c>
    </row>
    <row r="1098" spans="24:29" x14ac:dyDescent="0.35">
      <c r="X1098" s="362">
        <v>17031812802</v>
      </c>
      <c r="Y1098" s="362" t="s">
        <v>2563</v>
      </c>
      <c r="Z1098" s="362">
        <v>3</v>
      </c>
      <c r="AA1098" s="175"/>
      <c r="AB1098" t="s">
        <v>3090</v>
      </c>
      <c r="AC1098" t="s">
        <v>3091</v>
      </c>
    </row>
    <row r="1099" spans="24:29" x14ac:dyDescent="0.35">
      <c r="X1099" s="362">
        <v>17031812900</v>
      </c>
      <c r="Y1099" s="362" t="s">
        <v>2563</v>
      </c>
      <c r="Z1099" s="362">
        <v>1</v>
      </c>
      <c r="AA1099" s="175"/>
      <c r="AB1099" t="s">
        <v>3092</v>
      </c>
      <c r="AC1099" t="s">
        <v>3093</v>
      </c>
    </row>
    <row r="1100" spans="24:29" x14ac:dyDescent="0.35">
      <c r="X1100" s="362">
        <v>17031813000</v>
      </c>
      <c r="Y1100" s="362" t="s">
        <v>2563</v>
      </c>
      <c r="Z1100" s="362">
        <v>0</v>
      </c>
      <c r="AA1100" s="175"/>
      <c r="AB1100" t="s">
        <v>3094</v>
      </c>
      <c r="AC1100" t="s">
        <v>3095</v>
      </c>
    </row>
    <row r="1101" spans="24:29" x14ac:dyDescent="0.35">
      <c r="X1101" s="362">
        <v>17031813100</v>
      </c>
      <c r="Y1101" s="362" t="s">
        <v>2563</v>
      </c>
      <c r="Z1101" s="362">
        <v>4</v>
      </c>
      <c r="AA1101" s="175"/>
      <c r="AB1101" t="s">
        <v>3096</v>
      </c>
      <c r="AC1101" t="s">
        <v>3097</v>
      </c>
    </row>
    <row r="1102" spans="24:29" x14ac:dyDescent="0.35">
      <c r="X1102" s="362">
        <v>17031813200</v>
      </c>
      <c r="Y1102" s="362" t="s">
        <v>2563</v>
      </c>
      <c r="Z1102" s="362">
        <v>0</v>
      </c>
      <c r="AA1102" s="175"/>
      <c r="AB1102" t="s">
        <v>3098</v>
      </c>
      <c r="AC1102" t="s">
        <v>3099</v>
      </c>
    </row>
    <row r="1103" spans="24:29" x14ac:dyDescent="0.35">
      <c r="X1103" s="362">
        <v>17031813301</v>
      </c>
      <c r="Y1103" s="362" t="s">
        <v>2563</v>
      </c>
      <c r="Z1103" s="362">
        <v>1</v>
      </c>
      <c r="AA1103" s="175"/>
      <c r="AB1103" t="s">
        <v>3100</v>
      </c>
      <c r="AC1103" t="s">
        <v>3101</v>
      </c>
    </row>
    <row r="1104" spans="24:29" x14ac:dyDescent="0.35">
      <c r="X1104" s="362">
        <v>17031813302</v>
      </c>
      <c r="Y1104" s="362" t="s">
        <v>2563</v>
      </c>
      <c r="Z1104" s="362">
        <v>0</v>
      </c>
      <c r="AA1104" s="175"/>
      <c r="AB1104" t="s">
        <v>3102</v>
      </c>
      <c r="AC1104" t="s">
        <v>3103</v>
      </c>
    </row>
    <row r="1105" spans="24:29" x14ac:dyDescent="0.35">
      <c r="X1105" s="362">
        <v>17031813400</v>
      </c>
      <c r="Y1105" s="362" t="s">
        <v>2563</v>
      </c>
      <c r="Z1105" s="362">
        <v>3</v>
      </c>
      <c r="AA1105" s="175"/>
      <c r="AB1105" t="s">
        <v>3104</v>
      </c>
      <c r="AC1105" t="s">
        <v>3105</v>
      </c>
    </row>
    <row r="1106" spans="24:29" x14ac:dyDescent="0.35">
      <c r="X1106" s="362">
        <v>17031813500</v>
      </c>
      <c r="Y1106" s="362" t="s">
        <v>2563</v>
      </c>
      <c r="Z1106" s="362">
        <v>5</v>
      </c>
      <c r="AA1106" s="175"/>
      <c r="AB1106" t="s">
        <v>3106</v>
      </c>
      <c r="AC1106" t="s">
        <v>3107</v>
      </c>
    </row>
    <row r="1107" spans="24:29" x14ac:dyDescent="0.35">
      <c r="X1107" s="362">
        <v>17031813600</v>
      </c>
      <c r="Y1107" s="362" t="s">
        <v>2563</v>
      </c>
      <c r="Z1107" s="362">
        <v>1</v>
      </c>
      <c r="AA1107" s="175"/>
      <c r="AB1107" t="s">
        <v>3108</v>
      </c>
      <c r="AC1107" t="s">
        <v>3109</v>
      </c>
    </row>
    <row r="1108" spans="24:29" x14ac:dyDescent="0.35">
      <c r="X1108" s="362">
        <v>17031813701</v>
      </c>
      <c r="Y1108" s="362" t="s">
        <v>2563</v>
      </c>
      <c r="Z1108" s="362">
        <v>3</v>
      </c>
      <c r="AA1108" s="175"/>
      <c r="AB1108" t="s">
        <v>3110</v>
      </c>
      <c r="AC1108" t="s">
        <v>3111</v>
      </c>
    </row>
    <row r="1109" spans="24:29" x14ac:dyDescent="0.35">
      <c r="X1109" s="362">
        <v>17031813702</v>
      </c>
      <c r="Y1109" s="362" t="s">
        <v>2563</v>
      </c>
      <c r="Z1109" s="362">
        <v>1</v>
      </c>
      <c r="AA1109" s="175"/>
      <c r="AB1109" t="s">
        <v>3112</v>
      </c>
      <c r="AC1109" t="s">
        <v>3113</v>
      </c>
    </row>
    <row r="1110" spans="24:29" x14ac:dyDescent="0.35">
      <c r="X1110" s="362">
        <v>17031813801</v>
      </c>
      <c r="Y1110" s="362" t="s">
        <v>2563</v>
      </c>
      <c r="Z1110" s="362">
        <v>0</v>
      </c>
      <c r="AA1110" s="175"/>
      <c r="AB1110" t="s">
        <v>3114</v>
      </c>
      <c r="AC1110" t="s">
        <v>3115</v>
      </c>
    </row>
    <row r="1111" spans="24:29" x14ac:dyDescent="0.35">
      <c r="X1111" s="362">
        <v>17031813802</v>
      </c>
      <c r="Y1111" s="362" t="s">
        <v>2563</v>
      </c>
      <c r="Z1111" s="362">
        <v>0</v>
      </c>
      <c r="AA1111" s="175"/>
      <c r="AB1111" t="s">
        <v>3116</v>
      </c>
      <c r="AC1111" t="s">
        <v>3117</v>
      </c>
    </row>
    <row r="1112" spans="24:29" x14ac:dyDescent="0.35">
      <c r="X1112" s="362">
        <v>17031813900</v>
      </c>
      <c r="Y1112" s="362" t="s">
        <v>2563</v>
      </c>
      <c r="Z1112" s="362">
        <v>4</v>
      </c>
      <c r="AA1112" s="175"/>
      <c r="AB1112" t="s">
        <v>3118</v>
      </c>
      <c r="AC1112" t="s">
        <v>3119</v>
      </c>
    </row>
    <row r="1113" spans="24:29" x14ac:dyDescent="0.35">
      <c r="X1113" s="362">
        <v>17031814000</v>
      </c>
      <c r="Y1113" s="362" t="s">
        <v>2563</v>
      </c>
      <c r="Z1113" s="362">
        <v>1</v>
      </c>
      <c r="AA1113" s="175"/>
      <c r="AB1113" t="s">
        <v>3120</v>
      </c>
      <c r="AC1113" t="s">
        <v>3121</v>
      </c>
    </row>
    <row r="1114" spans="24:29" x14ac:dyDescent="0.35">
      <c r="X1114" s="362">
        <v>17031814100</v>
      </c>
      <c r="Y1114" s="362" t="s">
        <v>2563</v>
      </c>
      <c r="Z1114" s="362">
        <v>3</v>
      </c>
      <c r="AA1114" s="175"/>
      <c r="AB1114" t="s">
        <v>3122</v>
      </c>
      <c r="AC1114" t="s">
        <v>3123</v>
      </c>
    </row>
    <row r="1115" spans="24:29" x14ac:dyDescent="0.35">
      <c r="X1115" s="362">
        <v>17031814200</v>
      </c>
      <c r="Y1115" s="362" t="s">
        <v>2563</v>
      </c>
      <c r="Z1115" s="362">
        <v>5</v>
      </c>
      <c r="AA1115" s="175"/>
      <c r="AB1115" t="s">
        <v>3124</v>
      </c>
      <c r="AC1115" t="s">
        <v>3125</v>
      </c>
    </row>
    <row r="1116" spans="24:29" x14ac:dyDescent="0.35">
      <c r="X1116" s="362">
        <v>17031814300</v>
      </c>
      <c r="Y1116" s="362" t="s">
        <v>2563</v>
      </c>
      <c r="Z1116" s="362">
        <v>0</v>
      </c>
      <c r="AA1116" s="175"/>
      <c r="AB1116" t="s">
        <v>3126</v>
      </c>
      <c r="AC1116" t="s">
        <v>3127</v>
      </c>
    </row>
    <row r="1117" spans="24:29" x14ac:dyDescent="0.35">
      <c r="X1117" s="362">
        <v>17031814400</v>
      </c>
      <c r="Y1117" s="362" t="s">
        <v>2563</v>
      </c>
      <c r="Z1117" s="362">
        <v>3</v>
      </c>
      <c r="AA1117" s="175"/>
      <c r="AB1117" t="s">
        <v>3128</v>
      </c>
      <c r="AC1117" t="s">
        <v>3129</v>
      </c>
    </row>
    <row r="1118" spans="24:29" x14ac:dyDescent="0.35">
      <c r="X1118" s="362">
        <v>17031814500</v>
      </c>
      <c r="Y1118" s="362" t="s">
        <v>2563</v>
      </c>
      <c r="Z1118" s="362">
        <v>0</v>
      </c>
      <c r="AA1118" s="175"/>
      <c r="AB1118" t="s">
        <v>3130</v>
      </c>
      <c r="AC1118" t="s">
        <v>3131</v>
      </c>
    </row>
    <row r="1119" spans="24:29" x14ac:dyDescent="0.35">
      <c r="X1119" s="362">
        <v>17031814600</v>
      </c>
      <c r="Y1119" s="362" t="s">
        <v>2563</v>
      </c>
      <c r="Z1119" s="362">
        <v>1</v>
      </c>
      <c r="AA1119" s="175"/>
      <c r="AB1119" t="s">
        <v>3132</v>
      </c>
      <c r="AC1119" t="s">
        <v>3133</v>
      </c>
    </row>
    <row r="1120" spans="24:29" x14ac:dyDescent="0.35">
      <c r="X1120" s="362">
        <v>17031814700</v>
      </c>
      <c r="Y1120" s="362" t="s">
        <v>2563</v>
      </c>
      <c r="Z1120" s="362">
        <v>1</v>
      </c>
      <c r="AA1120" s="175"/>
      <c r="AB1120" t="s">
        <v>3134</v>
      </c>
      <c r="AC1120" t="s">
        <v>3135</v>
      </c>
    </row>
    <row r="1121" spans="24:29" x14ac:dyDescent="0.35">
      <c r="X1121" s="362">
        <v>17031814800</v>
      </c>
      <c r="Y1121" s="362" t="s">
        <v>2563</v>
      </c>
      <c r="Z1121" s="362">
        <v>5</v>
      </c>
      <c r="AA1121" s="175"/>
      <c r="AB1121" t="s">
        <v>3136</v>
      </c>
      <c r="AC1121" t="s">
        <v>3137</v>
      </c>
    </row>
    <row r="1122" spans="24:29" x14ac:dyDescent="0.35">
      <c r="X1122" s="362">
        <v>17031814900</v>
      </c>
      <c r="Y1122" s="362" t="s">
        <v>2563</v>
      </c>
      <c r="Z1122" s="362">
        <v>0</v>
      </c>
      <c r="AA1122" s="175"/>
      <c r="AB1122" t="s">
        <v>3138</v>
      </c>
      <c r="AC1122" t="s">
        <v>3139</v>
      </c>
    </row>
    <row r="1123" spans="24:29" x14ac:dyDescent="0.35">
      <c r="X1123" s="362">
        <v>17031815000</v>
      </c>
      <c r="Y1123" s="362" t="s">
        <v>2563</v>
      </c>
      <c r="Z1123" s="362">
        <v>0</v>
      </c>
      <c r="AA1123" s="175"/>
      <c r="AB1123" t="s">
        <v>3140</v>
      </c>
      <c r="AC1123" t="s">
        <v>3141</v>
      </c>
    </row>
    <row r="1124" spans="24:29" x14ac:dyDescent="0.35">
      <c r="X1124" s="362">
        <v>17031815100</v>
      </c>
      <c r="Y1124" s="362" t="s">
        <v>2563</v>
      </c>
      <c r="Z1124" s="362">
        <v>0</v>
      </c>
      <c r="AA1124" s="175"/>
      <c r="AB1124" t="s">
        <v>3140</v>
      </c>
      <c r="AC1124" t="s">
        <v>3142</v>
      </c>
    </row>
    <row r="1125" spans="24:29" x14ac:dyDescent="0.35">
      <c r="X1125" s="362">
        <v>17031815200</v>
      </c>
      <c r="Y1125" s="362" t="s">
        <v>2563</v>
      </c>
      <c r="Z1125" s="362">
        <v>1</v>
      </c>
      <c r="AA1125" s="175"/>
      <c r="AB1125" t="s">
        <v>3143</v>
      </c>
      <c r="AC1125" t="s">
        <v>3144</v>
      </c>
    </row>
    <row r="1126" spans="24:29" x14ac:dyDescent="0.35">
      <c r="X1126" s="362">
        <v>17031815300</v>
      </c>
      <c r="Y1126" s="362" t="s">
        <v>2563</v>
      </c>
      <c r="Z1126" s="362">
        <v>5</v>
      </c>
      <c r="AA1126" s="175"/>
      <c r="AB1126" t="s">
        <v>3145</v>
      </c>
      <c r="AC1126" t="s">
        <v>3146</v>
      </c>
    </row>
    <row r="1127" spans="24:29" x14ac:dyDescent="0.35">
      <c r="X1127" s="362">
        <v>17031815400</v>
      </c>
      <c r="Y1127" s="362" t="s">
        <v>2563</v>
      </c>
      <c r="Z1127" s="362">
        <v>4</v>
      </c>
      <c r="AA1127" s="175"/>
      <c r="AB1127" t="s">
        <v>3147</v>
      </c>
      <c r="AC1127" t="s">
        <v>3148</v>
      </c>
    </row>
    <row r="1128" spans="24:29" x14ac:dyDescent="0.35">
      <c r="X1128" s="362">
        <v>17031815500</v>
      </c>
      <c r="Y1128" s="362" t="s">
        <v>2563</v>
      </c>
      <c r="Z1128" s="362">
        <v>0</v>
      </c>
      <c r="AA1128" s="175"/>
      <c r="AB1128" t="s">
        <v>3149</v>
      </c>
      <c r="AC1128" t="s">
        <v>3150</v>
      </c>
    </row>
    <row r="1129" spans="24:29" x14ac:dyDescent="0.35">
      <c r="X1129" s="362">
        <v>17031815600</v>
      </c>
      <c r="Y1129" s="362" t="s">
        <v>2563</v>
      </c>
      <c r="Z1129" s="362">
        <v>1</v>
      </c>
      <c r="AA1129" s="175"/>
      <c r="AB1129" t="s">
        <v>3151</v>
      </c>
      <c r="AC1129" t="s">
        <v>3152</v>
      </c>
    </row>
    <row r="1130" spans="24:29" x14ac:dyDescent="0.35">
      <c r="X1130" s="362">
        <v>17031815701</v>
      </c>
      <c r="Y1130" s="362" t="s">
        <v>2563</v>
      </c>
      <c r="Z1130" s="362">
        <v>0</v>
      </c>
      <c r="AA1130" s="175"/>
      <c r="AB1130" t="s">
        <v>3153</v>
      </c>
      <c r="AC1130" t="s">
        <v>3154</v>
      </c>
    </row>
    <row r="1131" spans="24:29" x14ac:dyDescent="0.35">
      <c r="X1131" s="362">
        <v>17031815702</v>
      </c>
      <c r="Y1131" s="362" t="s">
        <v>2563</v>
      </c>
      <c r="Z1131" s="362">
        <v>1</v>
      </c>
      <c r="AA1131" s="175"/>
      <c r="AB1131" t="s">
        <v>3155</v>
      </c>
      <c r="AC1131" t="s">
        <v>3156</v>
      </c>
    </row>
    <row r="1132" spans="24:29" x14ac:dyDescent="0.35">
      <c r="X1132" s="362">
        <v>17031815800</v>
      </c>
      <c r="Y1132" s="362" t="s">
        <v>2563</v>
      </c>
      <c r="Z1132" s="362">
        <v>0</v>
      </c>
      <c r="AA1132" s="175"/>
      <c r="AB1132" t="s">
        <v>3157</v>
      </c>
      <c r="AC1132" t="s">
        <v>3158</v>
      </c>
    </row>
    <row r="1133" spans="24:29" x14ac:dyDescent="0.35">
      <c r="X1133" s="362">
        <v>17031815900</v>
      </c>
      <c r="Y1133" s="362" t="s">
        <v>2563</v>
      </c>
      <c r="Z1133" s="362">
        <v>1</v>
      </c>
      <c r="AA1133" s="175"/>
      <c r="AB1133" t="s">
        <v>3159</v>
      </c>
      <c r="AC1133" t="s">
        <v>3160</v>
      </c>
    </row>
    <row r="1134" spans="24:29" x14ac:dyDescent="0.35">
      <c r="X1134" s="362">
        <v>17031816000</v>
      </c>
      <c r="Y1134" s="362" t="s">
        <v>2563</v>
      </c>
      <c r="Z1134" s="362">
        <v>0</v>
      </c>
      <c r="AA1134" s="175"/>
      <c r="AB1134" t="s">
        <v>3161</v>
      </c>
      <c r="AC1134" t="s">
        <v>3162</v>
      </c>
    </row>
    <row r="1135" spans="24:29" x14ac:dyDescent="0.35">
      <c r="X1135" s="362">
        <v>17031816100</v>
      </c>
      <c r="Y1135" s="362" t="s">
        <v>2563</v>
      </c>
      <c r="Z1135" s="362">
        <v>0</v>
      </c>
      <c r="AA1135" s="175"/>
      <c r="AB1135" t="s">
        <v>3163</v>
      </c>
      <c r="AC1135" t="s">
        <v>3164</v>
      </c>
    </row>
    <row r="1136" spans="24:29" x14ac:dyDescent="0.35">
      <c r="X1136" s="362">
        <v>17031816200</v>
      </c>
      <c r="Y1136" s="362" t="s">
        <v>2563</v>
      </c>
      <c r="Z1136" s="362">
        <v>5</v>
      </c>
      <c r="AA1136" s="175"/>
      <c r="AB1136" t="s">
        <v>3165</v>
      </c>
      <c r="AC1136" t="s">
        <v>3166</v>
      </c>
    </row>
    <row r="1137" spans="24:29" x14ac:dyDescent="0.35">
      <c r="X1137" s="362">
        <v>17031816300</v>
      </c>
      <c r="Y1137" s="362" t="s">
        <v>2563</v>
      </c>
      <c r="Z1137" s="362">
        <v>0</v>
      </c>
      <c r="AA1137" s="175"/>
      <c r="AB1137" t="s">
        <v>3167</v>
      </c>
      <c r="AC1137" t="s">
        <v>3168</v>
      </c>
    </row>
    <row r="1138" spans="24:29" x14ac:dyDescent="0.35">
      <c r="X1138" s="362">
        <v>17031816401</v>
      </c>
      <c r="Y1138" s="362" t="s">
        <v>2563</v>
      </c>
      <c r="Z1138" s="362">
        <v>1</v>
      </c>
      <c r="AA1138" s="175"/>
      <c r="AB1138" t="s">
        <v>3169</v>
      </c>
      <c r="AC1138" t="s">
        <v>3170</v>
      </c>
    </row>
    <row r="1139" spans="24:29" x14ac:dyDescent="0.35">
      <c r="X1139" s="362">
        <v>17031816402</v>
      </c>
      <c r="Y1139" s="362" t="s">
        <v>2563</v>
      </c>
      <c r="Z1139" s="362">
        <v>0</v>
      </c>
      <c r="AA1139" s="175"/>
      <c r="AB1139" t="s">
        <v>3171</v>
      </c>
      <c r="AC1139" t="s">
        <v>3172</v>
      </c>
    </row>
    <row r="1140" spans="24:29" x14ac:dyDescent="0.35">
      <c r="X1140" s="362">
        <v>17031816500</v>
      </c>
      <c r="Y1140" s="362" t="s">
        <v>2563</v>
      </c>
      <c r="Z1140" s="362">
        <v>0</v>
      </c>
      <c r="AA1140" s="175"/>
      <c r="AB1140" t="s">
        <v>3173</v>
      </c>
      <c r="AC1140" t="s">
        <v>3174</v>
      </c>
    </row>
    <row r="1141" spans="24:29" x14ac:dyDescent="0.35">
      <c r="X1141" s="362">
        <v>17031816600</v>
      </c>
      <c r="Y1141" s="362" t="s">
        <v>2563</v>
      </c>
      <c r="Z1141" s="362">
        <v>1</v>
      </c>
      <c r="AA1141" s="175"/>
      <c r="AB1141" t="s">
        <v>3175</v>
      </c>
      <c r="AC1141" t="s">
        <v>3176</v>
      </c>
    </row>
    <row r="1142" spans="24:29" x14ac:dyDescent="0.35">
      <c r="X1142" s="362">
        <v>17031816700</v>
      </c>
      <c r="Y1142" s="362" t="s">
        <v>2563</v>
      </c>
      <c r="Z1142" s="362">
        <v>0</v>
      </c>
      <c r="AA1142" s="175"/>
      <c r="AB1142" t="s">
        <v>3177</v>
      </c>
      <c r="AC1142" t="s">
        <v>3178</v>
      </c>
    </row>
    <row r="1143" spans="24:29" x14ac:dyDescent="0.35">
      <c r="X1143" s="362">
        <v>17031816800</v>
      </c>
      <c r="Y1143" s="362" t="s">
        <v>2563</v>
      </c>
      <c r="Z1143" s="362">
        <v>0</v>
      </c>
      <c r="AA1143" s="175"/>
      <c r="AB1143" t="s">
        <v>3179</v>
      </c>
      <c r="AC1143" t="s">
        <v>3180</v>
      </c>
    </row>
    <row r="1144" spans="24:29" x14ac:dyDescent="0.35">
      <c r="X1144" s="362">
        <v>17031816900</v>
      </c>
      <c r="Y1144" s="362" t="s">
        <v>2563</v>
      </c>
      <c r="Z1144" s="362">
        <v>5</v>
      </c>
      <c r="AA1144" s="175"/>
      <c r="AB1144" t="s">
        <v>3181</v>
      </c>
      <c r="AC1144" t="s">
        <v>3182</v>
      </c>
    </row>
    <row r="1145" spans="24:29" x14ac:dyDescent="0.35">
      <c r="X1145" s="362">
        <v>17031817000</v>
      </c>
      <c r="Y1145" s="362" t="s">
        <v>2563</v>
      </c>
      <c r="Z1145" s="362">
        <v>5</v>
      </c>
      <c r="AA1145" s="175"/>
      <c r="AB1145" t="s">
        <v>3183</v>
      </c>
      <c r="AC1145" t="s">
        <v>3184</v>
      </c>
    </row>
    <row r="1146" spans="24:29" x14ac:dyDescent="0.35">
      <c r="X1146" s="362">
        <v>17031817101</v>
      </c>
      <c r="Y1146" s="362" t="s">
        <v>2563</v>
      </c>
      <c r="Z1146" s="362">
        <v>0</v>
      </c>
      <c r="AA1146" s="175"/>
      <c r="AB1146" t="s">
        <v>3185</v>
      </c>
      <c r="AC1146" t="s">
        <v>3186</v>
      </c>
    </row>
    <row r="1147" spans="24:29" x14ac:dyDescent="0.35">
      <c r="X1147" s="362">
        <v>17031817102</v>
      </c>
      <c r="Y1147" s="362" t="s">
        <v>2563</v>
      </c>
      <c r="Z1147" s="362">
        <v>4</v>
      </c>
      <c r="AA1147" s="175"/>
      <c r="AB1147" t="s">
        <v>3187</v>
      </c>
      <c r="AC1147" t="s">
        <v>3188</v>
      </c>
    </row>
    <row r="1148" spans="24:29" x14ac:dyDescent="0.35">
      <c r="X1148" s="362">
        <v>17031817200</v>
      </c>
      <c r="Y1148" s="362" t="s">
        <v>2563</v>
      </c>
      <c r="Z1148" s="362">
        <v>0</v>
      </c>
      <c r="AA1148" s="175"/>
      <c r="AB1148" t="s">
        <v>3189</v>
      </c>
      <c r="AC1148" t="s">
        <v>3190</v>
      </c>
    </row>
    <row r="1149" spans="24:29" x14ac:dyDescent="0.35">
      <c r="X1149" s="362">
        <v>17031817300</v>
      </c>
      <c r="Y1149" s="362" t="s">
        <v>2563</v>
      </c>
      <c r="Z1149" s="362">
        <v>1</v>
      </c>
      <c r="AA1149" s="175"/>
      <c r="AB1149" t="s">
        <v>3191</v>
      </c>
      <c r="AC1149" t="s">
        <v>3192</v>
      </c>
    </row>
    <row r="1150" spans="24:29" x14ac:dyDescent="0.35">
      <c r="X1150" s="362">
        <v>17031817400</v>
      </c>
      <c r="Y1150" s="362" t="s">
        <v>2563</v>
      </c>
      <c r="Z1150" s="362">
        <v>1</v>
      </c>
      <c r="AA1150" s="175"/>
      <c r="AB1150" t="s">
        <v>3193</v>
      </c>
      <c r="AC1150" t="s">
        <v>3194</v>
      </c>
    </row>
    <row r="1151" spans="24:29" x14ac:dyDescent="0.35">
      <c r="X1151" s="362">
        <v>17031817500</v>
      </c>
      <c r="Y1151" s="362" t="s">
        <v>2563</v>
      </c>
      <c r="Z1151" s="362">
        <v>0</v>
      </c>
      <c r="AA1151" s="175"/>
      <c r="AB1151" t="s">
        <v>3195</v>
      </c>
      <c r="AC1151" t="s">
        <v>3196</v>
      </c>
    </row>
    <row r="1152" spans="24:29" x14ac:dyDescent="0.35">
      <c r="X1152" s="362">
        <v>17031817600</v>
      </c>
      <c r="Y1152" s="362" t="s">
        <v>2563</v>
      </c>
      <c r="Z1152" s="362">
        <v>0</v>
      </c>
      <c r="AA1152" s="175"/>
      <c r="AB1152" t="s">
        <v>3197</v>
      </c>
      <c r="AC1152" t="s">
        <v>3198</v>
      </c>
    </row>
    <row r="1153" spans="24:29" x14ac:dyDescent="0.35">
      <c r="X1153" s="362">
        <v>17031817700</v>
      </c>
      <c r="Y1153" s="362" t="s">
        <v>2563</v>
      </c>
      <c r="Z1153" s="362">
        <v>1</v>
      </c>
      <c r="AA1153" s="175"/>
      <c r="AB1153" t="s">
        <v>3199</v>
      </c>
      <c r="AC1153" t="s">
        <v>3200</v>
      </c>
    </row>
    <row r="1154" spans="24:29" x14ac:dyDescent="0.35">
      <c r="X1154" s="362">
        <v>17031817900</v>
      </c>
      <c r="Y1154" s="362" t="s">
        <v>2563</v>
      </c>
      <c r="Z1154" s="362">
        <v>0</v>
      </c>
      <c r="AA1154" s="175"/>
      <c r="AB1154" t="s">
        <v>3201</v>
      </c>
      <c r="AC1154" t="s">
        <v>3202</v>
      </c>
    </row>
    <row r="1155" spans="24:29" x14ac:dyDescent="0.35">
      <c r="X1155" s="362">
        <v>17031818000</v>
      </c>
      <c r="Y1155" s="362" t="s">
        <v>2563</v>
      </c>
      <c r="Z1155" s="362">
        <v>0</v>
      </c>
      <c r="AA1155" s="175"/>
      <c r="AB1155" t="s">
        <v>3203</v>
      </c>
      <c r="AC1155" t="s">
        <v>3204</v>
      </c>
    </row>
    <row r="1156" spans="24:29" x14ac:dyDescent="0.35">
      <c r="X1156" s="362">
        <v>17031818100</v>
      </c>
      <c r="Y1156" s="362" t="s">
        <v>2563</v>
      </c>
      <c r="Z1156" s="362">
        <v>5</v>
      </c>
      <c r="AA1156" s="175"/>
      <c r="AB1156" t="s">
        <v>3205</v>
      </c>
      <c r="AC1156" t="s">
        <v>3206</v>
      </c>
    </row>
    <row r="1157" spans="24:29" x14ac:dyDescent="0.35">
      <c r="X1157" s="362">
        <v>17031818200</v>
      </c>
      <c r="Y1157" s="362" t="s">
        <v>2563</v>
      </c>
      <c r="Z1157" s="362">
        <v>4</v>
      </c>
      <c r="AA1157" s="175"/>
      <c r="AB1157" t="s">
        <v>3207</v>
      </c>
      <c r="AC1157" t="s">
        <v>3208</v>
      </c>
    </row>
    <row r="1158" spans="24:29" x14ac:dyDescent="0.35">
      <c r="X1158" s="362">
        <v>17031818300</v>
      </c>
      <c r="Y1158" s="362" t="s">
        <v>2563</v>
      </c>
      <c r="Z1158" s="362">
        <v>5</v>
      </c>
      <c r="AA1158" s="175"/>
      <c r="AB1158" t="s">
        <v>3209</v>
      </c>
      <c r="AC1158" t="s">
        <v>3210</v>
      </c>
    </row>
    <row r="1159" spans="24:29" x14ac:dyDescent="0.35">
      <c r="X1159" s="362">
        <v>17031818401</v>
      </c>
      <c r="Y1159" s="362" t="s">
        <v>2563</v>
      </c>
      <c r="Z1159" s="362">
        <v>0</v>
      </c>
      <c r="AA1159" s="175"/>
      <c r="AB1159" t="s">
        <v>3211</v>
      </c>
      <c r="AC1159" t="s">
        <v>3212</v>
      </c>
    </row>
    <row r="1160" spans="24:29" x14ac:dyDescent="0.35">
      <c r="X1160" s="362">
        <v>17031818402</v>
      </c>
      <c r="Y1160" s="362" t="s">
        <v>2563</v>
      </c>
      <c r="Z1160" s="362">
        <v>5</v>
      </c>
      <c r="AA1160" s="175"/>
      <c r="AB1160" t="s">
        <v>3213</v>
      </c>
      <c r="AC1160" t="s">
        <v>3214</v>
      </c>
    </row>
    <row r="1161" spans="24:29" x14ac:dyDescent="0.35">
      <c r="X1161" s="362">
        <v>17031818500</v>
      </c>
      <c r="Y1161" s="362" t="s">
        <v>2563</v>
      </c>
      <c r="Z1161" s="362">
        <v>0</v>
      </c>
      <c r="AA1161" s="175"/>
      <c r="AB1161" t="s">
        <v>3215</v>
      </c>
      <c r="AC1161" t="s">
        <v>3216</v>
      </c>
    </row>
    <row r="1162" spans="24:29" x14ac:dyDescent="0.35">
      <c r="X1162" s="362">
        <v>17031818600</v>
      </c>
      <c r="Y1162" s="362" t="s">
        <v>2563</v>
      </c>
      <c r="Z1162" s="362">
        <v>0</v>
      </c>
      <c r="AA1162" s="175"/>
      <c r="AB1162" t="s">
        <v>3217</v>
      </c>
      <c r="AC1162" t="s">
        <v>3218</v>
      </c>
    </row>
    <row r="1163" spans="24:29" x14ac:dyDescent="0.35">
      <c r="X1163" s="362">
        <v>17031818700</v>
      </c>
      <c r="Y1163" s="362" t="s">
        <v>2563</v>
      </c>
      <c r="Z1163" s="362">
        <v>3</v>
      </c>
      <c r="AA1163" s="175"/>
      <c r="AB1163" t="s">
        <v>3219</v>
      </c>
      <c r="AC1163" t="s">
        <v>3220</v>
      </c>
    </row>
    <row r="1164" spans="24:29" x14ac:dyDescent="0.35">
      <c r="X1164" s="362">
        <v>17031818800</v>
      </c>
      <c r="Y1164" s="362" t="s">
        <v>2563</v>
      </c>
      <c r="Z1164" s="362">
        <v>0</v>
      </c>
      <c r="AA1164" s="175"/>
      <c r="AB1164" t="s">
        <v>3221</v>
      </c>
      <c r="AC1164" t="s">
        <v>3222</v>
      </c>
    </row>
    <row r="1165" spans="24:29" x14ac:dyDescent="0.35">
      <c r="X1165" s="362">
        <v>17031818900</v>
      </c>
      <c r="Y1165" s="362" t="s">
        <v>2563</v>
      </c>
      <c r="Z1165" s="362">
        <v>1</v>
      </c>
      <c r="AA1165" s="175"/>
      <c r="AB1165" t="s">
        <v>3223</v>
      </c>
      <c r="AC1165" t="s">
        <v>3224</v>
      </c>
    </row>
    <row r="1166" spans="24:29" x14ac:dyDescent="0.35">
      <c r="X1166" s="362">
        <v>17031819000</v>
      </c>
      <c r="Y1166" s="362" t="s">
        <v>2563</v>
      </c>
      <c r="Z1166" s="362">
        <v>1</v>
      </c>
      <c r="AA1166" s="175"/>
      <c r="AB1166" t="s">
        <v>3225</v>
      </c>
      <c r="AC1166" t="s">
        <v>3226</v>
      </c>
    </row>
    <row r="1167" spans="24:29" x14ac:dyDescent="0.35">
      <c r="X1167" s="362">
        <v>17031819100</v>
      </c>
      <c r="Y1167" s="362" t="s">
        <v>2563</v>
      </c>
      <c r="Z1167" s="362">
        <v>0</v>
      </c>
      <c r="AA1167" s="175"/>
      <c r="AB1167" t="s">
        <v>3227</v>
      </c>
      <c r="AC1167" t="s">
        <v>3228</v>
      </c>
    </row>
    <row r="1168" spans="24:29" x14ac:dyDescent="0.35">
      <c r="X1168" s="362">
        <v>17031819200</v>
      </c>
      <c r="Y1168" s="362" t="s">
        <v>2563</v>
      </c>
      <c r="Z1168" s="362">
        <v>1</v>
      </c>
      <c r="AA1168" s="175"/>
      <c r="AB1168" t="s">
        <v>3229</v>
      </c>
      <c r="AC1168" t="s">
        <v>3230</v>
      </c>
    </row>
    <row r="1169" spans="24:29" x14ac:dyDescent="0.35">
      <c r="X1169" s="362">
        <v>17031819300</v>
      </c>
      <c r="Y1169" s="362" t="s">
        <v>2563</v>
      </c>
      <c r="Z1169" s="362">
        <v>0</v>
      </c>
      <c r="AA1169" s="175"/>
      <c r="AB1169" t="s">
        <v>3231</v>
      </c>
      <c r="AC1169" t="s">
        <v>3232</v>
      </c>
    </row>
    <row r="1170" spans="24:29" x14ac:dyDescent="0.35">
      <c r="X1170" s="362">
        <v>17031819400</v>
      </c>
      <c r="Y1170" s="362" t="s">
        <v>2563</v>
      </c>
      <c r="Z1170" s="362">
        <v>2</v>
      </c>
      <c r="AA1170" s="175"/>
      <c r="AB1170" t="s">
        <v>3233</v>
      </c>
      <c r="AC1170" t="s">
        <v>3234</v>
      </c>
    </row>
    <row r="1171" spans="24:29" x14ac:dyDescent="0.35">
      <c r="X1171" s="362">
        <v>17031819500</v>
      </c>
      <c r="Y1171" s="362" t="s">
        <v>2563</v>
      </c>
      <c r="Z1171" s="362">
        <v>3</v>
      </c>
      <c r="AA1171" s="175"/>
      <c r="AB1171" t="s">
        <v>3235</v>
      </c>
      <c r="AC1171" t="s">
        <v>3236</v>
      </c>
    </row>
    <row r="1172" spans="24:29" x14ac:dyDescent="0.35">
      <c r="X1172" s="362">
        <v>17031819600</v>
      </c>
      <c r="Y1172" s="362" t="s">
        <v>2563</v>
      </c>
      <c r="Z1172" s="362">
        <v>0</v>
      </c>
      <c r="AA1172" s="175"/>
      <c r="AB1172" t="s">
        <v>3237</v>
      </c>
      <c r="AC1172" t="s">
        <v>3238</v>
      </c>
    </row>
    <row r="1173" spans="24:29" x14ac:dyDescent="0.35">
      <c r="X1173" s="362">
        <v>17031819700</v>
      </c>
      <c r="Y1173" s="362" t="s">
        <v>2563</v>
      </c>
      <c r="Z1173" s="362">
        <v>0</v>
      </c>
      <c r="AA1173" s="175"/>
      <c r="AB1173" t="s">
        <v>3239</v>
      </c>
      <c r="AC1173" t="s">
        <v>3240</v>
      </c>
    </row>
    <row r="1174" spans="24:29" x14ac:dyDescent="0.35">
      <c r="X1174" s="362">
        <v>17031819801</v>
      </c>
      <c r="Y1174" s="362" t="s">
        <v>2563</v>
      </c>
      <c r="Z1174" s="362">
        <v>0</v>
      </c>
      <c r="AA1174" s="175"/>
      <c r="AB1174" t="s">
        <v>3241</v>
      </c>
      <c r="AC1174" t="s">
        <v>3242</v>
      </c>
    </row>
    <row r="1175" spans="24:29" x14ac:dyDescent="0.35">
      <c r="X1175" s="362">
        <v>17031819802</v>
      </c>
      <c r="Y1175" s="362" t="s">
        <v>2563</v>
      </c>
      <c r="Z1175" s="362">
        <v>4</v>
      </c>
      <c r="AA1175" s="175"/>
      <c r="AB1175" t="s">
        <v>3243</v>
      </c>
      <c r="AC1175" t="s">
        <v>3244</v>
      </c>
    </row>
    <row r="1176" spans="24:29" x14ac:dyDescent="0.35">
      <c r="X1176" s="362">
        <v>17031819900</v>
      </c>
      <c r="Y1176" s="362" t="s">
        <v>2563</v>
      </c>
      <c r="Z1176" s="362">
        <v>3</v>
      </c>
      <c r="AA1176" s="175"/>
      <c r="AB1176" t="s">
        <v>3245</v>
      </c>
      <c r="AC1176" t="s">
        <v>3246</v>
      </c>
    </row>
    <row r="1177" spans="24:29" x14ac:dyDescent="0.35">
      <c r="X1177" s="362">
        <v>17031820000</v>
      </c>
      <c r="Y1177" s="362" t="s">
        <v>2563</v>
      </c>
      <c r="Z1177" s="362">
        <v>0</v>
      </c>
      <c r="AA1177" s="175"/>
      <c r="AB1177" t="s">
        <v>3247</v>
      </c>
      <c r="AC1177" t="s">
        <v>3248</v>
      </c>
    </row>
    <row r="1178" spans="24:29" x14ac:dyDescent="0.35">
      <c r="X1178" s="362">
        <v>17031820101</v>
      </c>
      <c r="Y1178" s="362" t="s">
        <v>2563</v>
      </c>
      <c r="Z1178" s="362">
        <v>0</v>
      </c>
      <c r="AA1178" s="175"/>
      <c r="AB1178" t="s">
        <v>3249</v>
      </c>
      <c r="AC1178" t="s">
        <v>3250</v>
      </c>
    </row>
    <row r="1179" spans="24:29" x14ac:dyDescent="0.35">
      <c r="X1179" s="362">
        <v>17031820103</v>
      </c>
      <c r="Y1179" s="362" t="s">
        <v>2563</v>
      </c>
      <c r="Z1179" s="362">
        <v>0</v>
      </c>
      <c r="AA1179" s="175"/>
      <c r="AB1179" t="s">
        <v>3251</v>
      </c>
      <c r="AC1179" t="s">
        <v>3252</v>
      </c>
    </row>
    <row r="1180" spans="24:29" x14ac:dyDescent="0.35">
      <c r="X1180" s="362">
        <v>17031820104</v>
      </c>
      <c r="Y1180" s="362" t="s">
        <v>2563</v>
      </c>
      <c r="Z1180" s="362">
        <v>0</v>
      </c>
      <c r="AA1180" s="175"/>
      <c r="AB1180" t="s">
        <v>3253</v>
      </c>
      <c r="AC1180" t="s">
        <v>3254</v>
      </c>
    </row>
    <row r="1181" spans="24:29" x14ac:dyDescent="0.35">
      <c r="X1181" s="362">
        <v>17031820202</v>
      </c>
      <c r="Y1181" s="362" t="s">
        <v>2563</v>
      </c>
      <c r="Z1181" s="362">
        <v>1</v>
      </c>
      <c r="AA1181" s="175"/>
      <c r="AB1181" t="s">
        <v>3255</v>
      </c>
      <c r="AC1181" t="s">
        <v>3256</v>
      </c>
    </row>
    <row r="1182" spans="24:29" x14ac:dyDescent="0.35">
      <c r="X1182" s="362">
        <v>17031820203</v>
      </c>
      <c r="Y1182" s="362" t="s">
        <v>2563</v>
      </c>
      <c r="Z1182" s="362">
        <v>0</v>
      </c>
      <c r="AA1182" s="175"/>
      <c r="AB1182" t="s">
        <v>3257</v>
      </c>
      <c r="AC1182" t="s">
        <v>3258</v>
      </c>
    </row>
    <row r="1183" spans="24:29" x14ac:dyDescent="0.35">
      <c r="X1183" s="362">
        <v>17031820204</v>
      </c>
      <c r="Y1183" s="362" t="s">
        <v>2563</v>
      </c>
      <c r="Z1183" s="362">
        <v>0</v>
      </c>
      <c r="AA1183" s="175"/>
      <c r="AB1183" t="s">
        <v>3259</v>
      </c>
      <c r="AC1183" t="s">
        <v>3260</v>
      </c>
    </row>
    <row r="1184" spans="24:29" x14ac:dyDescent="0.35">
      <c r="X1184" s="362">
        <v>17031820300</v>
      </c>
      <c r="Y1184" s="362" t="s">
        <v>2563</v>
      </c>
      <c r="Z1184" s="362">
        <v>3</v>
      </c>
      <c r="AA1184" s="175"/>
      <c r="AB1184" t="s">
        <v>3261</v>
      </c>
      <c r="AC1184" t="s">
        <v>3262</v>
      </c>
    </row>
    <row r="1185" spans="24:29" x14ac:dyDescent="0.35">
      <c r="X1185" s="362">
        <v>17031820400</v>
      </c>
      <c r="Y1185" s="362" t="s">
        <v>2563</v>
      </c>
      <c r="Z1185" s="362">
        <v>3</v>
      </c>
      <c r="AA1185" s="175"/>
      <c r="AB1185" t="s">
        <v>3263</v>
      </c>
      <c r="AC1185" t="s">
        <v>3264</v>
      </c>
    </row>
    <row r="1186" spans="24:29" x14ac:dyDescent="0.35">
      <c r="X1186" s="362">
        <v>17031820501</v>
      </c>
      <c r="Y1186" s="362" t="s">
        <v>2563</v>
      </c>
      <c r="Z1186" s="362">
        <v>0</v>
      </c>
      <c r="AA1186" s="175"/>
      <c r="AB1186" t="s">
        <v>3265</v>
      </c>
      <c r="AC1186" t="s">
        <v>3266</v>
      </c>
    </row>
    <row r="1187" spans="24:29" x14ac:dyDescent="0.35">
      <c r="X1187" s="362">
        <v>17031820502</v>
      </c>
      <c r="Y1187" s="362" t="s">
        <v>2563</v>
      </c>
      <c r="Z1187" s="362">
        <v>1</v>
      </c>
      <c r="AA1187" s="175"/>
      <c r="AB1187" t="s">
        <v>3267</v>
      </c>
      <c r="AC1187" t="s">
        <v>3268</v>
      </c>
    </row>
    <row r="1188" spans="24:29" x14ac:dyDescent="0.35">
      <c r="X1188" s="362">
        <v>17031820603</v>
      </c>
      <c r="Y1188" s="362" t="s">
        <v>2563</v>
      </c>
      <c r="Z1188" s="362">
        <v>3</v>
      </c>
      <c r="AA1188" s="175"/>
      <c r="AB1188" t="s">
        <v>3269</v>
      </c>
      <c r="AC1188" t="s">
        <v>3270</v>
      </c>
    </row>
    <row r="1189" spans="24:29" x14ac:dyDescent="0.35">
      <c r="X1189" s="362">
        <v>17031820604</v>
      </c>
      <c r="Y1189" s="362" t="s">
        <v>2563</v>
      </c>
      <c r="Z1189" s="362">
        <v>0</v>
      </c>
      <c r="AA1189" s="175"/>
      <c r="AB1189" t="s">
        <v>3271</v>
      </c>
      <c r="AC1189" t="s">
        <v>3272</v>
      </c>
    </row>
    <row r="1190" spans="24:29" x14ac:dyDescent="0.35">
      <c r="X1190" s="362">
        <v>17031820605</v>
      </c>
      <c r="Y1190" s="362" t="s">
        <v>2563</v>
      </c>
      <c r="Z1190" s="362">
        <v>3</v>
      </c>
      <c r="AA1190" s="175"/>
      <c r="AB1190" t="s">
        <v>3273</v>
      </c>
      <c r="AC1190" t="s">
        <v>3274</v>
      </c>
    </row>
    <row r="1191" spans="24:29" x14ac:dyDescent="0.35">
      <c r="X1191" s="362">
        <v>17031820606</v>
      </c>
      <c r="Y1191" s="362" t="s">
        <v>2563</v>
      </c>
      <c r="Z1191" s="362">
        <v>1</v>
      </c>
      <c r="AA1191" s="175"/>
      <c r="AB1191" t="s">
        <v>3275</v>
      </c>
      <c r="AC1191" t="s">
        <v>3276</v>
      </c>
    </row>
    <row r="1192" spans="24:29" x14ac:dyDescent="0.35">
      <c r="X1192" s="362">
        <v>17031820700</v>
      </c>
      <c r="Y1192" s="362" t="s">
        <v>2563</v>
      </c>
      <c r="Z1192" s="362">
        <v>0</v>
      </c>
      <c r="AA1192" s="175"/>
      <c r="AB1192" t="s">
        <v>3277</v>
      </c>
      <c r="AC1192" t="s">
        <v>3278</v>
      </c>
    </row>
    <row r="1193" spans="24:29" x14ac:dyDescent="0.35">
      <c r="X1193" s="362">
        <v>17031820800</v>
      </c>
      <c r="Y1193" s="362" t="s">
        <v>2563</v>
      </c>
      <c r="Z1193" s="362">
        <v>5</v>
      </c>
      <c r="AA1193" s="175"/>
      <c r="AB1193" t="s">
        <v>3279</v>
      </c>
      <c r="AC1193" t="s">
        <v>3280</v>
      </c>
    </row>
    <row r="1194" spans="24:29" x14ac:dyDescent="0.35">
      <c r="X1194" s="362">
        <v>17031820901</v>
      </c>
      <c r="Y1194" s="362" t="s">
        <v>2563</v>
      </c>
      <c r="Z1194" s="362">
        <v>3</v>
      </c>
      <c r="AA1194" s="175"/>
      <c r="AB1194" t="s">
        <v>3281</v>
      </c>
      <c r="AC1194" t="s">
        <v>3282</v>
      </c>
    </row>
    <row r="1195" spans="24:29" x14ac:dyDescent="0.35">
      <c r="X1195" s="362">
        <v>17031820902</v>
      </c>
      <c r="Y1195" s="362" t="s">
        <v>2563</v>
      </c>
      <c r="Z1195" s="362">
        <v>4</v>
      </c>
      <c r="AA1195" s="175"/>
      <c r="AB1195" t="s">
        <v>3283</v>
      </c>
      <c r="AC1195" t="s">
        <v>3284</v>
      </c>
    </row>
    <row r="1196" spans="24:29" x14ac:dyDescent="0.35">
      <c r="X1196" s="362">
        <v>17031821001</v>
      </c>
      <c r="Y1196" s="362" t="s">
        <v>2563</v>
      </c>
      <c r="Z1196" s="362">
        <v>0</v>
      </c>
      <c r="AA1196" s="175"/>
      <c r="AB1196" t="s">
        <v>3285</v>
      </c>
      <c r="AC1196" t="s">
        <v>3286</v>
      </c>
    </row>
    <row r="1197" spans="24:29" x14ac:dyDescent="0.35">
      <c r="X1197" s="362">
        <v>17031821002</v>
      </c>
      <c r="Y1197" s="362" t="s">
        <v>2563</v>
      </c>
      <c r="Z1197" s="362">
        <v>1</v>
      </c>
      <c r="AA1197" s="175"/>
      <c r="AB1197" t="s">
        <v>3287</v>
      </c>
      <c r="AC1197" t="s">
        <v>3288</v>
      </c>
    </row>
    <row r="1198" spans="24:29" x14ac:dyDescent="0.35">
      <c r="X1198" s="362">
        <v>17031821101</v>
      </c>
      <c r="Y1198" s="362" t="s">
        <v>2563</v>
      </c>
      <c r="Z1198" s="362">
        <v>3</v>
      </c>
      <c r="AA1198" s="175"/>
      <c r="AB1198" t="s">
        <v>3289</v>
      </c>
      <c r="AC1198" t="s">
        <v>3290</v>
      </c>
    </row>
    <row r="1199" spans="24:29" x14ac:dyDescent="0.35">
      <c r="X1199" s="362">
        <v>17031821102</v>
      </c>
      <c r="Y1199" s="362" t="s">
        <v>2563</v>
      </c>
      <c r="Z1199" s="362">
        <v>5</v>
      </c>
      <c r="AA1199" s="175"/>
      <c r="AB1199" t="s">
        <v>3291</v>
      </c>
      <c r="AC1199" t="s">
        <v>3292</v>
      </c>
    </row>
    <row r="1200" spans="24:29" x14ac:dyDescent="0.35">
      <c r="X1200" s="362">
        <v>17031821200</v>
      </c>
      <c r="Y1200" s="362" t="s">
        <v>2563</v>
      </c>
      <c r="Z1200" s="362">
        <v>0</v>
      </c>
      <c r="AA1200" s="175"/>
      <c r="AB1200" t="s">
        <v>3293</v>
      </c>
      <c r="AC1200" t="s">
        <v>3294</v>
      </c>
    </row>
    <row r="1201" spans="24:29" x14ac:dyDescent="0.35">
      <c r="X1201" s="362">
        <v>17031821300</v>
      </c>
      <c r="Y1201" s="362" t="s">
        <v>2563</v>
      </c>
      <c r="Z1201" s="362">
        <v>0</v>
      </c>
      <c r="AA1201" s="175"/>
      <c r="AB1201" t="s">
        <v>3295</v>
      </c>
      <c r="AC1201" t="s">
        <v>3296</v>
      </c>
    </row>
    <row r="1202" spans="24:29" x14ac:dyDescent="0.35">
      <c r="X1202" s="362">
        <v>17031821401</v>
      </c>
      <c r="Y1202" s="362" t="s">
        <v>2563</v>
      </c>
      <c r="Z1202" s="362">
        <v>0</v>
      </c>
      <c r="AA1202" s="175"/>
      <c r="AB1202" t="s">
        <v>3297</v>
      </c>
      <c r="AC1202" t="s">
        <v>3298</v>
      </c>
    </row>
    <row r="1203" spans="24:29" x14ac:dyDescent="0.35">
      <c r="X1203" s="362">
        <v>17031821402</v>
      </c>
      <c r="Y1203" s="362" t="s">
        <v>2563</v>
      </c>
      <c r="Z1203" s="362">
        <v>4</v>
      </c>
      <c r="AA1203" s="175"/>
      <c r="AB1203" t="s">
        <v>3299</v>
      </c>
      <c r="AC1203" t="s">
        <v>3300</v>
      </c>
    </row>
    <row r="1204" spans="24:29" x14ac:dyDescent="0.35">
      <c r="X1204" s="362">
        <v>17031821500</v>
      </c>
      <c r="Y1204" s="362" t="s">
        <v>2563</v>
      </c>
      <c r="Z1204" s="362">
        <v>0</v>
      </c>
      <c r="AA1204" s="175"/>
      <c r="AB1204" t="s">
        <v>3301</v>
      </c>
      <c r="AC1204" t="s">
        <v>3302</v>
      </c>
    </row>
    <row r="1205" spans="24:29" x14ac:dyDescent="0.35">
      <c r="X1205" s="362">
        <v>17031821600</v>
      </c>
      <c r="Y1205" s="362" t="s">
        <v>2563</v>
      </c>
      <c r="Z1205" s="362">
        <v>1</v>
      </c>
      <c r="AA1205" s="175"/>
      <c r="AB1205" t="s">
        <v>3303</v>
      </c>
      <c r="AC1205" t="s">
        <v>3304</v>
      </c>
    </row>
    <row r="1206" spans="24:29" x14ac:dyDescent="0.35">
      <c r="X1206" s="362">
        <v>17031821700</v>
      </c>
      <c r="Y1206" s="362" t="s">
        <v>2563</v>
      </c>
      <c r="Z1206" s="362">
        <v>0</v>
      </c>
      <c r="AA1206" s="175"/>
      <c r="AB1206" t="s">
        <v>3305</v>
      </c>
      <c r="AC1206" t="s">
        <v>3306</v>
      </c>
    </row>
    <row r="1207" spans="24:29" x14ac:dyDescent="0.35">
      <c r="X1207" s="362">
        <v>17031821800</v>
      </c>
      <c r="Y1207" s="362" t="s">
        <v>2563</v>
      </c>
      <c r="Z1207" s="362">
        <v>1</v>
      </c>
      <c r="AA1207" s="175"/>
      <c r="AB1207" t="s">
        <v>3307</v>
      </c>
      <c r="AC1207" t="s">
        <v>3308</v>
      </c>
    </row>
    <row r="1208" spans="24:29" x14ac:dyDescent="0.35">
      <c r="X1208" s="362">
        <v>17031821900</v>
      </c>
      <c r="Y1208" s="362" t="s">
        <v>2563</v>
      </c>
      <c r="Z1208" s="362">
        <v>5</v>
      </c>
      <c r="AA1208" s="175"/>
      <c r="AB1208" t="s">
        <v>3309</v>
      </c>
      <c r="AC1208" t="s">
        <v>3310</v>
      </c>
    </row>
    <row r="1209" spans="24:29" x14ac:dyDescent="0.35">
      <c r="X1209" s="362">
        <v>17031822000</v>
      </c>
      <c r="Y1209" s="362" t="s">
        <v>2563</v>
      </c>
      <c r="Z1209" s="362">
        <v>5</v>
      </c>
      <c r="AA1209" s="175"/>
      <c r="AB1209" t="s">
        <v>3311</v>
      </c>
      <c r="AC1209" t="s">
        <v>3312</v>
      </c>
    </row>
    <row r="1210" spans="24:29" x14ac:dyDescent="0.35">
      <c r="X1210" s="362">
        <v>17031822101</v>
      </c>
      <c r="Y1210" s="362" t="s">
        <v>2563</v>
      </c>
      <c r="Z1210" s="362">
        <v>1</v>
      </c>
      <c r="AA1210" s="175"/>
      <c r="AB1210" t="s">
        <v>3313</v>
      </c>
      <c r="AC1210" t="s">
        <v>3314</v>
      </c>
    </row>
    <row r="1211" spans="24:29" x14ac:dyDescent="0.35">
      <c r="X1211" s="362">
        <v>17031822102</v>
      </c>
      <c r="Y1211" s="362" t="s">
        <v>2563</v>
      </c>
      <c r="Z1211" s="362">
        <v>1</v>
      </c>
      <c r="AA1211" s="175"/>
      <c r="AB1211" t="s">
        <v>3315</v>
      </c>
      <c r="AC1211" t="s">
        <v>3316</v>
      </c>
    </row>
    <row r="1212" spans="24:29" x14ac:dyDescent="0.35">
      <c r="X1212" s="362">
        <v>17031822200</v>
      </c>
      <c r="Y1212" s="362" t="s">
        <v>2563</v>
      </c>
      <c r="Z1212" s="362">
        <v>0</v>
      </c>
      <c r="AA1212" s="175"/>
      <c r="AB1212" t="s">
        <v>3317</v>
      </c>
      <c r="AC1212" t="s">
        <v>3318</v>
      </c>
    </row>
    <row r="1213" spans="24:29" x14ac:dyDescent="0.35">
      <c r="X1213" s="362">
        <v>17031822301</v>
      </c>
      <c r="Y1213" s="362" t="s">
        <v>2563</v>
      </c>
      <c r="Z1213" s="362">
        <v>4</v>
      </c>
      <c r="AA1213" s="175"/>
      <c r="AB1213" t="s">
        <v>3319</v>
      </c>
      <c r="AC1213" t="s">
        <v>3320</v>
      </c>
    </row>
    <row r="1214" spans="24:29" x14ac:dyDescent="0.35">
      <c r="X1214" s="362">
        <v>17031822302</v>
      </c>
      <c r="Y1214" s="362" t="s">
        <v>2563</v>
      </c>
      <c r="Z1214" s="362">
        <v>1</v>
      </c>
      <c r="AA1214" s="175"/>
      <c r="AB1214" t="s">
        <v>3321</v>
      </c>
      <c r="AC1214" t="s">
        <v>3322</v>
      </c>
    </row>
    <row r="1215" spans="24:29" x14ac:dyDescent="0.35">
      <c r="X1215" s="362">
        <v>17031822400</v>
      </c>
      <c r="Y1215" s="362" t="s">
        <v>2563</v>
      </c>
      <c r="Z1215" s="362">
        <v>1</v>
      </c>
      <c r="AA1215" s="175"/>
      <c r="AB1215" t="s">
        <v>3323</v>
      </c>
      <c r="AC1215" t="s">
        <v>3324</v>
      </c>
    </row>
    <row r="1216" spans="24:29" x14ac:dyDescent="0.35">
      <c r="X1216" s="362">
        <v>17031822500</v>
      </c>
      <c r="Y1216" s="362" t="s">
        <v>2563</v>
      </c>
      <c r="Z1216" s="362">
        <v>5</v>
      </c>
      <c r="AA1216" s="175"/>
      <c r="AB1216" t="s">
        <v>3325</v>
      </c>
      <c r="AC1216" t="s">
        <v>3326</v>
      </c>
    </row>
    <row r="1217" spans="24:29" x14ac:dyDescent="0.35">
      <c r="X1217" s="362">
        <v>17031822601</v>
      </c>
      <c r="Y1217" s="362" t="s">
        <v>2563</v>
      </c>
      <c r="Z1217" s="362">
        <v>0</v>
      </c>
      <c r="AA1217" s="175"/>
      <c r="AB1217" t="s">
        <v>3327</v>
      </c>
      <c r="AC1217" t="s">
        <v>3328</v>
      </c>
    </row>
    <row r="1218" spans="24:29" x14ac:dyDescent="0.35">
      <c r="X1218" s="362">
        <v>17031822602</v>
      </c>
      <c r="Y1218" s="362" t="s">
        <v>2563</v>
      </c>
      <c r="Z1218" s="362">
        <v>0</v>
      </c>
      <c r="AA1218" s="175"/>
      <c r="AB1218" t="s">
        <v>3329</v>
      </c>
      <c r="AC1218" t="s">
        <v>3330</v>
      </c>
    </row>
    <row r="1219" spans="24:29" x14ac:dyDescent="0.35">
      <c r="X1219" s="362">
        <v>17031822701</v>
      </c>
      <c r="Y1219" s="362" t="s">
        <v>2563</v>
      </c>
      <c r="Z1219" s="362">
        <v>1</v>
      </c>
      <c r="AA1219" s="175"/>
      <c r="AB1219" t="s">
        <v>3331</v>
      </c>
      <c r="AC1219" t="s">
        <v>3332</v>
      </c>
    </row>
    <row r="1220" spans="24:29" x14ac:dyDescent="0.35">
      <c r="X1220" s="362">
        <v>17031822702</v>
      </c>
      <c r="Y1220" s="362" t="s">
        <v>2563</v>
      </c>
      <c r="Z1220" s="362">
        <v>3</v>
      </c>
      <c r="AA1220" s="175"/>
      <c r="AB1220" t="s">
        <v>3333</v>
      </c>
      <c r="AC1220" t="s">
        <v>3334</v>
      </c>
    </row>
    <row r="1221" spans="24:29" x14ac:dyDescent="0.35">
      <c r="X1221" s="362">
        <v>17031822801</v>
      </c>
      <c r="Y1221" s="362" t="s">
        <v>2563</v>
      </c>
      <c r="Z1221" s="362">
        <v>1</v>
      </c>
      <c r="AA1221" s="175"/>
      <c r="AB1221" t="s">
        <v>3335</v>
      </c>
      <c r="AC1221" t="s">
        <v>3336</v>
      </c>
    </row>
    <row r="1222" spans="24:29" x14ac:dyDescent="0.35">
      <c r="X1222" s="362">
        <v>17031822802</v>
      </c>
      <c r="Y1222" s="362" t="s">
        <v>2563</v>
      </c>
      <c r="Z1222" s="362">
        <v>4</v>
      </c>
      <c r="AA1222" s="175"/>
      <c r="AB1222" t="s">
        <v>3337</v>
      </c>
      <c r="AC1222" t="s">
        <v>3338</v>
      </c>
    </row>
    <row r="1223" spans="24:29" x14ac:dyDescent="0.35">
      <c r="X1223" s="362">
        <v>17031822900</v>
      </c>
      <c r="Y1223" s="362" t="s">
        <v>2563</v>
      </c>
      <c r="Z1223" s="362">
        <v>0</v>
      </c>
      <c r="AA1223" s="175"/>
      <c r="AB1223" t="s">
        <v>3339</v>
      </c>
      <c r="AC1223" t="s">
        <v>3340</v>
      </c>
    </row>
    <row r="1224" spans="24:29" x14ac:dyDescent="0.35">
      <c r="X1224" s="362">
        <v>17031823001</v>
      </c>
      <c r="Y1224" s="362" t="s">
        <v>2563</v>
      </c>
      <c r="Z1224" s="362">
        <v>3</v>
      </c>
      <c r="AA1224" s="175"/>
      <c r="AB1224" t="s">
        <v>3341</v>
      </c>
      <c r="AC1224" t="s">
        <v>3342</v>
      </c>
    </row>
    <row r="1225" spans="24:29" x14ac:dyDescent="0.35">
      <c r="X1225" s="362">
        <v>17031823002</v>
      </c>
      <c r="Y1225" s="362" t="s">
        <v>2563</v>
      </c>
      <c r="Z1225" s="362">
        <v>1</v>
      </c>
      <c r="AA1225" s="175"/>
      <c r="AB1225" t="s">
        <v>3343</v>
      </c>
      <c r="AC1225" t="s">
        <v>3344</v>
      </c>
    </row>
    <row r="1226" spans="24:29" x14ac:dyDescent="0.35">
      <c r="X1226" s="362">
        <v>17031823101</v>
      </c>
      <c r="Y1226" s="362" t="s">
        <v>2563</v>
      </c>
      <c r="Z1226" s="362">
        <v>0</v>
      </c>
      <c r="AA1226" s="175"/>
      <c r="AB1226" t="s">
        <v>3345</v>
      </c>
      <c r="AC1226" t="s">
        <v>3346</v>
      </c>
    </row>
    <row r="1227" spans="24:29" x14ac:dyDescent="0.35">
      <c r="X1227" s="362">
        <v>17031823102</v>
      </c>
      <c r="Y1227" s="362" t="s">
        <v>2563</v>
      </c>
      <c r="Z1227" s="362">
        <v>0</v>
      </c>
      <c r="AA1227" s="175"/>
      <c r="AB1227" t="s">
        <v>3347</v>
      </c>
      <c r="AC1227" t="s">
        <v>3348</v>
      </c>
    </row>
    <row r="1228" spans="24:29" x14ac:dyDescent="0.35">
      <c r="X1228" s="362">
        <v>17031823200</v>
      </c>
      <c r="Y1228" s="362" t="s">
        <v>2563</v>
      </c>
      <c r="Z1228" s="362">
        <v>0</v>
      </c>
      <c r="AA1228" s="175"/>
      <c r="AB1228" t="s">
        <v>3349</v>
      </c>
      <c r="AC1228" t="s">
        <v>3350</v>
      </c>
    </row>
    <row r="1229" spans="24:29" x14ac:dyDescent="0.35">
      <c r="X1229" s="362">
        <v>17031823302</v>
      </c>
      <c r="Y1229" s="362" t="s">
        <v>2563</v>
      </c>
      <c r="Z1229" s="362">
        <v>1</v>
      </c>
      <c r="AA1229" s="175"/>
      <c r="AB1229" t="s">
        <v>3351</v>
      </c>
      <c r="AC1229" t="s">
        <v>3352</v>
      </c>
    </row>
    <row r="1230" spans="24:29" x14ac:dyDescent="0.35">
      <c r="X1230" s="362">
        <v>17031823303</v>
      </c>
      <c r="Y1230" s="362" t="s">
        <v>2563</v>
      </c>
      <c r="Z1230" s="362">
        <v>0</v>
      </c>
      <c r="AA1230" s="175"/>
      <c r="AB1230" t="s">
        <v>3353</v>
      </c>
      <c r="AC1230" t="s">
        <v>3354</v>
      </c>
    </row>
    <row r="1231" spans="24:29" x14ac:dyDescent="0.35">
      <c r="X1231" s="362">
        <v>17031823304</v>
      </c>
      <c r="Y1231" s="362" t="s">
        <v>2563</v>
      </c>
      <c r="Z1231" s="362">
        <v>0</v>
      </c>
      <c r="AA1231" s="175"/>
      <c r="AB1231" t="s">
        <v>3355</v>
      </c>
      <c r="AC1231" t="s">
        <v>3356</v>
      </c>
    </row>
    <row r="1232" spans="24:29" x14ac:dyDescent="0.35">
      <c r="X1232" s="362">
        <v>17031823400</v>
      </c>
      <c r="Y1232" s="362" t="s">
        <v>2563</v>
      </c>
      <c r="Z1232" s="362">
        <v>3</v>
      </c>
      <c r="AA1232" s="175"/>
      <c r="AB1232" t="s">
        <v>3357</v>
      </c>
      <c r="AC1232" t="s">
        <v>3358</v>
      </c>
    </row>
    <row r="1233" spans="24:29" x14ac:dyDescent="0.35">
      <c r="X1233" s="362">
        <v>17031823500</v>
      </c>
      <c r="Y1233" s="362" t="s">
        <v>2563</v>
      </c>
      <c r="Z1233" s="362">
        <v>4</v>
      </c>
      <c r="AA1233" s="175"/>
      <c r="AB1233" t="s">
        <v>3359</v>
      </c>
      <c r="AC1233" t="s">
        <v>3360</v>
      </c>
    </row>
    <row r="1234" spans="24:29" x14ac:dyDescent="0.35">
      <c r="X1234" s="362">
        <v>17031823602</v>
      </c>
      <c r="Y1234" s="362" t="s">
        <v>2563</v>
      </c>
      <c r="Z1234" s="362">
        <v>0</v>
      </c>
      <c r="AA1234" s="175"/>
      <c r="AB1234" t="s">
        <v>3361</v>
      </c>
      <c r="AC1234" t="s">
        <v>3362</v>
      </c>
    </row>
    <row r="1235" spans="24:29" x14ac:dyDescent="0.35">
      <c r="X1235" s="362">
        <v>17031823603</v>
      </c>
      <c r="Y1235" s="362" t="s">
        <v>2563</v>
      </c>
      <c r="Z1235" s="362">
        <v>3</v>
      </c>
      <c r="AA1235" s="175"/>
      <c r="AB1235" t="s">
        <v>3363</v>
      </c>
      <c r="AC1235" t="s">
        <v>3364</v>
      </c>
    </row>
    <row r="1236" spans="24:29" x14ac:dyDescent="0.35">
      <c r="X1236" s="362">
        <v>17031823604</v>
      </c>
      <c r="Y1236" s="362" t="s">
        <v>2563</v>
      </c>
      <c r="Z1236" s="362">
        <v>0</v>
      </c>
      <c r="AA1236" s="175"/>
      <c r="AB1236" t="s">
        <v>3365</v>
      </c>
      <c r="AC1236" t="s">
        <v>3366</v>
      </c>
    </row>
    <row r="1237" spans="24:29" x14ac:dyDescent="0.35">
      <c r="X1237" s="362">
        <v>17031823605</v>
      </c>
      <c r="Y1237" s="362" t="s">
        <v>2563</v>
      </c>
      <c r="Z1237" s="362">
        <v>1</v>
      </c>
      <c r="AA1237" s="175"/>
      <c r="AB1237" t="s">
        <v>3367</v>
      </c>
      <c r="AC1237" t="s">
        <v>3368</v>
      </c>
    </row>
    <row r="1238" spans="24:29" x14ac:dyDescent="0.35">
      <c r="X1238" s="362">
        <v>17031823702</v>
      </c>
      <c r="Y1238" s="362" t="s">
        <v>2563</v>
      </c>
      <c r="Z1238" s="362">
        <v>1</v>
      </c>
      <c r="AA1238" s="175"/>
      <c r="AB1238" t="s">
        <v>3369</v>
      </c>
      <c r="AC1238" t="s">
        <v>3370</v>
      </c>
    </row>
    <row r="1239" spans="24:29" x14ac:dyDescent="0.35">
      <c r="X1239" s="362">
        <v>17031823703</v>
      </c>
      <c r="Y1239" s="362" t="s">
        <v>2563</v>
      </c>
      <c r="Z1239" s="362">
        <v>3</v>
      </c>
      <c r="AA1239" s="175"/>
      <c r="AB1239" t="s">
        <v>3371</v>
      </c>
      <c r="AC1239" t="s">
        <v>3372</v>
      </c>
    </row>
    <row r="1240" spans="24:29" x14ac:dyDescent="0.35">
      <c r="X1240" s="362">
        <v>17031823704</v>
      </c>
      <c r="Y1240" s="362" t="s">
        <v>2563</v>
      </c>
      <c r="Z1240" s="362">
        <v>0</v>
      </c>
      <c r="AA1240" s="175"/>
      <c r="AB1240" t="s">
        <v>3373</v>
      </c>
      <c r="AC1240" t="s">
        <v>3374</v>
      </c>
    </row>
    <row r="1241" spans="24:29" x14ac:dyDescent="0.35">
      <c r="X1241" s="362">
        <v>17031823705</v>
      </c>
      <c r="Y1241" s="362" t="s">
        <v>2563</v>
      </c>
      <c r="Z1241" s="362">
        <v>5</v>
      </c>
      <c r="AA1241" s="175"/>
      <c r="AB1241" t="s">
        <v>3375</v>
      </c>
      <c r="AC1241" t="s">
        <v>3376</v>
      </c>
    </row>
    <row r="1242" spans="24:29" x14ac:dyDescent="0.35">
      <c r="X1242" s="362">
        <v>17031823801</v>
      </c>
      <c r="Y1242" s="362" t="s">
        <v>2563</v>
      </c>
      <c r="Z1242" s="362">
        <v>1</v>
      </c>
      <c r="AA1242" s="175"/>
      <c r="AB1242" t="s">
        <v>3377</v>
      </c>
      <c r="AC1242" t="s">
        <v>3378</v>
      </c>
    </row>
    <row r="1243" spans="24:29" x14ac:dyDescent="0.35">
      <c r="X1243" s="362">
        <v>17031823803</v>
      </c>
      <c r="Y1243" s="362" t="s">
        <v>2563</v>
      </c>
      <c r="Z1243" s="362">
        <v>0</v>
      </c>
      <c r="AA1243" s="175"/>
      <c r="AB1243" t="s">
        <v>3379</v>
      </c>
      <c r="AC1243" t="s">
        <v>3380</v>
      </c>
    </row>
    <row r="1244" spans="24:29" x14ac:dyDescent="0.35">
      <c r="X1244" s="362">
        <v>17031823805</v>
      </c>
      <c r="Y1244" s="362" t="s">
        <v>2563</v>
      </c>
      <c r="Z1244" s="362">
        <v>1</v>
      </c>
      <c r="AA1244" s="175"/>
      <c r="AB1244" t="s">
        <v>3381</v>
      </c>
      <c r="AC1244" t="s">
        <v>3382</v>
      </c>
    </row>
    <row r="1245" spans="24:29" x14ac:dyDescent="0.35">
      <c r="X1245" s="362">
        <v>17031823806</v>
      </c>
      <c r="Y1245" s="362" t="s">
        <v>2563</v>
      </c>
      <c r="Z1245" s="362">
        <v>5</v>
      </c>
      <c r="AA1245" s="175"/>
      <c r="AB1245" t="s">
        <v>3383</v>
      </c>
      <c r="AC1245" t="s">
        <v>3384</v>
      </c>
    </row>
    <row r="1246" spans="24:29" x14ac:dyDescent="0.35">
      <c r="X1246" s="362">
        <v>17031823901</v>
      </c>
      <c r="Y1246" s="362" t="s">
        <v>2563</v>
      </c>
      <c r="Z1246" s="362">
        <v>0</v>
      </c>
      <c r="AA1246" s="175"/>
      <c r="AB1246" t="s">
        <v>3385</v>
      </c>
      <c r="AC1246" t="s">
        <v>3386</v>
      </c>
    </row>
    <row r="1247" spans="24:29" x14ac:dyDescent="0.35">
      <c r="X1247" s="362">
        <v>17031823903</v>
      </c>
      <c r="Y1247" s="362" t="s">
        <v>2563</v>
      </c>
      <c r="Z1247" s="362">
        <v>1</v>
      </c>
      <c r="AA1247" s="175"/>
      <c r="AB1247" t="s">
        <v>3387</v>
      </c>
      <c r="AC1247" t="s">
        <v>3388</v>
      </c>
    </row>
    <row r="1248" spans="24:29" x14ac:dyDescent="0.35">
      <c r="X1248" s="362">
        <v>17031823904</v>
      </c>
      <c r="Y1248" s="362" t="s">
        <v>2563</v>
      </c>
      <c r="Z1248" s="362">
        <v>0</v>
      </c>
      <c r="AA1248" s="175"/>
      <c r="AB1248" t="s">
        <v>3389</v>
      </c>
      <c r="AC1248" t="s">
        <v>3390</v>
      </c>
    </row>
    <row r="1249" spans="24:29" x14ac:dyDescent="0.35">
      <c r="X1249" s="362">
        <v>17031824003</v>
      </c>
      <c r="Y1249" s="362" t="s">
        <v>2563</v>
      </c>
      <c r="Z1249" s="362">
        <v>3</v>
      </c>
      <c r="AA1249" s="175"/>
      <c r="AB1249" t="s">
        <v>3391</v>
      </c>
      <c r="AC1249" t="s">
        <v>3392</v>
      </c>
    </row>
    <row r="1250" spans="24:29" x14ac:dyDescent="0.35">
      <c r="X1250" s="362">
        <v>17031824004</v>
      </c>
      <c r="Y1250" s="362" t="s">
        <v>2563</v>
      </c>
      <c r="Z1250" s="362">
        <v>1</v>
      </c>
      <c r="AA1250" s="175"/>
      <c r="AB1250" t="s">
        <v>3393</v>
      </c>
      <c r="AC1250" t="s">
        <v>3394</v>
      </c>
    </row>
    <row r="1251" spans="24:29" x14ac:dyDescent="0.35">
      <c r="X1251" s="362">
        <v>17031824005</v>
      </c>
      <c r="Y1251" s="362" t="s">
        <v>2563</v>
      </c>
      <c r="Z1251" s="362">
        <v>5</v>
      </c>
      <c r="AA1251" s="175"/>
      <c r="AB1251" t="s">
        <v>3395</v>
      </c>
      <c r="AC1251" t="s">
        <v>3396</v>
      </c>
    </row>
    <row r="1252" spans="24:29" x14ac:dyDescent="0.35">
      <c r="X1252" s="362">
        <v>17031824006</v>
      </c>
      <c r="Y1252" s="362" t="s">
        <v>2563</v>
      </c>
      <c r="Z1252" s="362">
        <v>5</v>
      </c>
      <c r="AA1252" s="175"/>
      <c r="AB1252" t="s">
        <v>3397</v>
      </c>
      <c r="AC1252" t="s">
        <v>3398</v>
      </c>
    </row>
    <row r="1253" spans="24:29" x14ac:dyDescent="0.35">
      <c r="X1253" s="362">
        <v>17031824105</v>
      </c>
      <c r="Y1253" s="362" t="s">
        <v>2563</v>
      </c>
      <c r="Z1253" s="362">
        <v>0</v>
      </c>
      <c r="AA1253" s="175"/>
      <c r="AB1253" t="s">
        <v>3399</v>
      </c>
      <c r="AC1253" t="s">
        <v>3400</v>
      </c>
    </row>
    <row r="1254" spans="24:29" x14ac:dyDescent="0.35">
      <c r="X1254" s="362">
        <v>17031824106</v>
      </c>
      <c r="Y1254" s="362" t="s">
        <v>2563</v>
      </c>
      <c r="Z1254" s="362">
        <v>0</v>
      </c>
      <c r="AA1254" s="175"/>
      <c r="AB1254" t="s">
        <v>3401</v>
      </c>
      <c r="AC1254" t="s">
        <v>3402</v>
      </c>
    </row>
    <row r="1255" spans="24:29" x14ac:dyDescent="0.35">
      <c r="X1255" s="362">
        <v>17031824107</v>
      </c>
      <c r="Y1255" s="362" t="s">
        <v>2563</v>
      </c>
      <c r="Z1255" s="362">
        <v>0</v>
      </c>
      <c r="AA1255" s="175"/>
      <c r="AB1255" t="s">
        <v>3403</v>
      </c>
      <c r="AC1255" t="s">
        <v>3404</v>
      </c>
    </row>
    <row r="1256" spans="24:29" x14ac:dyDescent="0.35">
      <c r="X1256" s="362">
        <v>17031824113</v>
      </c>
      <c r="Y1256" s="362" t="s">
        <v>2563</v>
      </c>
      <c r="Z1256" s="362">
        <v>0</v>
      </c>
      <c r="AA1256" s="175"/>
      <c r="AB1256" t="s">
        <v>3405</v>
      </c>
      <c r="AC1256" t="s">
        <v>3406</v>
      </c>
    </row>
    <row r="1257" spans="24:29" x14ac:dyDescent="0.35">
      <c r="X1257" s="362">
        <v>17031824114</v>
      </c>
      <c r="Y1257" s="362" t="s">
        <v>2563</v>
      </c>
      <c r="Z1257" s="362">
        <v>0</v>
      </c>
      <c r="AA1257" s="175"/>
      <c r="AB1257" t="s">
        <v>3407</v>
      </c>
      <c r="AC1257" t="s">
        <v>3408</v>
      </c>
    </row>
    <row r="1258" spans="24:29" x14ac:dyDescent="0.35">
      <c r="X1258" s="362">
        <v>17031824115</v>
      </c>
      <c r="Y1258" s="362" t="s">
        <v>2563</v>
      </c>
      <c r="Z1258" s="362">
        <v>5</v>
      </c>
      <c r="AA1258" s="175"/>
      <c r="AB1258" t="s">
        <v>3409</v>
      </c>
      <c r="AC1258" t="s">
        <v>3410</v>
      </c>
    </row>
    <row r="1259" spans="24:29" x14ac:dyDescent="0.35">
      <c r="X1259" s="362">
        <v>17031824116</v>
      </c>
      <c r="Y1259" s="362" t="s">
        <v>2563</v>
      </c>
      <c r="Z1259" s="362">
        <v>1</v>
      </c>
      <c r="AA1259" s="175"/>
      <c r="AB1259" t="s">
        <v>3411</v>
      </c>
      <c r="AC1259" t="s">
        <v>3412</v>
      </c>
    </row>
    <row r="1260" spans="24:29" x14ac:dyDescent="0.35">
      <c r="X1260" s="362">
        <v>17031824119</v>
      </c>
      <c r="Y1260" s="362" t="s">
        <v>2563</v>
      </c>
      <c r="Z1260" s="362">
        <v>0</v>
      </c>
      <c r="AA1260" s="175"/>
      <c r="AB1260" t="s">
        <v>3413</v>
      </c>
      <c r="AC1260" t="s">
        <v>3414</v>
      </c>
    </row>
    <row r="1261" spans="24:29" x14ac:dyDescent="0.35">
      <c r="X1261" s="362">
        <v>17031824121</v>
      </c>
      <c r="Y1261" s="362" t="s">
        <v>2563</v>
      </c>
      <c r="Z1261" s="362">
        <v>0</v>
      </c>
      <c r="AA1261" s="175"/>
      <c r="AB1261" t="s">
        <v>3415</v>
      </c>
      <c r="AC1261" t="s">
        <v>3416</v>
      </c>
    </row>
    <row r="1262" spans="24:29" x14ac:dyDescent="0.35">
      <c r="X1262" s="362">
        <v>17031824122</v>
      </c>
      <c r="Y1262" s="362" t="s">
        <v>2563</v>
      </c>
      <c r="Z1262" s="362">
        <v>5</v>
      </c>
      <c r="AA1262" s="175"/>
      <c r="AB1262" t="s">
        <v>3417</v>
      </c>
      <c r="AC1262" t="s">
        <v>3418</v>
      </c>
    </row>
    <row r="1263" spans="24:29" x14ac:dyDescent="0.35">
      <c r="X1263" s="362">
        <v>17031824123</v>
      </c>
      <c r="Y1263" s="362" t="s">
        <v>2563</v>
      </c>
      <c r="Z1263" s="362">
        <v>1</v>
      </c>
      <c r="AA1263" s="175"/>
      <c r="AB1263" t="s">
        <v>3419</v>
      </c>
      <c r="AC1263" t="s">
        <v>3420</v>
      </c>
    </row>
    <row r="1264" spans="24:29" x14ac:dyDescent="0.35">
      <c r="X1264" s="362">
        <v>17031824124</v>
      </c>
      <c r="Y1264" s="362" t="s">
        <v>2563</v>
      </c>
      <c r="Z1264" s="362">
        <v>1</v>
      </c>
      <c r="AA1264" s="175"/>
      <c r="AB1264" t="s">
        <v>3421</v>
      </c>
      <c r="AC1264" t="s">
        <v>3422</v>
      </c>
    </row>
    <row r="1265" spans="24:29" x14ac:dyDescent="0.35">
      <c r="X1265" s="362">
        <v>17031824125</v>
      </c>
      <c r="Y1265" s="362" t="s">
        <v>2563</v>
      </c>
      <c r="Z1265" s="362">
        <v>2</v>
      </c>
      <c r="AA1265" s="175"/>
      <c r="AB1265" t="s">
        <v>3423</v>
      </c>
      <c r="AC1265" t="s">
        <v>3424</v>
      </c>
    </row>
    <row r="1266" spans="24:29" x14ac:dyDescent="0.35">
      <c r="X1266" s="362">
        <v>17031824126</v>
      </c>
      <c r="Y1266" s="362" t="s">
        <v>2563</v>
      </c>
      <c r="Z1266" s="362">
        <v>0</v>
      </c>
      <c r="AA1266" s="175"/>
      <c r="AB1266" t="s">
        <v>3425</v>
      </c>
      <c r="AC1266" t="s">
        <v>3426</v>
      </c>
    </row>
    <row r="1267" spans="24:29" x14ac:dyDescent="0.35">
      <c r="X1267" s="362">
        <v>17031824127</v>
      </c>
      <c r="Y1267" s="362" t="s">
        <v>2563</v>
      </c>
      <c r="Z1267" s="362">
        <v>0</v>
      </c>
      <c r="AA1267" s="175"/>
      <c r="AB1267" t="s">
        <v>3427</v>
      </c>
      <c r="AC1267" t="s">
        <v>3428</v>
      </c>
    </row>
    <row r="1268" spans="24:29" x14ac:dyDescent="0.35">
      <c r="X1268" s="362">
        <v>17031824128</v>
      </c>
      <c r="Y1268" s="362" t="s">
        <v>2563</v>
      </c>
      <c r="Z1268" s="362">
        <v>0</v>
      </c>
      <c r="AA1268" s="175"/>
      <c r="AB1268" t="s">
        <v>3429</v>
      </c>
      <c r="AC1268" t="s">
        <v>3430</v>
      </c>
    </row>
    <row r="1269" spans="24:29" x14ac:dyDescent="0.35">
      <c r="X1269" s="362">
        <v>17031824129</v>
      </c>
      <c r="Y1269" s="362" t="s">
        <v>2563</v>
      </c>
      <c r="Z1269" s="362">
        <v>1</v>
      </c>
      <c r="AA1269" s="175"/>
      <c r="AB1269" t="s">
        <v>3431</v>
      </c>
      <c r="AC1269" t="s">
        <v>3432</v>
      </c>
    </row>
    <row r="1270" spans="24:29" x14ac:dyDescent="0.35">
      <c r="X1270" s="362">
        <v>17031824300</v>
      </c>
      <c r="Y1270" s="362" t="s">
        <v>2563</v>
      </c>
      <c r="Z1270" s="362">
        <v>0</v>
      </c>
      <c r="AA1270" s="175"/>
      <c r="AB1270" t="s">
        <v>3433</v>
      </c>
      <c r="AC1270" t="s">
        <v>3434</v>
      </c>
    </row>
    <row r="1271" spans="24:29" x14ac:dyDescent="0.35">
      <c r="X1271" s="362">
        <v>17031824400</v>
      </c>
      <c r="Y1271" s="362" t="s">
        <v>2563</v>
      </c>
      <c r="Z1271" s="362">
        <v>0</v>
      </c>
      <c r="AA1271" s="175"/>
      <c r="AB1271" t="s">
        <v>3435</v>
      </c>
      <c r="AC1271" t="s">
        <v>3436</v>
      </c>
    </row>
    <row r="1272" spans="24:29" x14ac:dyDescent="0.35">
      <c r="X1272" s="362">
        <v>17031824503</v>
      </c>
      <c r="Y1272" s="362" t="s">
        <v>2563</v>
      </c>
      <c r="Z1272" s="362">
        <v>0</v>
      </c>
      <c r="AA1272" s="175"/>
      <c r="AB1272" t="s">
        <v>3437</v>
      </c>
      <c r="AC1272" t="s">
        <v>3438</v>
      </c>
    </row>
    <row r="1273" spans="24:29" x14ac:dyDescent="0.35">
      <c r="X1273" s="362">
        <v>17031824505</v>
      </c>
      <c r="Y1273" s="362" t="s">
        <v>2563</v>
      </c>
      <c r="Z1273" s="362">
        <v>1</v>
      </c>
      <c r="AA1273" s="175"/>
      <c r="AB1273" t="s">
        <v>3439</v>
      </c>
      <c r="AC1273" t="s">
        <v>3440</v>
      </c>
    </row>
    <row r="1274" spans="24:29" x14ac:dyDescent="0.35">
      <c r="X1274" s="362">
        <v>17031824507</v>
      </c>
      <c r="Y1274" s="362" t="s">
        <v>2563</v>
      </c>
      <c r="Z1274" s="362">
        <v>1</v>
      </c>
      <c r="AA1274" s="175"/>
      <c r="AB1274" t="s">
        <v>3441</v>
      </c>
      <c r="AC1274" t="s">
        <v>3442</v>
      </c>
    </row>
    <row r="1275" spans="24:29" x14ac:dyDescent="0.35">
      <c r="X1275" s="362">
        <v>17031824508</v>
      </c>
      <c r="Y1275" s="362" t="s">
        <v>2563</v>
      </c>
      <c r="Z1275" s="362">
        <v>0</v>
      </c>
      <c r="AA1275" s="175"/>
      <c r="AB1275" t="s">
        <v>3443</v>
      </c>
      <c r="AC1275" t="s">
        <v>3444</v>
      </c>
    </row>
    <row r="1276" spans="24:29" x14ac:dyDescent="0.35">
      <c r="X1276" s="362">
        <v>17031824509</v>
      </c>
      <c r="Y1276" s="362" t="s">
        <v>2563</v>
      </c>
      <c r="Z1276" s="362">
        <v>0</v>
      </c>
      <c r="AA1276" s="175"/>
      <c r="AB1276" t="s">
        <v>3445</v>
      </c>
      <c r="AC1276" t="s">
        <v>3446</v>
      </c>
    </row>
    <row r="1277" spans="24:29" x14ac:dyDescent="0.35">
      <c r="X1277" s="362">
        <v>17031824601</v>
      </c>
      <c r="Y1277" s="362" t="s">
        <v>2563</v>
      </c>
      <c r="Z1277" s="362">
        <v>5</v>
      </c>
      <c r="AA1277" s="175"/>
      <c r="AB1277" t="s">
        <v>3447</v>
      </c>
      <c r="AC1277" t="s">
        <v>3448</v>
      </c>
    </row>
    <row r="1278" spans="24:29" x14ac:dyDescent="0.35">
      <c r="X1278" s="362">
        <v>17031824602</v>
      </c>
      <c r="Y1278" s="362" t="s">
        <v>2563</v>
      </c>
      <c r="Z1278" s="362">
        <v>3</v>
      </c>
      <c r="AA1278" s="175"/>
      <c r="AB1278" t="s">
        <v>3449</v>
      </c>
      <c r="AC1278" t="s">
        <v>3450</v>
      </c>
    </row>
    <row r="1279" spans="24:29" x14ac:dyDescent="0.35">
      <c r="X1279" s="362">
        <v>17031824701</v>
      </c>
      <c r="Y1279" s="362" t="s">
        <v>2563</v>
      </c>
      <c r="Z1279" s="362">
        <v>0</v>
      </c>
      <c r="AA1279" s="175"/>
      <c r="AB1279" t="s">
        <v>3451</v>
      </c>
      <c r="AC1279" t="s">
        <v>3452</v>
      </c>
    </row>
    <row r="1280" spans="24:29" x14ac:dyDescent="0.35">
      <c r="X1280" s="362">
        <v>17031824702</v>
      </c>
      <c r="Y1280" s="362" t="s">
        <v>2563</v>
      </c>
      <c r="Z1280" s="362">
        <v>0</v>
      </c>
      <c r="AA1280" s="175"/>
      <c r="AB1280" t="s">
        <v>3453</v>
      </c>
      <c r="AC1280" t="s">
        <v>3454</v>
      </c>
    </row>
    <row r="1281" spans="24:29" x14ac:dyDescent="0.35">
      <c r="X1281" s="362">
        <v>17031824800</v>
      </c>
      <c r="Y1281" s="362" t="s">
        <v>2563</v>
      </c>
      <c r="Z1281" s="362">
        <v>3</v>
      </c>
      <c r="AA1281" s="175"/>
      <c r="AB1281" t="s">
        <v>3455</v>
      </c>
      <c r="AC1281" t="s">
        <v>3456</v>
      </c>
    </row>
    <row r="1282" spans="24:29" x14ac:dyDescent="0.35">
      <c r="X1282" s="362">
        <v>17031824900</v>
      </c>
      <c r="Y1282" s="362" t="s">
        <v>2563</v>
      </c>
      <c r="Z1282" s="362">
        <v>1</v>
      </c>
      <c r="AA1282" s="175"/>
      <c r="AB1282" t="s">
        <v>3457</v>
      </c>
      <c r="AC1282" t="s">
        <v>3458</v>
      </c>
    </row>
    <row r="1283" spans="24:29" x14ac:dyDescent="0.35">
      <c r="X1283" s="362">
        <v>17031825000</v>
      </c>
      <c r="Y1283" s="362" t="s">
        <v>2563</v>
      </c>
      <c r="Z1283" s="362">
        <v>4</v>
      </c>
      <c r="AA1283" s="175"/>
      <c r="AB1283" t="s">
        <v>3459</v>
      </c>
      <c r="AC1283" t="s">
        <v>3460</v>
      </c>
    </row>
    <row r="1284" spans="24:29" x14ac:dyDescent="0.35">
      <c r="X1284" s="362">
        <v>17031825200</v>
      </c>
      <c r="Y1284" s="362" t="s">
        <v>2563</v>
      </c>
      <c r="Z1284" s="362">
        <v>0</v>
      </c>
      <c r="AA1284" s="175"/>
      <c r="AB1284" t="s">
        <v>3461</v>
      </c>
      <c r="AC1284" t="s">
        <v>3462</v>
      </c>
    </row>
    <row r="1285" spans="24:29" x14ac:dyDescent="0.35">
      <c r="X1285" s="362">
        <v>17031825302</v>
      </c>
      <c r="Y1285" s="362" t="s">
        <v>2563</v>
      </c>
      <c r="Z1285" s="362">
        <v>0</v>
      </c>
      <c r="AA1285" s="175"/>
      <c r="AB1285" t="s">
        <v>3463</v>
      </c>
      <c r="AC1285" t="s">
        <v>3464</v>
      </c>
    </row>
    <row r="1286" spans="24:29" x14ac:dyDescent="0.35">
      <c r="X1286" s="362">
        <v>17031825303</v>
      </c>
      <c r="Y1286" s="362" t="s">
        <v>2563</v>
      </c>
      <c r="Z1286" s="362">
        <v>3</v>
      </c>
      <c r="AA1286" s="175"/>
      <c r="AB1286" t="s">
        <v>3465</v>
      </c>
      <c r="AC1286" t="s">
        <v>3466</v>
      </c>
    </row>
    <row r="1287" spans="24:29" x14ac:dyDescent="0.35">
      <c r="X1287" s="362">
        <v>17031825304</v>
      </c>
      <c r="Y1287" s="362" t="s">
        <v>2563</v>
      </c>
      <c r="Z1287" s="362">
        <v>5</v>
      </c>
      <c r="AA1287" s="175"/>
      <c r="AB1287" t="s">
        <v>3467</v>
      </c>
      <c r="AC1287" t="s">
        <v>3468</v>
      </c>
    </row>
    <row r="1288" spans="24:29" x14ac:dyDescent="0.35">
      <c r="X1288" s="362">
        <v>17031825400</v>
      </c>
      <c r="Y1288" s="362" t="s">
        <v>2563</v>
      </c>
      <c r="Z1288" s="362">
        <v>5</v>
      </c>
      <c r="AA1288" s="175"/>
      <c r="AB1288" t="s">
        <v>3469</v>
      </c>
      <c r="AC1288" t="s">
        <v>3470</v>
      </c>
    </row>
    <row r="1289" spans="24:29" x14ac:dyDescent="0.35">
      <c r="X1289" s="362">
        <v>17031825501</v>
      </c>
      <c r="Y1289" s="362" t="s">
        <v>2563</v>
      </c>
      <c r="Z1289" s="362">
        <v>0</v>
      </c>
      <c r="AA1289" s="175"/>
      <c r="AB1289" t="s">
        <v>3471</v>
      </c>
      <c r="AC1289" t="s">
        <v>3472</v>
      </c>
    </row>
    <row r="1290" spans="24:29" x14ac:dyDescent="0.35">
      <c r="X1290" s="362">
        <v>17031825503</v>
      </c>
      <c r="Y1290" s="362" t="s">
        <v>2563</v>
      </c>
      <c r="Z1290" s="362">
        <v>0</v>
      </c>
      <c r="AA1290" s="175"/>
      <c r="AB1290" t="s">
        <v>3473</v>
      </c>
      <c r="AC1290" t="s">
        <v>3474</v>
      </c>
    </row>
    <row r="1291" spans="24:29" x14ac:dyDescent="0.35">
      <c r="X1291" s="362">
        <v>17031825504</v>
      </c>
      <c r="Y1291" s="362" t="s">
        <v>2563</v>
      </c>
      <c r="Z1291" s="362">
        <v>0</v>
      </c>
      <c r="AA1291" s="175"/>
      <c r="AB1291" t="s">
        <v>3475</v>
      </c>
      <c r="AC1291" t="s">
        <v>3476</v>
      </c>
    </row>
    <row r="1292" spans="24:29" x14ac:dyDescent="0.35">
      <c r="X1292" s="362">
        <v>17031825505</v>
      </c>
      <c r="Y1292" s="362" t="s">
        <v>2563</v>
      </c>
      <c r="Z1292" s="362">
        <v>4</v>
      </c>
      <c r="AA1292" s="175"/>
      <c r="AB1292" t="s">
        <v>3477</v>
      </c>
      <c r="AC1292" t="s">
        <v>3478</v>
      </c>
    </row>
    <row r="1293" spans="24:29" x14ac:dyDescent="0.35">
      <c r="X1293" s="362">
        <v>17031825600</v>
      </c>
      <c r="Y1293" s="362" t="s">
        <v>2563</v>
      </c>
      <c r="Z1293" s="362">
        <v>0</v>
      </c>
      <c r="AA1293" s="175"/>
      <c r="AB1293" t="s">
        <v>3479</v>
      </c>
      <c r="AC1293" t="s">
        <v>3480</v>
      </c>
    </row>
    <row r="1294" spans="24:29" x14ac:dyDescent="0.35">
      <c r="X1294" s="362">
        <v>17031825700</v>
      </c>
      <c r="Y1294" s="362" t="s">
        <v>2563</v>
      </c>
      <c r="Z1294" s="362">
        <v>1</v>
      </c>
      <c r="AA1294" s="175"/>
      <c r="AB1294" t="s">
        <v>3481</v>
      </c>
      <c r="AC1294" t="s">
        <v>3482</v>
      </c>
    </row>
    <row r="1295" spans="24:29" x14ac:dyDescent="0.35">
      <c r="X1295" s="362">
        <v>17031825801</v>
      </c>
      <c r="Y1295" s="362" t="s">
        <v>2563</v>
      </c>
      <c r="Z1295" s="362">
        <v>0</v>
      </c>
      <c r="AA1295" s="175"/>
      <c r="AB1295" t="s">
        <v>3483</v>
      </c>
      <c r="AC1295" t="s">
        <v>3484</v>
      </c>
    </row>
    <row r="1296" spans="24:29" x14ac:dyDescent="0.35">
      <c r="X1296" s="362">
        <v>17031825802</v>
      </c>
      <c r="Y1296" s="362" t="s">
        <v>2563</v>
      </c>
      <c r="Z1296" s="362">
        <v>0</v>
      </c>
      <c r="AA1296" s="175"/>
      <c r="AB1296" t="s">
        <v>3485</v>
      </c>
      <c r="AC1296" t="s">
        <v>3486</v>
      </c>
    </row>
    <row r="1297" spans="24:29" x14ac:dyDescent="0.35">
      <c r="X1297" s="362">
        <v>17031825803</v>
      </c>
      <c r="Y1297" s="362" t="s">
        <v>2563</v>
      </c>
      <c r="Z1297" s="362">
        <v>3</v>
      </c>
      <c r="AA1297" s="175"/>
      <c r="AB1297" t="s">
        <v>3487</v>
      </c>
      <c r="AC1297" t="s">
        <v>3488</v>
      </c>
    </row>
    <row r="1298" spans="24:29" x14ac:dyDescent="0.35">
      <c r="X1298" s="362">
        <v>17031825900</v>
      </c>
      <c r="Y1298" s="362" t="s">
        <v>2563</v>
      </c>
      <c r="Z1298" s="362">
        <v>0</v>
      </c>
      <c r="AA1298" s="175"/>
      <c r="AB1298" t="s">
        <v>3489</v>
      </c>
      <c r="AC1298" t="s">
        <v>3490</v>
      </c>
    </row>
    <row r="1299" spans="24:29" x14ac:dyDescent="0.35">
      <c r="X1299" s="362">
        <v>17031826000</v>
      </c>
      <c r="Y1299" s="362" t="s">
        <v>2563</v>
      </c>
      <c r="Z1299" s="362">
        <v>0</v>
      </c>
      <c r="AA1299" s="175"/>
      <c r="AB1299" t="s">
        <v>3491</v>
      </c>
      <c r="AC1299" t="s">
        <v>3492</v>
      </c>
    </row>
    <row r="1300" spans="24:29" x14ac:dyDescent="0.35">
      <c r="X1300" s="362">
        <v>17031826100</v>
      </c>
      <c r="Y1300" s="362" t="s">
        <v>2563</v>
      </c>
      <c r="Z1300" s="362">
        <v>0</v>
      </c>
      <c r="AA1300" s="175"/>
      <c r="AB1300" t="s">
        <v>3493</v>
      </c>
      <c r="AC1300" t="s">
        <v>3494</v>
      </c>
    </row>
    <row r="1301" spans="24:29" x14ac:dyDescent="0.35">
      <c r="X1301" s="362">
        <v>17031826201</v>
      </c>
      <c r="Y1301" s="362" t="s">
        <v>2563</v>
      </c>
      <c r="Z1301" s="362">
        <v>0</v>
      </c>
      <c r="AA1301" s="175"/>
      <c r="AB1301" t="s">
        <v>3495</v>
      </c>
      <c r="AC1301" t="s">
        <v>3496</v>
      </c>
    </row>
    <row r="1302" spans="24:29" x14ac:dyDescent="0.35">
      <c r="X1302" s="362">
        <v>17031826202</v>
      </c>
      <c r="Y1302" s="362" t="s">
        <v>2563</v>
      </c>
      <c r="Z1302" s="362">
        <v>3</v>
      </c>
      <c r="AA1302" s="175"/>
      <c r="AB1302" t="s">
        <v>3497</v>
      </c>
      <c r="AC1302" t="s">
        <v>3498</v>
      </c>
    </row>
    <row r="1303" spans="24:29" x14ac:dyDescent="0.35">
      <c r="X1303" s="362">
        <v>17031826301</v>
      </c>
      <c r="Y1303" s="362" t="s">
        <v>2563</v>
      </c>
      <c r="Z1303" s="362">
        <v>1</v>
      </c>
      <c r="AA1303" s="175"/>
      <c r="AB1303" t="s">
        <v>3499</v>
      </c>
      <c r="AC1303" t="s">
        <v>3500</v>
      </c>
    </row>
    <row r="1304" spans="24:29" x14ac:dyDescent="0.35">
      <c r="X1304" s="362">
        <v>17031826303</v>
      </c>
      <c r="Y1304" s="362" t="s">
        <v>2563</v>
      </c>
      <c r="Z1304" s="362">
        <v>1</v>
      </c>
      <c r="AA1304" s="175"/>
      <c r="AB1304" t="s">
        <v>3501</v>
      </c>
      <c r="AC1304" t="s">
        <v>3502</v>
      </c>
    </row>
    <row r="1305" spans="24:29" x14ac:dyDescent="0.35">
      <c r="X1305" s="362">
        <v>17031826304</v>
      </c>
      <c r="Y1305" s="362" t="s">
        <v>2563</v>
      </c>
      <c r="Z1305" s="362">
        <v>3</v>
      </c>
      <c r="AA1305" s="175"/>
      <c r="AB1305" t="s">
        <v>3503</v>
      </c>
      <c r="AC1305" t="s">
        <v>3504</v>
      </c>
    </row>
    <row r="1306" spans="24:29" x14ac:dyDescent="0.35">
      <c r="X1306" s="362">
        <v>17031826401</v>
      </c>
      <c r="Y1306" s="362" t="s">
        <v>2563</v>
      </c>
      <c r="Z1306" s="362">
        <v>0</v>
      </c>
      <c r="AA1306" s="175"/>
      <c r="AB1306" t="s">
        <v>3505</v>
      </c>
      <c r="AC1306" t="s">
        <v>3506</v>
      </c>
    </row>
    <row r="1307" spans="24:29" x14ac:dyDescent="0.35">
      <c r="X1307" s="362">
        <v>17031826402</v>
      </c>
      <c r="Y1307" s="362" t="s">
        <v>2563</v>
      </c>
      <c r="Z1307" s="362">
        <v>3</v>
      </c>
      <c r="AA1307" s="175"/>
      <c r="AB1307" t="s">
        <v>3507</v>
      </c>
      <c r="AC1307" t="s">
        <v>3508</v>
      </c>
    </row>
    <row r="1308" spans="24:29" x14ac:dyDescent="0.35">
      <c r="X1308" s="362">
        <v>17031826500</v>
      </c>
      <c r="Y1308" s="362" t="s">
        <v>2563</v>
      </c>
      <c r="Z1308" s="362">
        <v>1</v>
      </c>
      <c r="AA1308" s="175"/>
      <c r="AB1308" t="s">
        <v>3509</v>
      </c>
      <c r="AC1308" t="s">
        <v>3510</v>
      </c>
    </row>
    <row r="1309" spans="24:29" x14ac:dyDescent="0.35">
      <c r="X1309" s="362">
        <v>17031826600</v>
      </c>
      <c r="Y1309" s="362" t="s">
        <v>2563</v>
      </c>
      <c r="Z1309" s="362">
        <v>0</v>
      </c>
      <c r="AA1309" s="175"/>
      <c r="AB1309" t="s">
        <v>3511</v>
      </c>
      <c r="AC1309" t="s">
        <v>3512</v>
      </c>
    </row>
    <row r="1310" spans="24:29" x14ac:dyDescent="0.35">
      <c r="X1310" s="362">
        <v>17031826700</v>
      </c>
      <c r="Y1310" s="362" t="s">
        <v>2563</v>
      </c>
      <c r="Z1310" s="362">
        <v>0</v>
      </c>
      <c r="AA1310" s="175"/>
      <c r="AB1310" t="s">
        <v>3513</v>
      </c>
      <c r="AC1310" t="s">
        <v>3514</v>
      </c>
    </row>
    <row r="1311" spans="24:29" x14ac:dyDescent="0.35">
      <c r="X1311" s="362">
        <v>17031826800</v>
      </c>
      <c r="Y1311" s="362" t="s">
        <v>2563</v>
      </c>
      <c r="Z1311" s="362">
        <v>0</v>
      </c>
      <c r="AA1311" s="175"/>
      <c r="AB1311" t="s">
        <v>3515</v>
      </c>
      <c r="AC1311" t="s">
        <v>3516</v>
      </c>
    </row>
    <row r="1312" spans="24:29" x14ac:dyDescent="0.35">
      <c r="X1312" s="362">
        <v>17031826901</v>
      </c>
      <c r="Y1312" s="362" t="s">
        <v>2563</v>
      </c>
      <c r="Z1312" s="362">
        <v>0</v>
      </c>
      <c r="AA1312" s="175"/>
      <c r="AB1312" t="s">
        <v>3517</v>
      </c>
      <c r="AC1312" t="s">
        <v>3518</v>
      </c>
    </row>
    <row r="1313" spans="24:29" x14ac:dyDescent="0.35">
      <c r="X1313" s="362">
        <v>17031826902</v>
      </c>
      <c r="Y1313" s="362" t="s">
        <v>2563</v>
      </c>
      <c r="Z1313" s="362">
        <v>1</v>
      </c>
      <c r="AA1313" s="175"/>
      <c r="AB1313" t="s">
        <v>3519</v>
      </c>
      <c r="AC1313" t="s">
        <v>3520</v>
      </c>
    </row>
    <row r="1314" spans="24:29" x14ac:dyDescent="0.35">
      <c r="X1314" s="362">
        <v>17031827000</v>
      </c>
      <c r="Y1314" s="362" t="s">
        <v>2563</v>
      </c>
      <c r="Z1314" s="362">
        <v>0</v>
      </c>
      <c r="AA1314" s="175"/>
      <c r="AB1314" t="s">
        <v>3521</v>
      </c>
      <c r="AC1314" t="s">
        <v>3522</v>
      </c>
    </row>
    <row r="1315" spans="24:29" x14ac:dyDescent="0.35">
      <c r="X1315" s="362">
        <v>17031827100</v>
      </c>
      <c r="Y1315" s="362" t="s">
        <v>2563</v>
      </c>
      <c r="Z1315" s="362">
        <v>1</v>
      </c>
      <c r="AA1315" s="175"/>
      <c r="AB1315" t="s">
        <v>3523</v>
      </c>
      <c r="AC1315" t="s">
        <v>3524</v>
      </c>
    </row>
    <row r="1316" spans="24:29" x14ac:dyDescent="0.35">
      <c r="X1316" s="362">
        <v>17031827200</v>
      </c>
      <c r="Y1316" s="362" t="s">
        <v>2563</v>
      </c>
      <c r="Z1316" s="362">
        <v>1</v>
      </c>
      <c r="AA1316" s="175"/>
      <c r="AB1316" t="s">
        <v>3525</v>
      </c>
      <c r="AC1316" t="s">
        <v>3526</v>
      </c>
    </row>
    <row r="1317" spans="24:29" x14ac:dyDescent="0.35">
      <c r="X1317" s="362">
        <v>17031827300</v>
      </c>
      <c r="Y1317" s="362" t="s">
        <v>2563</v>
      </c>
      <c r="Z1317" s="362">
        <v>0</v>
      </c>
      <c r="AA1317" s="175"/>
      <c r="AB1317" t="s">
        <v>3527</v>
      </c>
      <c r="AC1317" t="s">
        <v>3528</v>
      </c>
    </row>
    <row r="1318" spans="24:29" x14ac:dyDescent="0.35">
      <c r="X1318" s="362">
        <v>17031827400</v>
      </c>
      <c r="Y1318" s="362" t="s">
        <v>2563</v>
      </c>
      <c r="Z1318" s="362">
        <v>1</v>
      </c>
      <c r="AA1318" s="175"/>
      <c r="AB1318" t="s">
        <v>3529</v>
      </c>
      <c r="AC1318" t="s">
        <v>3530</v>
      </c>
    </row>
    <row r="1319" spans="24:29" x14ac:dyDescent="0.35">
      <c r="X1319" s="362">
        <v>17031827500</v>
      </c>
      <c r="Y1319" s="362" t="s">
        <v>2563</v>
      </c>
      <c r="Z1319" s="362">
        <v>3</v>
      </c>
      <c r="AA1319" s="175"/>
      <c r="AB1319" t="s">
        <v>3531</v>
      </c>
      <c r="AC1319" t="s">
        <v>3532</v>
      </c>
    </row>
    <row r="1320" spans="24:29" x14ac:dyDescent="0.35">
      <c r="X1320" s="362">
        <v>17031827600</v>
      </c>
      <c r="Y1320" s="362" t="s">
        <v>2563</v>
      </c>
      <c r="Z1320" s="362">
        <v>1</v>
      </c>
      <c r="AA1320" s="175"/>
      <c r="AB1320" t="s">
        <v>3533</v>
      </c>
      <c r="AC1320" t="s">
        <v>3534</v>
      </c>
    </row>
    <row r="1321" spans="24:29" x14ac:dyDescent="0.35">
      <c r="X1321" s="362">
        <v>17031827700</v>
      </c>
      <c r="Y1321" s="362" t="s">
        <v>2563</v>
      </c>
      <c r="Z1321" s="362">
        <v>3</v>
      </c>
      <c r="AA1321" s="175"/>
      <c r="AB1321" t="s">
        <v>3535</v>
      </c>
      <c r="AC1321" t="s">
        <v>3536</v>
      </c>
    </row>
    <row r="1322" spans="24:29" x14ac:dyDescent="0.35">
      <c r="X1322" s="362">
        <v>17031827801</v>
      </c>
      <c r="Y1322" s="362" t="s">
        <v>2563</v>
      </c>
      <c r="Z1322" s="362">
        <v>3</v>
      </c>
      <c r="AA1322" s="175"/>
      <c r="AB1322" t="s">
        <v>3537</v>
      </c>
      <c r="AC1322" t="s">
        <v>3538</v>
      </c>
    </row>
    <row r="1323" spans="24:29" x14ac:dyDescent="0.35">
      <c r="X1323" s="362">
        <v>17031827802</v>
      </c>
      <c r="Y1323" s="362" t="s">
        <v>2563</v>
      </c>
      <c r="Z1323" s="362">
        <v>3</v>
      </c>
      <c r="AA1323" s="175"/>
      <c r="AB1323" t="s">
        <v>3539</v>
      </c>
      <c r="AC1323" t="s">
        <v>3540</v>
      </c>
    </row>
    <row r="1324" spans="24:29" x14ac:dyDescent="0.35">
      <c r="X1324" s="362">
        <v>17031827804</v>
      </c>
      <c r="Y1324" s="362" t="s">
        <v>2563</v>
      </c>
      <c r="Z1324" s="362">
        <v>1</v>
      </c>
      <c r="AA1324" s="175"/>
      <c r="AB1324" t="s">
        <v>3541</v>
      </c>
      <c r="AC1324" t="s">
        <v>3542</v>
      </c>
    </row>
    <row r="1325" spans="24:29" x14ac:dyDescent="0.35">
      <c r="X1325" s="362">
        <v>17031827805</v>
      </c>
      <c r="Y1325" s="362" t="s">
        <v>2563</v>
      </c>
      <c r="Z1325" s="362">
        <v>0</v>
      </c>
      <c r="AA1325" s="175"/>
      <c r="AB1325" t="s">
        <v>3543</v>
      </c>
      <c r="AC1325" t="s">
        <v>3544</v>
      </c>
    </row>
    <row r="1326" spans="24:29" x14ac:dyDescent="0.35">
      <c r="X1326" s="362">
        <v>17031827901</v>
      </c>
      <c r="Y1326" s="362" t="s">
        <v>2563</v>
      </c>
      <c r="Z1326" s="362">
        <v>5</v>
      </c>
      <c r="AA1326" s="175"/>
      <c r="AB1326" t="s">
        <v>3545</v>
      </c>
      <c r="AC1326" t="s">
        <v>3546</v>
      </c>
    </row>
    <row r="1327" spans="24:29" x14ac:dyDescent="0.35">
      <c r="X1327" s="362">
        <v>17031827902</v>
      </c>
      <c r="Y1327" s="362" t="s">
        <v>2563</v>
      </c>
      <c r="Z1327" s="362">
        <v>1</v>
      </c>
      <c r="AA1327" s="175"/>
      <c r="AB1327" t="s">
        <v>3547</v>
      </c>
      <c r="AC1327" t="s">
        <v>3548</v>
      </c>
    </row>
    <row r="1328" spans="24:29" x14ac:dyDescent="0.35">
      <c r="X1328" s="362">
        <v>17031828000</v>
      </c>
      <c r="Y1328" s="362" t="s">
        <v>2563</v>
      </c>
      <c r="Z1328" s="362">
        <v>1</v>
      </c>
      <c r="AA1328" s="175"/>
      <c r="AB1328" t="s">
        <v>3549</v>
      </c>
      <c r="AC1328" t="s">
        <v>3550</v>
      </c>
    </row>
    <row r="1329" spans="24:29" x14ac:dyDescent="0.35">
      <c r="X1329" s="362">
        <v>17031828100</v>
      </c>
      <c r="Y1329" s="362" t="s">
        <v>2563</v>
      </c>
      <c r="Z1329" s="362">
        <v>0</v>
      </c>
      <c r="AA1329" s="175"/>
      <c r="AB1329" t="s">
        <v>3551</v>
      </c>
      <c r="AC1329" t="s">
        <v>3552</v>
      </c>
    </row>
    <row r="1330" spans="24:29" x14ac:dyDescent="0.35">
      <c r="X1330" s="362">
        <v>17031828201</v>
      </c>
      <c r="Y1330" s="362" t="s">
        <v>2563</v>
      </c>
      <c r="Z1330" s="362">
        <v>0</v>
      </c>
      <c r="AA1330" s="175"/>
      <c r="AB1330" t="s">
        <v>3553</v>
      </c>
      <c r="AC1330" t="s">
        <v>3554</v>
      </c>
    </row>
    <row r="1331" spans="24:29" x14ac:dyDescent="0.35">
      <c r="X1331" s="362">
        <v>17031828202</v>
      </c>
      <c r="Y1331" s="362" t="s">
        <v>2563</v>
      </c>
      <c r="Z1331" s="362">
        <v>0</v>
      </c>
      <c r="AA1331" s="175"/>
      <c r="AB1331" t="s">
        <v>3555</v>
      </c>
      <c r="AC1331" t="s">
        <v>3556</v>
      </c>
    </row>
    <row r="1332" spans="24:29" x14ac:dyDescent="0.35">
      <c r="X1332" s="362">
        <v>17031828300</v>
      </c>
      <c r="Y1332" s="362" t="s">
        <v>2563</v>
      </c>
      <c r="Z1332" s="362">
        <v>0</v>
      </c>
      <c r="AA1332" s="175"/>
      <c r="AB1332" t="s">
        <v>3557</v>
      </c>
      <c r="AC1332" t="s">
        <v>3558</v>
      </c>
    </row>
    <row r="1333" spans="24:29" x14ac:dyDescent="0.35">
      <c r="X1333" s="362">
        <v>17031828401</v>
      </c>
      <c r="Y1333" s="362" t="s">
        <v>2563</v>
      </c>
      <c r="Z1333" s="362">
        <v>0</v>
      </c>
      <c r="AA1333" s="175"/>
      <c r="AB1333" t="s">
        <v>3559</v>
      </c>
      <c r="AC1333" t="s">
        <v>3560</v>
      </c>
    </row>
    <row r="1334" spans="24:29" x14ac:dyDescent="0.35">
      <c r="X1334" s="362">
        <v>17031828402</v>
      </c>
      <c r="Y1334" s="362" t="s">
        <v>2563</v>
      </c>
      <c r="Z1334" s="362">
        <v>0</v>
      </c>
      <c r="AA1334" s="175"/>
      <c r="AB1334" t="s">
        <v>3561</v>
      </c>
      <c r="AC1334" t="s">
        <v>3562</v>
      </c>
    </row>
    <row r="1335" spans="24:29" x14ac:dyDescent="0.35">
      <c r="X1335" s="362">
        <v>17031828503</v>
      </c>
      <c r="Y1335" s="362" t="s">
        <v>2563</v>
      </c>
      <c r="Z1335" s="362">
        <v>0</v>
      </c>
      <c r="AA1335" s="175"/>
      <c r="AB1335" t="s">
        <v>3563</v>
      </c>
      <c r="AC1335" t="s">
        <v>3564</v>
      </c>
    </row>
    <row r="1336" spans="24:29" x14ac:dyDescent="0.35">
      <c r="X1336" s="362">
        <v>17031828504</v>
      </c>
      <c r="Y1336" s="362" t="s">
        <v>2563</v>
      </c>
      <c r="Z1336" s="362">
        <v>0</v>
      </c>
      <c r="AA1336" s="175"/>
      <c r="AB1336" t="s">
        <v>3565</v>
      </c>
      <c r="AC1336" t="s">
        <v>3566</v>
      </c>
    </row>
    <row r="1337" spans="24:29" x14ac:dyDescent="0.35">
      <c r="X1337" s="362">
        <v>17031828505</v>
      </c>
      <c r="Y1337" s="362" t="s">
        <v>2563</v>
      </c>
      <c r="Z1337" s="362">
        <v>0</v>
      </c>
      <c r="AA1337" s="175"/>
      <c r="AB1337" t="s">
        <v>3567</v>
      </c>
      <c r="AC1337" t="s">
        <v>3568</v>
      </c>
    </row>
    <row r="1338" spans="24:29" x14ac:dyDescent="0.35">
      <c r="X1338" s="362">
        <v>17031828507</v>
      </c>
      <c r="Y1338" s="362" t="s">
        <v>2563</v>
      </c>
      <c r="Z1338" s="362">
        <v>1</v>
      </c>
      <c r="AA1338" s="175"/>
      <c r="AB1338" t="s">
        <v>3569</v>
      </c>
      <c r="AC1338" t="s">
        <v>3570</v>
      </c>
    </row>
    <row r="1339" spans="24:29" x14ac:dyDescent="0.35">
      <c r="X1339" s="362">
        <v>17031828508</v>
      </c>
      <c r="Y1339" s="362" t="s">
        <v>2563</v>
      </c>
      <c r="Z1339" s="362">
        <v>0</v>
      </c>
      <c r="AA1339" s="175"/>
      <c r="AB1339" t="s">
        <v>3571</v>
      </c>
      <c r="AC1339" t="s">
        <v>3572</v>
      </c>
    </row>
    <row r="1340" spans="24:29" x14ac:dyDescent="0.35">
      <c r="X1340" s="362">
        <v>17031828601</v>
      </c>
      <c r="Y1340" s="362" t="s">
        <v>2563</v>
      </c>
      <c r="Z1340" s="362">
        <v>4</v>
      </c>
      <c r="AA1340" s="175"/>
      <c r="AB1340" t="s">
        <v>3573</v>
      </c>
      <c r="AC1340" t="s">
        <v>3574</v>
      </c>
    </row>
    <row r="1341" spans="24:29" x14ac:dyDescent="0.35">
      <c r="X1341" s="362">
        <v>17031828602</v>
      </c>
      <c r="Y1341" s="362" t="s">
        <v>2563</v>
      </c>
      <c r="Z1341" s="362">
        <v>0</v>
      </c>
      <c r="AA1341" s="175"/>
      <c r="AB1341" t="s">
        <v>3575</v>
      </c>
      <c r="AC1341" t="s">
        <v>3576</v>
      </c>
    </row>
    <row r="1342" spans="24:29" x14ac:dyDescent="0.35">
      <c r="X1342" s="362">
        <v>17031828701</v>
      </c>
      <c r="Y1342" s="362" t="s">
        <v>2563</v>
      </c>
      <c r="Z1342" s="362">
        <v>0</v>
      </c>
      <c r="AA1342" s="175"/>
      <c r="AB1342" t="s">
        <v>3577</v>
      </c>
      <c r="AC1342" t="s">
        <v>3578</v>
      </c>
    </row>
    <row r="1343" spans="24:29" x14ac:dyDescent="0.35">
      <c r="X1343" s="362">
        <v>17031828702</v>
      </c>
      <c r="Y1343" s="362" t="s">
        <v>2563</v>
      </c>
      <c r="Z1343" s="362">
        <v>1</v>
      </c>
      <c r="AA1343" s="175"/>
      <c r="AB1343" t="s">
        <v>3579</v>
      </c>
      <c r="AC1343" t="s">
        <v>3580</v>
      </c>
    </row>
    <row r="1344" spans="24:29" x14ac:dyDescent="0.35">
      <c r="X1344" s="362">
        <v>17031828801</v>
      </c>
      <c r="Y1344" s="362" t="s">
        <v>2563</v>
      </c>
      <c r="Z1344" s="362">
        <v>0</v>
      </c>
      <c r="AA1344" s="175"/>
      <c r="AB1344" t="s">
        <v>3581</v>
      </c>
      <c r="AC1344" t="s">
        <v>3582</v>
      </c>
    </row>
    <row r="1345" spans="24:29" x14ac:dyDescent="0.35">
      <c r="X1345" s="362">
        <v>17031828802</v>
      </c>
      <c r="Y1345" s="362" t="s">
        <v>2563</v>
      </c>
      <c r="Z1345" s="362">
        <v>0</v>
      </c>
      <c r="AA1345" s="175"/>
      <c r="AB1345" t="s">
        <v>3583</v>
      </c>
      <c r="AC1345" t="s">
        <v>3584</v>
      </c>
    </row>
    <row r="1346" spans="24:29" x14ac:dyDescent="0.35">
      <c r="X1346" s="362">
        <v>17031828900</v>
      </c>
      <c r="Y1346" s="362" t="s">
        <v>2563</v>
      </c>
      <c r="Z1346" s="362">
        <v>3</v>
      </c>
      <c r="AA1346" s="175"/>
      <c r="AB1346" t="s">
        <v>3585</v>
      </c>
      <c r="AC1346" t="s">
        <v>3586</v>
      </c>
    </row>
    <row r="1347" spans="24:29" x14ac:dyDescent="0.35">
      <c r="X1347" s="362">
        <v>17031829000</v>
      </c>
      <c r="Y1347" s="362" t="s">
        <v>2563</v>
      </c>
      <c r="Z1347" s="362">
        <v>0</v>
      </c>
      <c r="AA1347" s="175"/>
      <c r="AB1347" t="s">
        <v>3587</v>
      </c>
      <c r="AC1347" t="s">
        <v>3588</v>
      </c>
    </row>
    <row r="1348" spans="24:29" x14ac:dyDescent="0.35">
      <c r="X1348" s="362">
        <v>17031829100</v>
      </c>
      <c r="Y1348" s="362" t="s">
        <v>2563</v>
      </c>
      <c r="Z1348" s="362">
        <v>0</v>
      </c>
      <c r="AA1348" s="175"/>
      <c r="AB1348" t="s">
        <v>3589</v>
      </c>
      <c r="AC1348" t="s">
        <v>3590</v>
      </c>
    </row>
    <row r="1349" spans="24:29" x14ac:dyDescent="0.35">
      <c r="X1349" s="362">
        <v>17031829200</v>
      </c>
      <c r="Y1349" s="362" t="s">
        <v>2563</v>
      </c>
      <c r="Z1349" s="362">
        <v>0</v>
      </c>
      <c r="AA1349" s="175"/>
      <c r="AB1349" t="s">
        <v>3591</v>
      </c>
      <c r="AC1349" t="s">
        <v>3592</v>
      </c>
    </row>
    <row r="1350" spans="24:29" x14ac:dyDescent="0.35">
      <c r="X1350" s="362">
        <v>17031829301</v>
      </c>
      <c r="Y1350" s="362" t="s">
        <v>2563</v>
      </c>
      <c r="Z1350" s="362">
        <v>1</v>
      </c>
      <c r="AA1350" s="175"/>
      <c r="AB1350" t="s">
        <v>3593</v>
      </c>
      <c r="AC1350" t="s">
        <v>3594</v>
      </c>
    </row>
    <row r="1351" spans="24:29" x14ac:dyDescent="0.35">
      <c r="X1351" s="362">
        <v>17031829302</v>
      </c>
      <c r="Y1351" s="362" t="s">
        <v>2563</v>
      </c>
      <c r="Z1351" s="362">
        <v>1</v>
      </c>
      <c r="AA1351" s="175"/>
      <c r="AB1351" t="s">
        <v>3595</v>
      </c>
      <c r="AC1351" t="s">
        <v>3596</v>
      </c>
    </row>
    <row r="1352" spans="24:29" x14ac:dyDescent="0.35">
      <c r="X1352" s="362">
        <v>17031829401</v>
      </c>
      <c r="Y1352" s="362" t="s">
        <v>2563</v>
      </c>
      <c r="Z1352" s="362">
        <v>1</v>
      </c>
      <c r="AA1352" s="175"/>
      <c r="AB1352" t="s">
        <v>3597</v>
      </c>
      <c r="AC1352" t="s">
        <v>3598</v>
      </c>
    </row>
    <row r="1353" spans="24:29" x14ac:dyDescent="0.35">
      <c r="X1353" s="362">
        <v>17031829402</v>
      </c>
      <c r="Y1353" s="362" t="s">
        <v>2563</v>
      </c>
      <c r="Z1353" s="362">
        <v>1</v>
      </c>
      <c r="AA1353" s="175"/>
      <c r="AB1353" t="s">
        <v>3599</v>
      </c>
      <c r="AC1353" t="s">
        <v>3600</v>
      </c>
    </row>
    <row r="1354" spans="24:29" x14ac:dyDescent="0.35">
      <c r="X1354" s="362">
        <v>17031829500</v>
      </c>
      <c r="Y1354" s="362" t="s">
        <v>2563</v>
      </c>
      <c r="Z1354" s="362">
        <v>3</v>
      </c>
      <c r="AA1354" s="175"/>
      <c r="AB1354" t="s">
        <v>3601</v>
      </c>
      <c r="AC1354" t="s">
        <v>3602</v>
      </c>
    </row>
    <row r="1355" spans="24:29" x14ac:dyDescent="0.35">
      <c r="X1355" s="362">
        <v>17031829600</v>
      </c>
      <c r="Y1355" s="362" t="s">
        <v>2563</v>
      </c>
      <c r="Z1355" s="362">
        <v>4</v>
      </c>
      <c r="AA1355" s="175"/>
      <c r="AB1355" t="s">
        <v>3603</v>
      </c>
      <c r="AC1355" t="s">
        <v>3604</v>
      </c>
    </row>
    <row r="1356" spans="24:29" x14ac:dyDescent="0.35">
      <c r="X1356" s="362">
        <v>17031829700</v>
      </c>
      <c r="Y1356" s="362" t="s">
        <v>2563</v>
      </c>
      <c r="Z1356" s="362">
        <v>1</v>
      </c>
      <c r="AA1356" s="175"/>
      <c r="AB1356" t="s">
        <v>3605</v>
      </c>
      <c r="AC1356" t="s">
        <v>3606</v>
      </c>
    </row>
    <row r="1357" spans="24:29" x14ac:dyDescent="0.35">
      <c r="X1357" s="362">
        <v>17031829800</v>
      </c>
      <c r="Y1357" s="362" t="s">
        <v>2563</v>
      </c>
      <c r="Z1357" s="362">
        <v>1</v>
      </c>
      <c r="AA1357" s="175"/>
      <c r="AB1357" t="s">
        <v>3607</v>
      </c>
      <c r="AC1357" t="s">
        <v>3608</v>
      </c>
    </row>
    <row r="1358" spans="24:29" x14ac:dyDescent="0.35">
      <c r="X1358" s="362">
        <v>17031829902</v>
      </c>
      <c r="Y1358" s="362" t="s">
        <v>2563</v>
      </c>
      <c r="Z1358" s="362">
        <v>0</v>
      </c>
      <c r="AA1358" s="175"/>
      <c r="AB1358" t="s">
        <v>3609</v>
      </c>
      <c r="AC1358" t="s">
        <v>3610</v>
      </c>
    </row>
    <row r="1359" spans="24:29" x14ac:dyDescent="0.35">
      <c r="X1359" s="362">
        <v>17031829903</v>
      </c>
      <c r="Y1359" s="362" t="s">
        <v>2563</v>
      </c>
      <c r="Z1359" s="362">
        <v>1</v>
      </c>
      <c r="AA1359" s="175"/>
      <c r="AB1359" t="s">
        <v>3611</v>
      </c>
      <c r="AC1359" t="s">
        <v>3612</v>
      </c>
    </row>
    <row r="1360" spans="24:29" x14ac:dyDescent="0.35">
      <c r="X1360" s="362">
        <v>17031829904</v>
      </c>
      <c r="Y1360" s="362" t="s">
        <v>2563</v>
      </c>
      <c r="Z1360" s="362">
        <v>3</v>
      </c>
      <c r="AA1360" s="175"/>
      <c r="AB1360" t="s">
        <v>3613</v>
      </c>
      <c r="AC1360" t="s">
        <v>3614</v>
      </c>
    </row>
    <row r="1361" spans="24:29" x14ac:dyDescent="0.35">
      <c r="X1361" s="362">
        <v>17031830001</v>
      </c>
      <c r="Y1361" s="362" t="s">
        <v>2563</v>
      </c>
      <c r="Z1361" s="362">
        <v>0</v>
      </c>
      <c r="AA1361" s="175"/>
      <c r="AB1361" t="s">
        <v>3615</v>
      </c>
      <c r="AC1361" t="s">
        <v>3616</v>
      </c>
    </row>
    <row r="1362" spans="24:29" x14ac:dyDescent="0.35">
      <c r="X1362" s="362">
        <v>17031830003</v>
      </c>
      <c r="Y1362" s="362" t="s">
        <v>2563</v>
      </c>
      <c r="Z1362" s="362">
        <v>5</v>
      </c>
      <c r="AA1362" s="175"/>
      <c r="AB1362" t="s">
        <v>3617</v>
      </c>
      <c r="AC1362" t="s">
        <v>3618</v>
      </c>
    </row>
    <row r="1363" spans="24:29" x14ac:dyDescent="0.35">
      <c r="X1363" s="362">
        <v>17031830004</v>
      </c>
      <c r="Y1363" s="362" t="s">
        <v>2563</v>
      </c>
      <c r="Z1363" s="362">
        <v>5</v>
      </c>
      <c r="AA1363" s="175"/>
      <c r="AB1363" t="s">
        <v>3619</v>
      </c>
      <c r="AC1363" t="s">
        <v>3620</v>
      </c>
    </row>
    <row r="1364" spans="24:29" x14ac:dyDescent="0.35">
      <c r="X1364" s="362">
        <v>17031830005</v>
      </c>
      <c r="Y1364" s="362" t="s">
        <v>2563</v>
      </c>
      <c r="Z1364" s="362">
        <v>0</v>
      </c>
      <c r="AA1364" s="175"/>
      <c r="AB1364" t="s">
        <v>3621</v>
      </c>
      <c r="AC1364" t="s">
        <v>3622</v>
      </c>
    </row>
    <row r="1365" spans="24:29" x14ac:dyDescent="0.35">
      <c r="X1365" s="362">
        <v>17031830006</v>
      </c>
      <c r="Y1365" s="362" t="s">
        <v>2563</v>
      </c>
      <c r="Z1365" s="362">
        <v>3</v>
      </c>
      <c r="AA1365" s="175"/>
      <c r="AB1365" t="s">
        <v>3623</v>
      </c>
      <c r="AC1365" t="s">
        <v>3624</v>
      </c>
    </row>
    <row r="1366" spans="24:29" x14ac:dyDescent="0.35">
      <c r="X1366" s="362">
        <v>17031830007</v>
      </c>
      <c r="Y1366" s="362" t="s">
        <v>2563</v>
      </c>
      <c r="Z1366" s="362">
        <v>3</v>
      </c>
      <c r="AA1366" s="175"/>
      <c r="AB1366" t="s">
        <v>3625</v>
      </c>
      <c r="AC1366" t="s">
        <v>3626</v>
      </c>
    </row>
    <row r="1367" spans="24:29" x14ac:dyDescent="0.35">
      <c r="X1367" s="362">
        <v>17031830008</v>
      </c>
      <c r="Y1367" s="362" t="s">
        <v>2563</v>
      </c>
      <c r="Z1367" s="362">
        <v>5</v>
      </c>
      <c r="AA1367" s="175"/>
      <c r="AB1367" t="s">
        <v>3627</v>
      </c>
      <c r="AC1367" t="s">
        <v>3628</v>
      </c>
    </row>
    <row r="1368" spans="24:29" x14ac:dyDescent="0.35">
      <c r="X1368" s="362">
        <v>17031830100</v>
      </c>
      <c r="Y1368" s="362" t="s">
        <v>2563</v>
      </c>
      <c r="Z1368" s="362">
        <v>0</v>
      </c>
      <c r="AA1368" s="175"/>
      <c r="AB1368" t="s">
        <v>3629</v>
      </c>
      <c r="AC1368" t="s">
        <v>3630</v>
      </c>
    </row>
    <row r="1369" spans="24:29" x14ac:dyDescent="0.35">
      <c r="X1369" s="362">
        <v>17031830201</v>
      </c>
      <c r="Y1369" s="362" t="s">
        <v>2563</v>
      </c>
      <c r="Z1369" s="362">
        <v>2</v>
      </c>
      <c r="AA1369" s="175"/>
      <c r="AB1369" t="s">
        <v>3631</v>
      </c>
      <c r="AC1369" t="s">
        <v>3632</v>
      </c>
    </row>
    <row r="1370" spans="24:29" x14ac:dyDescent="0.35">
      <c r="X1370" s="362">
        <v>17031830202</v>
      </c>
      <c r="Y1370" s="362" t="s">
        <v>2563</v>
      </c>
      <c r="Z1370" s="362">
        <v>0</v>
      </c>
      <c r="AA1370" s="175"/>
      <c r="AB1370" t="s">
        <v>3633</v>
      </c>
      <c r="AC1370" t="s">
        <v>3634</v>
      </c>
    </row>
    <row r="1371" spans="24:29" x14ac:dyDescent="0.35">
      <c r="X1371" s="362">
        <v>17031830300</v>
      </c>
      <c r="Y1371" s="362" t="s">
        <v>2563</v>
      </c>
      <c r="Z1371" s="362">
        <v>3</v>
      </c>
      <c r="AA1371" s="175"/>
      <c r="AB1371" t="s">
        <v>3635</v>
      </c>
      <c r="AC1371" t="s">
        <v>3636</v>
      </c>
    </row>
    <row r="1372" spans="24:29" x14ac:dyDescent="0.35">
      <c r="X1372" s="362">
        <v>17031830400</v>
      </c>
      <c r="Y1372" s="362" t="s">
        <v>2563</v>
      </c>
      <c r="Z1372" s="362">
        <v>0</v>
      </c>
      <c r="AA1372" s="175"/>
      <c r="AB1372" t="s">
        <v>3637</v>
      </c>
      <c r="AC1372" t="s">
        <v>3638</v>
      </c>
    </row>
    <row r="1373" spans="24:29" x14ac:dyDescent="0.35">
      <c r="X1373" s="362">
        <v>17031830500</v>
      </c>
      <c r="Y1373" s="362" t="s">
        <v>1200</v>
      </c>
      <c r="Z1373" s="362">
        <v>3</v>
      </c>
      <c r="AA1373" s="175"/>
      <c r="AB1373" t="s">
        <v>3639</v>
      </c>
      <c r="AC1373" t="s">
        <v>3640</v>
      </c>
    </row>
    <row r="1374" spans="24:29" x14ac:dyDescent="0.35">
      <c r="X1374" s="362">
        <v>17031830600</v>
      </c>
      <c r="Y1374" s="362" t="s">
        <v>1200</v>
      </c>
      <c r="Z1374" s="362">
        <v>3</v>
      </c>
      <c r="AA1374" s="175"/>
      <c r="AB1374" t="s">
        <v>3641</v>
      </c>
      <c r="AC1374" t="s">
        <v>3642</v>
      </c>
    </row>
    <row r="1375" spans="24:29" x14ac:dyDescent="0.35">
      <c r="X1375" s="362">
        <v>17031830700</v>
      </c>
      <c r="Y1375" s="362" t="s">
        <v>1200</v>
      </c>
      <c r="Z1375" s="362">
        <v>0</v>
      </c>
      <c r="AA1375" s="175"/>
      <c r="AB1375" t="s">
        <v>3643</v>
      </c>
      <c r="AC1375" t="s">
        <v>3644</v>
      </c>
    </row>
    <row r="1376" spans="24:29" x14ac:dyDescent="0.35">
      <c r="X1376" s="362">
        <v>17031830800</v>
      </c>
      <c r="Y1376" s="362" t="s">
        <v>1200</v>
      </c>
      <c r="Z1376" s="362">
        <v>0</v>
      </c>
      <c r="AA1376" s="175"/>
      <c r="AB1376" t="s">
        <v>3645</v>
      </c>
      <c r="AC1376" t="s">
        <v>3646</v>
      </c>
    </row>
    <row r="1377" spans="24:29" x14ac:dyDescent="0.35">
      <c r="X1377" s="362">
        <v>17031830900</v>
      </c>
      <c r="Y1377" s="362" t="s">
        <v>1200</v>
      </c>
      <c r="Z1377" s="362">
        <v>0</v>
      </c>
      <c r="AA1377" s="175"/>
      <c r="AB1377" t="s">
        <v>3647</v>
      </c>
      <c r="AC1377" t="s">
        <v>3648</v>
      </c>
    </row>
    <row r="1378" spans="24:29" x14ac:dyDescent="0.35">
      <c r="X1378" s="362">
        <v>17031831000</v>
      </c>
      <c r="Y1378" s="362" t="s">
        <v>1200</v>
      </c>
      <c r="Z1378" s="362">
        <v>0</v>
      </c>
      <c r="AA1378" s="175"/>
      <c r="AB1378" t="s">
        <v>3649</v>
      </c>
      <c r="AC1378" t="s">
        <v>3650</v>
      </c>
    </row>
    <row r="1379" spans="24:29" x14ac:dyDescent="0.35">
      <c r="X1379" s="362">
        <v>17031831100</v>
      </c>
      <c r="Y1379" s="362" t="s">
        <v>1200</v>
      </c>
      <c r="Z1379" s="362">
        <v>0</v>
      </c>
      <c r="AA1379" s="175"/>
      <c r="AB1379" t="s">
        <v>3651</v>
      </c>
      <c r="AC1379" t="s">
        <v>3652</v>
      </c>
    </row>
    <row r="1380" spans="24:29" x14ac:dyDescent="0.35">
      <c r="X1380" s="362">
        <v>17031831200</v>
      </c>
      <c r="Y1380" s="362" t="s">
        <v>1200</v>
      </c>
      <c r="Z1380" s="362">
        <v>3</v>
      </c>
      <c r="AA1380" s="175"/>
      <c r="AB1380" t="s">
        <v>3653</v>
      </c>
      <c r="AC1380" t="s">
        <v>3654</v>
      </c>
    </row>
    <row r="1381" spans="24:29" x14ac:dyDescent="0.35">
      <c r="X1381" s="362">
        <v>17031831300</v>
      </c>
      <c r="Y1381" s="362" t="s">
        <v>1200</v>
      </c>
      <c r="Z1381" s="362">
        <v>0</v>
      </c>
      <c r="AA1381" s="175"/>
      <c r="AB1381" t="s">
        <v>3655</v>
      </c>
      <c r="AC1381" t="s">
        <v>3656</v>
      </c>
    </row>
    <row r="1382" spans="24:29" x14ac:dyDescent="0.35">
      <c r="X1382" s="362">
        <v>17031831400</v>
      </c>
      <c r="Y1382" s="362" t="s">
        <v>1200</v>
      </c>
      <c r="Z1382" s="362">
        <v>0</v>
      </c>
      <c r="AA1382" s="175"/>
      <c r="AB1382" t="s">
        <v>3657</v>
      </c>
      <c r="AC1382" t="s">
        <v>3658</v>
      </c>
    </row>
    <row r="1383" spans="24:29" x14ac:dyDescent="0.35">
      <c r="X1383" s="362">
        <v>17031831500</v>
      </c>
      <c r="Y1383" s="362" t="s">
        <v>1200</v>
      </c>
      <c r="Z1383" s="362">
        <v>1</v>
      </c>
      <c r="AA1383" s="175"/>
      <c r="AB1383" t="s">
        <v>3659</v>
      </c>
      <c r="AC1383" t="s">
        <v>3660</v>
      </c>
    </row>
    <row r="1384" spans="24:29" x14ac:dyDescent="0.35">
      <c r="X1384" s="362">
        <v>17031831600</v>
      </c>
      <c r="Y1384" s="362" t="s">
        <v>1200</v>
      </c>
      <c r="Z1384" s="362">
        <v>3</v>
      </c>
      <c r="AA1384" s="175"/>
      <c r="AB1384" t="s">
        <v>3661</v>
      </c>
      <c r="AC1384" t="s">
        <v>3662</v>
      </c>
    </row>
    <row r="1385" spans="24:29" x14ac:dyDescent="0.35">
      <c r="X1385" s="362">
        <v>17031831700</v>
      </c>
      <c r="Y1385" s="362" t="s">
        <v>1200</v>
      </c>
      <c r="Z1385" s="362">
        <v>1</v>
      </c>
      <c r="AA1385" s="175"/>
      <c r="AB1385" t="s">
        <v>3663</v>
      </c>
      <c r="AC1385" t="s">
        <v>3664</v>
      </c>
    </row>
    <row r="1386" spans="24:29" x14ac:dyDescent="0.35">
      <c r="X1386" s="362">
        <v>17031831800</v>
      </c>
      <c r="Y1386" s="362" t="s">
        <v>1200</v>
      </c>
      <c r="Z1386" s="362">
        <v>0</v>
      </c>
      <c r="AA1386" s="175"/>
      <c r="AB1386" t="s">
        <v>3665</v>
      </c>
      <c r="AC1386" t="s">
        <v>3666</v>
      </c>
    </row>
    <row r="1387" spans="24:29" x14ac:dyDescent="0.35">
      <c r="X1387" s="362">
        <v>17031831900</v>
      </c>
      <c r="Y1387" s="362" t="s">
        <v>1200</v>
      </c>
      <c r="Z1387" s="362">
        <v>0</v>
      </c>
      <c r="AA1387" s="175"/>
      <c r="AB1387" t="s">
        <v>3667</v>
      </c>
      <c r="AC1387" t="s">
        <v>3668</v>
      </c>
    </row>
    <row r="1388" spans="24:29" x14ac:dyDescent="0.35">
      <c r="X1388" s="362">
        <v>17031832000</v>
      </c>
      <c r="Y1388" s="362" t="s">
        <v>1200</v>
      </c>
      <c r="Z1388" s="362">
        <v>0</v>
      </c>
      <c r="AA1388" s="175"/>
      <c r="AB1388" t="s">
        <v>3669</v>
      </c>
      <c r="AC1388" t="s">
        <v>3670</v>
      </c>
    </row>
    <row r="1389" spans="24:29" x14ac:dyDescent="0.35">
      <c r="X1389" s="362">
        <v>17031832100</v>
      </c>
      <c r="Y1389" s="362" t="s">
        <v>1200</v>
      </c>
      <c r="Z1389" s="362">
        <v>0</v>
      </c>
      <c r="AA1389" s="175"/>
      <c r="AB1389" t="s">
        <v>3671</v>
      </c>
      <c r="AC1389" t="s">
        <v>3672</v>
      </c>
    </row>
    <row r="1390" spans="24:29" x14ac:dyDescent="0.35">
      <c r="X1390" s="362">
        <v>17031832200</v>
      </c>
      <c r="Y1390" s="362" t="s">
        <v>1200</v>
      </c>
      <c r="Z1390" s="362">
        <v>0</v>
      </c>
      <c r="AA1390" s="175"/>
      <c r="AB1390" t="s">
        <v>3673</v>
      </c>
      <c r="AC1390" t="s">
        <v>3674</v>
      </c>
    </row>
    <row r="1391" spans="24:29" x14ac:dyDescent="0.35">
      <c r="X1391" s="362">
        <v>17031832300</v>
      </c>
      <c r="Y1391" s="362" t="s">
        <v>1200</v>
      </c>
      <c r="Z1391" s="362">
        <v>0</v>
      </c>
      <c r="AA1391" s="175"/>
      <c r="AB1391" t="s">
        <v>3675</v>
      </c>
      <c r="AC1391" t="s">
        <v>3676</v>
      </c>
    </row>
    <row r="1392" spans="24:29" x14ac:dyDescent="0.35">
      <c r="X1392" s="362">
        <v>17031832400</v>
      </c>
      <c r="Y1392" s="362" t="s">
        <v>1200</v>
      </c>
      <c r="Z1392" s="362">
        <v>0</v>
      </c>
      <c r="AA1392" s="175"/>
      <c r="AB1392" t="s">
        <v>3677</v>
      </c>
      <c r="AC1392" t="s">
        <v>3678</v>
      </c>
    </row>
    <row r="1393" spans="24:29" x14ac:dyDescent="0.35">
      <c r="X1393" s="362">
        <v>17031832500</v>
      </c>
      <c r="Y1393" s="362" t="s">
        <v>1200</v>
      </c>
      <c r="Z1393" s="362">
        <v>1</v>
      </c>
      <c r="AA1393" s="175"/>
      <c r="AB1393" t="s">
        <v>3679</v>
      </c>
      <c r="AC1393" t="s">
        <v>3680</v>
      </c>
    </row>
    <row r="1394" spans="24:29" x14ac:dyDescent="0.35">
      <c r="X1394" s="362">
        <v>17031832600</v>
      </c>
      <c r="Y1394" s="362" t="s">
        <v>1200</v>
      </c>
      <c r="Z1394" s="362">
        <v>0</v>
      </c>
      <c r="AA1394" s="175"/>
      <c r="AB1394" t="s">
        <v>3681</v>
      </c>
      <c r="AC1394" t="s">
        <v>3682</v>
      </c>
    </row>
    <row r="1395" spans="24:29" x14ac:dyDescent="0.35">
      <c r="X1395" s="362">
        <v>17031832900</v>
      </c>
      <c r="Y1395" s="362" t="s">
        <v>1200</v>
      </c>
      <c r="Z1395" s="362">
        <v>0</v>
      </c>
      <c r="AA1395" s="175"/>
      <c r="AB1395" t="s">
        <v>3683</v>
      </c>
      <c r="AC1395" t="s">
        <v>3684</v>
      </c>
    </row>
    <row r="1396" spans="24:29" x14ac:dyDescent="0.35">
      <c r="X1396" s="362">
        <v>17031833000</v>
      </c>
      <c r="Y1396" s="362" t="s">
        <v>1200</v>
      </c>
      <c r="Z1396" s="362">
        <v>0</v>
      </c>
      <c r="AA1396" s="175"/>
      <c r="AB1396" t="s">
        <v>3685</v>
      </c>
      <c r="AC1396" t="s">
        <v>3686</v>
      </c>
    </row>
    <row r="1397" spans="24:29" x14ac:dyDescent="0.35">
      <c r="X1397" s="362">
        <v>17031833100</v>
      </c>
      <c r="Y1397" s="362" t="s">
        <v>1200</v>
      </c>
      <c r="Z1397" s="362">
        <v>1</v>
      </c>
      <c r="AA1397" s="175"/>
      <c r="AB1397" t="s">
        <v>3687</v>
      </c>
      <c r="AC1397" t="s">
        <v>3688</v>
      </c>
    </row>
    <row r="1398" spans="24:29" x14ac:dyDescent="0.35">
      <c r="X1398" s="362">
        <v>17031833300</v>
      </c>
      <c r="Y1398" s="362" t="s">
        <v>1200</v>
      </c>
      <c r="Z1398" s="362">
        <v>1</v>
      </c>
      <c r="AA1398" s="175"/>
      <c r="AB1398" t="s">
        <v>3689</v>
      </c>
      <c r="AC1398" t="s">
        <v>3690</v>
      </c>
    </row>
    <row r="1399" spans="24:29" x14ac:dyDescent="0.35">
      <c r="X1399" s="362">
        <v>17031833900</v>
      </c>
      <c r="Y1399" s="362" t="s">
        <v>1200</v>
      </c>
      <c r="Z1399" s="362">
        <v>0</v>
      </c>
      <c r="AA1399" s="175"/>
      <c r="AB1399" t="s">
        <v>3691</v>
      </c>
      <c r="AC1399" t="s">
        <v>3692</v>
      </c>
    </row>
    <row r="1400" spans="24:29" x14ac:dyDescent="0.35">
      <c r="X1400" s="362">
        <v>17031834000</v>
      </c>
      <c r="Y1400" s="362" t="s">
        <v>1200</v>
      </c>
      <c r="Z1400" s="362">
        <v>3</v>
      </c>
      <c r="AA1400" s="175"/>
      <c r="AB1400" t="s">
        <v>3693</v>
      </c>
      <c r="AC1400" t="s">
        <v>3694</v>
      </c>
    </row>
    <row r="1401" spans="24:29" x14ac:dyDescent="0.35">
      <c r="X1401" s="362">
        <v>17031834200</v>
      </c>
      <c r="Y1401" s="362" t="s">
        <v>1200</v>
      </c>
      <c r="Z1401" s="362">
        <v>0</v>
      </c>
      <c r="AA1401" s="175"/>
      <c r="AB1401" t="s">
        <v>3695</v>
      </c>
      <c r="AC1401" t="s">
        <v>3696</v>
      </c>
    </row>
    <row r="1402" spans="24:29" x14ac:dyDescent="0.35">
      <c r="X1402" s="362">
        <v>17031834300</v>
      </c>
      <c r="Y1402" s="362" t="s">
        <v>1200</v>
      </c>
      <c r="Z1402" s="362">
        <v>0</v>
      </c>
      <c r="AA1402" s="175"/>
      <c r="AB1402" t="s">
        <v>3697</v>
      </c>
      <c r="AC1402" t="s">
        <v>3698</v>
      </c>
    </row>
    <row r="1403" spans="24:29" x14ac:dyDescent="0.35">
      <c r="X1403" s="362">
        <v>17031834400</v>
      </c>
      <c r="Y1403" s="362" t="s">
        <v>1200</v>
      </c>
      <c r="Z1403" s="362">
        <v>3</v>
      </c>
      <c r="AA1403" s="175"/>
      <c r="AB1403" t="s">
        <v>3699</v>
      </c>
      <c r="AC1403" t="s">
        <v>3700</v>
      </c>
    </row>
    <row r="1404" spans="24:29" x14ac:dyDescent="0.35">
      <c r="X1404" s="362">
        <v>17031834500</v>
      </c>
      <c r="Y1404" s="362" t="s">
        <v>1200</v>
      </c>
      <c r="Z1404" s="362">
        <v>0</v>
      </c>
      <c r="AA1404" s="175"/>
      <c r="AB1404" t="s">
        <v>3701</v>
      </c>
      <c r="AC1404" t="s">
        <v>3702</v>
      </c>
    </row>
    <row r="1405" spans="24:29" x14ac:dyDescent="0.35">
      <c r="X1405" s="362">
        <v>17031834600</v>
      </c>
      <c r="Y1405" s="362" t="s">
        <v>1200</v>
      </c>
      <c r="Z1405" s="362">
        <v>0</v>
      </c>
      <c r="AA1405" s="175"/>
      <c r="AB1405" t="s">
        <v>3703</v>
      </c>
      <c r="AC1405" t="s">
        <v>3704</v>
      </c>
    </row>
    <row r="1406" spans="24:29" x14ac:dyDescent="0.35">
      <c r="X1406" s="362">
        <v>17031834700</v>
      </c>
      <c r="Y1406" s="362" t="s">
        <v>1200</v>
      </c>
      <c r="Z1406" s="362">
        <v>3</v>
      </c>
      <c r="AA1406" s="175"/>
      <c r="AB1406" t="s">
        <v>3705</v>
      </c>
      <c r="AC1406" t="s">
        <v>3706</v>
      </c>
    </row>
    <row r="1407" spans="24:29" x14ac:dyDescent="0.35">
      <c r="X1407" s="362">
        <v>17031834800</v>
      </c>
      <c r="Y1407" s="362" t="s">
        <v>1200</v>
      </c>
      <c r="Z1407" s="362">
        <v>1</v>
      </c>
      <c r="AA1407" s="175"/>
      <c r="AB1407" t="s">
        <v>3707</v>
      </c>
      <c r="AC1407" t="s">
        <v>3708</v>
      </c>
    </row>
    <row r="1408" spans="24:29" x14ac:dyDescent="0.35">
      <c r="X1408" s="362">
        <v>17031834900</v>
      </c>
      <c r="Y1408" s="362" t="s">
        <v>1200</v>
      </c>
      <c r="Z1408" s="362">
        <v>1</v>
      </c>
      <c r="AA1408" s="175"/>
      <c r="AB1408" t="s">
        <v>3709</v>
      </c>
      <c r="AC1408" t="s">
        <v>3710</v>
      </c>
    </row>
    <row r="1409" spans="24:29" x14ac:dyDescent="0.35">
      <c r="X1409" s="362">
        <v>17031835000</v>
      </c>
      <c r="Y1409" s="362" t="s">
        <v>1200</v>
      </c>
      <c r="Z1409" s="362">
        <v>3</v>
      </c>
      <c r="AA1409" s="175"/>
      <c r="AB1409" t="s">
        <v>3711</v>
      </c>
      <c r="AC1409" t="s">
        <v>3712</v>
      </c>
    </row>
    <row r="1410" spans="24:29" x14ac:dyDescent="0.35">
      <c r="X1410" s="362">
        <v>17031835100</v>
      </c>
      <c r="Y1410" s="362" t="s">
        <v>1200</v>
      </c>
      <c r="Z1410" s="362">
        <v>0</v>
      </c>
      <c r="AA1410" s="175"/>
      <c r="AB1410" t="s">
        <v>3713</v>
      </c>
      <c r="AC1410" t="s">
        <v>3714</v>
      </c>
    </row>
    <row r="1411" spans="24:29" x14ac:dyDescent="0.35">
      <c r="X1411" s="362">
        <v>17031835200</v>
      </c>
      <c r="Y1411" s="362" t="s">
        <v>1200</v>
      </c>
      <c r="Z1411" s="362">
        <v>5</v>
      </c>
      <c r="AA1411" s="175"/>
      <c r="AB1411" t="s">
        <v>3715</v>
      </c>
      <c r="AC1411" t="s">
        <v>3716</v>
      </c>
    </row>
    <row r="1412" spans="24:29" x14ac:dyDescent="0.35">
      <c r="X1412" s="362">
        <v>17031835500</v>
      </c>
      <c r="Y1412" s="362" t="s">
        <v>1200</v>
      </c>
      <c r="Z1412" s="362">
        <v>0</v>
      </c>
      <c r="AA1412" s="175"/>
      <c r="AB1412" t="s">
        <v>3717</v>
      </c>
      <c r="AC1412" t="s">
        <v>3718</v>
      </c>
    </row>
    <row r="1413" spans="24:29" x14ac:dyDescent="0.35">
      <c r="X1413" s="362">
        <v>17031835600</v>
      </c>
      <c r="Y1413" s="362" t="s">
        <v>1200</v>
      </c>
      <c r="Z1413" s="362">
        <v>0</v>
      </c>
      <c r="AA1413" s="175"/>
      <c r="AB1413" t="s">
        <v>3719</v>
      </c>
      <c r="AC1413" t="s">
        <v>3720</v>
      </c>
    </row>
    <row r="1414" spans="24:29" x14ac:dyDescent="0.35">
      <c r="X1414" s="362">
        <v>17031835800</v>
      </c>
      <c r="Y1414" s="362" t="s">
        <v>1200</v>
      </c>
      <c r="Z1414" s="362">
        <v>3</v>
      </c>
      <c r="AA1414" s="175"/>
      <c r="AB1414" t="s">
        <v>3721</v>
      </c>
      <c r="AC1414" t="s">
        <v>3722</v>
      </c>
    </row>
    <row r="1415" spans="24:29" x14ac:dyDescent="0.35">
      <c r="X1415" s="362">
        <v>17031836000</v>
      </c>
      <c r="Y1415" s="362" t="s">
        <v>1200</v>
      </c>
      <c r="Z1415" s="362">
        <v>3</v>
      </c>
      <c r="AA1415" s="175"/>
      <c r="AB1415" t="s">
        <v>3723</v>
      </c>
      <c r="AC1415" t="s">
        <v>3724</v>
      </c>
    </row>
    <row r="1416" spans="24:29" x14ac:dyDescent="0.35">
      <c r="X1416" s="362">
        <v>17031836100</v>
      </c>
      <c r="Y1416" s="362" t="s">
        <v>1200</v>
      </c>
      <c r="Z1416" s="362">
        <v>0</v>
      </c>
      <c r="AA1416" s="175"/>
      <c r="AB1416" t="s">
        <v>3725</v>
      </c>
      <c r="AC1416" t="s">
        <v>3726</v>
      </c>
    </row>
    <row r="1417" spans="24:29" x14ac:dyDescent="0.35">
      <c r="X1417" s="362">
        <v>17031836200</v>
      </c>
      <c r="Y1417" s="362" t="s">
        <v>1200</v>
      </c>
      <c r="Z1417" s="362">
        <v>0</v>
      </c>
      <c r="AA1417" s="175"/>
      <c r="AB1417" t="s">
        <v>3727</v>
      </c>
      <c r="AC1417" t="s">
        <v>3728</v>
      </c>
    </row>
    <row r="1418" spans="24:29" x14ac:dyDescent="0.35">
      <c r="X1418" s="362">
        <v>17031836300</v>
      </c>
      <c r="Y1418" s="362" t="s">
        <v>1200</v>
      </c>
      <c r="Z1418" s="362">
        <v>0</v>
      </c>
      <c r="AA1418" s="175"/>
      <c r="AB1418" t="s">
        <v>3729</v>
      </c>
      <c r="AC1418" t="s">
        <v>3730</v>
      </c>
    </row>
    <row r="1419" spans="24:29" x14ac:dyDescent="0.35">
      <c r="X1419" s="362">
        <v>17031836400</v>
      </c>
      <c r="Y1419" s="362" t="s">
        <v>1200</v>
      </c>
      <c r="Z1419" s="362">
        <v>0</v>
      </c>
      <c r="AA1419" s="175"/>
      <c r="AB1419" t="s">
        <v>3731</v>
      </c>
      <c r="AC1419" t="s">
        <v>3732</v>
      </c>
    </row>
    <row r="1420" spans="24:29" x14ac:dyDescent="0.35">
      <c r="X1420" s="362">
        <v>17031836500</v>
      </c>
      <c r="Y1420" s="362" t="s">
        <v>1200</v>
      </c>
      <c r="Z1420" s="362">
        <v>0</v>
      </c>
      <c r="AA1420" s="175"/>
      <c r="AB1420" t="s">
        <v>3733</v>
      </c>
      <c r="AC1420" t="s">
        <v>3734</v>
      </c>
    </row>
    <row r="1421" spans="24:29" x14ac:dyDescent="0.35">
      <c r="X1421" s="362">
        <v>17031836600</v>
      </c>
      <c r="Y1421" s="362" t="s">
        <v>1200</v>
      </c>
      <c r="Z1421" s="362">
        <v>5</v>
      </c>
      <c r="AA1421" s="175"/>
      <c r="AB1421" t="s">
        <v>3735</v>
      </c>
      <c r="AC1421" t="s">
        <v>3736</v>
      </c>
    </row>
    <row r="1422" spans="24:29" x14ac:dyDescent="0.35">
      <c r="X1422" s="362">
        <v>17031836700</v>
      </c>
      <c r="Y1422" s="362" t="s">
        <v>1200</v>
      </c>
      <c r="Z1422" s="362">
        <v>1</v>
      </c>
      <c r="AA1422" s="175"/>
      <c r="AB1422" t="s">
        <v>3737</v>
      </c>
      <c r="AC1422" t="s">
        <v>3738</v>
      </c>
    </row>
    <row r="1423" spans="24:29" x14ac:dyDescent="0.35">
      <c r="X1423" s="362">
        <v>17031836800</v>
      </c>
      <c r="Y1423" s="362" t="s">
        <v>1200</v>
      </c>
      <c r="Z1423" s="362">
        <v>3</v>
      </c>
      <c r="AA1423" s="175"/>
      <c r="AB1423" t="s">
        <v>3739</v>
      </c>
      <c r="AC1423" t="s">
        <v>3740</v>
      </c>
    </row>
    <row r="1424" spans="24:29" x14ac:dyDescent="0.35">
      <c r="X1424" s="362">
        <v>17031836900</v>
      </c>
      <c r="Y1424" s="362" t="s">
        <v>1200</v>
      </c>
      <c r="Z1424" s="362">
        <v>0</v>
      </c>
      <c r="AA1424" s="175"/>
      <c r="AB1424" t="s">
        <v>3741</v>
      </c>
      <c r="AC1424" t="s">
        <v>3742</v>
      </c>
    </row>
    <row r="1425" spans="24:29" x14ac:dyDescent="0.35">
      <c r="X1425" s="362">
        <v>17031837000</v>
      </c>
      <c r="Y1425" s="362" t="s">
        <v>1200</v>
      </c>
      <c r="Z1425" s="362">
        <v>3</v>
      </c>
      <c r="AA1425" s="175"/>
      <c r="AB1425" t="s">
        <v>3743</v>
      </c>
      <c r="AC1425" t="s">
        <v>3744</v>
      </c>
    </row>
    <row r="1426" spans="24:29" x14ac:dyDescent="0.35">
      <c r="X1426" s="362">
        <v>17031837100</v>
      </c>
      <c r="Y1426" s="362" t="s">
        <v>1200</v>
      </c>
      <c r="Z1426" s="362">
        <v>0</v>
      </c>
      <c r="AA1426" s="175"/>
      <c r="AB1426" t="s">
        <v>3745</v>
      </c>
      <c r="AC1426" t="s">
        <v>3746</v>
      </c>
    </row>
    <row r="1427" spans="24:29" x14ac:dyDescent="0.35">
      <c r="X1427" s="362">
        <v>17031837300</v>
      </c>
      <c r="Y1427" s="362" t="s">
        <v>1200</v>
      </c>
      <c r="Z1427" s="362">
        <v>0</v>
      </c>
      <c r="AA1427" s="175"/>
      <c r="AB1427" t="s">
        <v>3747</v>
      </c>
      <c r="AC1427" t="s">
        <v>3748</v>
      </c>
    </row>
    <row r="1428" spans="24:29" x14ac:dyDescent="0.35">
      <c r="X1428" s="362">
        <v>17031837400</v>
      </c>
      <c r="Y1428" s="362" t="s">
        <v>1200</v>
      </c>
      <c r="Z1428" s="362">
        <v>3</v>
      </c>
      <c r="AA1428" s="175"/>
      <c r="AB1428" t="s">
        <v>3749</v>
      </c>
      <c r="AC1428" t="s">
        <v>3750</v>
      </c>
    </row>
    <row r="1429" spans="24:29" x14ac:dyDescent="0.35">
      <c r="X1429" s="362">
        <v>17031837800</v>
      </c>
      <c r="Y1429" s="362" t="s">
        <v>1200</v>
      </c>
      <c r="Z1429" s="362">
        <v>3</v>
      </c>
      <c r="AA1429" s="175"/>
      <c r="AB1429" t="s">
        <v>3751</v>
      </c>
      <c r="AC1429" t="s">
        <v>3752</v>
      </c>
    </row>
    <row r="1430" spans="24:29" x14ac:dyDescent="0.35">
      <c r="X1430" s="362">
        <v>17031838000</v>
      </c>
      <c r="Y1430" s="362" t="s">
        <v>1200</v>
      </c>
      <c r="Z1430" s="362">
        <v>2</v>
      </c>
      <c r="AA1430" s="175"/>
      <c r="AB1430" t="s">
        <v>3753</v>
      </c>
      <c r="AC1430" t="s">
        <v>3754</v>
      </c>
    </row>
    <row r="1431" spans="24:29" x14ac:dyDescent="0.35">
      <c r="X1431" s="362">
        <v>17031838100</v>
      </c>
      <c r="Y1431" s="362" t="s">
        <v>1200</v>
      </c>
      <c r="Z1431" s="362">
        <v>1</v>
      </c>
      <c r="AA1431" s="175"/>
      <c r="AB1431" s="175"/>
      <c r="AC1431" s="175"/>
    </row>
    <row r="1432" spans="24:29" x14ac:dyDescent="0.35">
      <c r="X1432" s="362">
        <v>17031838200</v>
      </c>
      <c r="Y1432" s="362" t="s">
        <v>1200</v>
      </c>
      <c r="Z1432" s="362">
        <v>1</v>
      </c>
      <c r="AA1432" s="175"/>
      <c r="AB1432" s="175"/>
      <c r="AC1432" s="175"/>
    </row>
    <row r="1433" spans="24:29" x14ac:dyDescent="0.35">
      <c r="X1433" s="362">
        <v>17031838300</v>
      </c>
      <c r="Y1433" s="362" t="s">
        <v>1200</v>
      </c>
      <c r="Z1433" s="362">
        <v>0</v>
      </c>
      <c r="AA1433" s="175"/>
      <c r="AB1433" s="175"/>
      <c r="AC1433" s="175"/>
    </row>
    <row r="1434" spans="24:29" x14ac:dyDescent="0.35">
      <c r="X1434" s="362">
        <v>17031838600</v>
      </c>
      <c r="Y1434" s="362" t="s">
        <v>1200</v>
      </c>
      <c r="Z1434" s="362">
        <v>3</v>
      </c>
      <c r="AA1434" s="175"/>
      <c r="AB1434" s="175"/>
      <c r="AC1434" s="175"/>
    </row>
    <row r="1435" spans="24:29" x14ac:dyDescent="0.35">
      <c r="X1435" s="362">
        <v>17031838700</v>
      </c>
      <c r="Y1435" s="362" t="s">
        <v>1200</v>
      </c>
      <c r="Z1435" s="362">
        <v>0</v>
      </c>
      <c r="AA1435" s="175"/>
      <c r="AB1435" s="175"/>
      <c r="AC1435" s="175"/>
    </row>
    <row r="1436" spans="24:29" x14ac:dyDescent="0.35">
      <c r="X1436" s="362">
        <v>17031838800</v>
      </c>
      <c r="Y1436" s="362" t="s">
        <v>1200</v>
      </c>
      <c r="Z1436" s="362">
        <v>0</v>
      </c>
      <c r="AA1436" s="175"/>
      <c r="AB1436" s="175"/>
      <c r="AC1436" s="175"/>
    </row>
    <row r="1437" spans="24:29" x14ac:dyDescent="0.35">
      <c r="X1437" s="362">
        <v>17031839000</v>
      </c>
      <c r="Y1437" s="362" t="s">
        <v>1200</v>
      </c>
      <c r="Z1437" s="362">
        <v>4</v>
      </c>
      <c r="AA1437" s="175"/>
      <c r="AB1437" s="175"/>
      <c r="AC1437" s="175"/>
    </row>
    <row r="1438" spans="24:29" x14ac:dyDescent="0.35">
      <c r="X1438" s="362">
        <v>17031839100</v>
      </c>
      <c r="Y1438" s="362" t="s">
        <v>1200</v>
      </c>
      <c r="Z1438" s="362">
        <v>1</v>
      </c>
      <c r="AA1438" s="175"/>
      <c r="AB1438" s="175"/>
      <c r="AC1438" s="175"/>
    </row>
    <row r="1439" spans="24:29" x14ac:dyDescent="0.35">
      <c r="X1439" s="362">
        <v>17031839200</v>
      </c>
      <c r="Y1439" s="362" t="s">
        <v>1200</v>
      </c>
      <c r="Z1439" s="362">
        <v>0</v>
      </c>
      <c r="AA1439" s="175"/>
      <c r="AB1439" s="175"/>
      <c r="AC1439" s="175"/>
    </row>
    <row r="1440" spans="24:29" x14ac:dyDescent="0.35">
      <c r="X1440" s="362">
        <v>17031839500</v>
      </c>
      <c r="Y1440" s="362" t="s">
        <v>1200</v>
      </c>
      <c r="Z1440" s="362">
        <v>4</v>
      </c>
      <c r="AA1440" s="175"/>
      <c r="AB1440" s="175"/>
      <c r="AC1440" s="175"/>
    </row>
    <row r="1441" spans="24:26" x14ac:dyDescent="0.35">
      <c r="X1441" s="362">
        <v>17031839600</v>
      </c>
      <c r="Y1441" s="362" t="s">
        <v>1200</v>
      </c>
      <c r="Z1441" s="362">
        <v>0</v>
      </c>
    </row>
    <row r="1442" spans="24:26" x14ac:dyDescent="0.35">
      <c r="X1442" s="362">
        <v>17031839700</v>
      </c>
      <c r="Y1442" s="362" t="s">
        <v>1200</v>
      </c>
      <c r="Z1442" s="362">
        <v>5</v>
      </c>
    </row>
    <row r="1443" spans="24:26" x14ac:dyDescent="0.35">
      <c r="X1443" s="362">
        <v>17031839800</v>
      </c>
      <c r="Y1443" s="362" t="s">
        <v>1200</v>
      </c>
      <c r="Z1443" s="362">
        <v>0</v>
      </c>
    </row>
    <row r="1444" spans="24:26" x14ac:dyDescent="0.35">
      <c r="X1444" s="362">
        <v>17031839900</v>
      </c>
      <c r="Y1444" s="362" t="s">
        <v>1200</v>
      </c>
      <c r="Z1444" s="362">
        <v>4</v>
      </c>
    </row>
    <row r="1445" spans="24:26" x14ac:dyDescent="0.35">
      <c r="X1445" s="362">
        <v>17031840000</v>
      </c>
      <c r="Y1445" s="362" t="s">
        <v>1200</v>
      </c>
      <c r="Z1445" s="362">
        <v>0</v>
      </c>
    </row>
    <row r="1446" spans="24:26" x14ac:dyDescent="0.35">
      <c r="X1446" s="362">
        <v>17031840100</v>
      </c>
      <c r="Y1446" s="362" t="s">
        <v>1200</v>
      </c>
      <c r="Z1446" s="362">
        <v>0</v>
      </c>
    </row>
    <row r="1447" spans="24:26" x14ac:dyDescent="0.35">
      <c r="X1447" s="362">
        <v>17031840200</v>
      </c>
      <c r="Y1447" s="362" t="s">
        <v>1200</v>
      </c>
      <c r="Z1447" s="362">
        <v>0</v>
      </c>
    </row>
    <row r="1448" spans="24:26" x14ac:dyDescent="0.35">
      <c r="X1448" s="362">
        <v>17031840300</v>
      </c>
      <c r="Y1448" s="362" t="s">
        <v>1200</v>
      </c>
      <c r="Z1448" s="362">
        <v>1</v>
      </c>
    </row>
    <row r="1449" spans="24:26" x14ac:dyDescent="0.35">
      <c r="X1449" s="362">
        <v>17031840400</v>
      </c>
      <c r="Y1449" s="362" t="s">
        <v>1200</v>
      </c>
      <c r="Z1449" s="362">
        <v>1</v>
      </c>
    </row>
    <row r="1450" spans="24:26" x14ac:dyDescent="0.35">
      <c r="X1450" s="362">
        <v>17031840700</v>
      </c>
      <c r="Y1450" s="362" t="s">
        <v>1200</v>
      </c>
      <c r="Z1450" s="362">
        <v>5</v>
      </c>
    </row>
    <row r="1451" spans="24:26" x14ac:dyDescent="0.35">
      <c r="X1451" s="362">
        <v>17031840800</v>
      </c>
      <c r="Y1451" s="362" t="s">
        <v>1200</v>
      </c>
      <c r="Z1451" s="362">
        <v>3</v>
      </c>
    </row>
    <row r="1452" spans="24:26" x14ac:dyDescent="0.35">
      <c r="X1452" s="362">
        <v>17031841000</v>
      </c>
      <c r="Y1452" s="362" t="s">
        <v>1200</v>
      </c>
      <c r="Z1452" s="362">
        <v>3</v>
      </c>
    </row>
    <row r="1453" spans="24:26" x14ac:dyDescent="0.35">
      <c r="X1453" s="362">
        <v>17031841100</v>
      </c>
      <c r="Y1453" s="362" t="s">
        <v>1200</v>
      </c>
      <c r="Z1453" s="362">
        <v>1</v>
      </c>
    </row>
    <row r="1454" spans="24:26" x14ac:dyDescent="0.35">
      <c r="X1454" s="362">
        <v>17031841200</v>
      </c>
      <c r="Y1454" s="362" t="s">
        <v>1200</v>
      </c>
      <c r="Z1454" s="362">
        <v>1</v>
      </c>
    </row>
    <row r="1455" spans="24:26" x14ac:dyDescent="0.35">
      <c r="X1455" s="362">
        <v>17031841300</v>
      </c>
      <c r="Y1455" s="362" t="s">
        <v>1200</v>
      </c>
      <c r="Z1455" s="362">
        <v>0</v>
      </c>
    </row>
    <row r="1456" spans="24:26" x14ac:dyDescent="0.35">
      <c r="X1456" s="362">
        <v>17031841500</v>
      </c>
      <c r="Y1456" s="362" t="s">
        <v>1200</v>
      </c>
      <c r="Z1456" s="362">
        <v>0</v>
      </c>
    </row>
    <row r="1457" spans="24:26" x14ac:dyDescent="0.35">
      <c r="X1457" s="362">
        <v>17031841700</v>
      </c>
      <c r="Y1457" s="362" t="s">
        <v>1200</v>
      </c>
      <c r="Z1457" s="362">
        <v>1</v>
      </c>
    </row>
    <row r="1458" spans="24:26" x14ac:dyDescent="0.35">
      <c r="X1458" s="362">
        <v>17031841800</v>
      </c>
      <c r="Y1458" s="362" t="s">
        <v>1200</v>
      </c>
      <c r="Z1458" s="362">
        <v>0</v>
      </c>
    </row>
    <row r="1459" spans="24:26" x14ac:dyDescent="0.35">
      <c r="X1459" s="362">
        <v>17031841900</v>
      </c>
      <c r="Y1459" s="362" t="s">
        <v>1200</v>
      </c>
      <c r="Z1459" s="362">
        <v>1</v>
      </c>
    </row>
    <row r="1460" spans="24:26" x14ac:dyDescent="0.35">
      <c r="X1460" s="362">
        <v>17031842000</v>
      </c>
      <c r="Y1460" s="362" t="s">
        <v>1200</v>
      </c>
      <c r="Z1460" s="362">
        <v>3</v>
      </c>
    </row>
    <row r="1461" spans="24:26" x14ac:dyDescent="0.35">
      <c r="X1461" s="362">
        <v>17031842100</v>
      </c>
      <c r="Y1461" s="362" t="s">
        <v>1200</v>
      </c>
      <c r="Z1461" s="362">
        <v>3</v>
      </c>
    </row>
    <row r="1462" spans="24:26" x14ac:dyDescent="0.35">
      <c r="X1462" s="362">
        <v>17031842200</v>
      </c>
      <c r="Y1462" s="362" t="s">
        <v>1200</v>
      </c>
      <c r="Z1462" s="362">
        <v>1</v>
      </c>
    </row>
    <row r="1463" spans="24:26" x14ac:dyDescent="0.35">
      <c r="X1463" s="362">
        <v>17031842300</v>
      </c>
      <c r="Y1463" s="362" t="s">
        <v>1200</v>
      </c>
      <c r="Z1463" s="362">
        <v>4</v>
      </c>
    </row>
    <row r="1464" spans="24:26" x14ac:dyDescent="0.35">
      <c r="X1464" s="362">
        <v>17031842400</v>
      </c>
      <c r="Y1464" s="362" t="s">
        <v>1200</v>
      </c>
      <c r="Z1464" s="362">
        <v>5</v>
      </c>
    </row>
    <row r="1465" spans="24:26" x14ac:dyDescent="0.35">
      <c r="X1465" s="362">
        <v>17031842500</v>
      </c>
      <c r="Y1465" s="362" t="s">
        <v>1200</v>
      </c>
      <c r="Z1465" s="362">
        <v>3</v>
      </c>
    </row>
    <row r="1466" spans="24:26" x14ac:dyDescent="0.35">
      <c r="X1466" s="362">
        <v>17031842600</v>
      </c>
      <c r="Y1466" s="362" t="s">
        <v>1200</v>
      </c>
      <c r="Z1466" s="362">
        <v>0</v>
      </c>
    </row>
    <row r="1467" spans="24:26" x14ac:dyDescent="0.35">
      <c r="X1467" s="362">
        <v>17031842800</v>
      </c>
      <c r="Y1467" s="362" t="s">
        <v>1200</v>
      </c>
      <c r="Z1467" s="362">
        <v>3</v>
      </c>
    </row>
    <row r="1468" spans="24:26" x14ac:dyDescent="0.35">
      <c r="X1468" s="362">
        <v>17031842900</v>
      </c>
      <c r="Y1468" s="362" t="s">
        <v>1200</v>
      </c>
      <c r="Z1468" s="362">
        <v>0</v>
      </c>
    </row>
    <row r="1469" spans="24:26" x14ac:dyDescent="0.35">
      <c r="X1469" s="362">
        <v>17031843000</v>
      </c>
      <c r="Y1469" s="362" t="s">
        <v>1200</v>
      </c>
      <c r="Z1469" s="362">
        <v>0</v>
      </c>
    </row>
    <row r="1470" spans="24:26" x14ac:dyDescent="0.35">
      <c r="X1470" s="362">
        <v>17031843100</v>
      </c>
      <c r="Y1470" s="362" t="s">
        <v>1200</v>
      </c>
      <c r="Z1470" s="362">
        <v>3</v>
      </c>
    </row>
    <row r="1471" spans="24:26" x14ac:dyDescent="0.35">
      <c r="X1471" s="362">
        <v>17031843200</v>
      </c>
      <c r="Y1471" s="362" t="s">
        <v>1200</v>
      </c>
      <c r="Z1471" s="362">
        <v>4</v>
      </c>
    </row>
    <row r="1472" spans="24:26" x14ac:dyDescent="0.35">
      <c r="X1472" s="362">
        <v>17031843300</v>
      </c>
      <c r="Y1472" s="362" t="s">
        <v>1200</v>
      </c>
      <c r="Z1472" s="362">
        <v>1</v>
      </c>
    </row>
    <row r="1473" spans="24:26" x14ac:dyDescent="0.35">
      <c r="X1473" s="362">
        <v>17031843400</v>
      </c>
      <c r="Y1473" s="362" t="s">
        <v>1200</v>
      </c>
      <c r="Z1473" s="362">
        <v>3</v>
      </c>
    </row>
    <row r="1474" spans="24:26" x14ac:dyDescent="0.35">
      <c r="X1474" s="362">
        <v>17031843500</v>
      </c>
      <c r="Y1474" s="362" t="s">
        <v>1200</v>
      </c>
      <c r="Z1474" s="362">
        <v>1</v>
      </c>
    </row>
    <row r="1475" spans="24:26" x14ac:dyDescent="0.35">
      <c r="X1475" s="362">
        <v>17031843600</v>
      </c>
      <c r="Y1475" s="362" t="s">
        <v>1200</v>
      </c>
      <c r="Z1475" s="362">
        <v>0</v>
      </c>
    </row>
    <row r="1476" spans="24:26" x14ac:dyDescent="0.35">
      <c r="X1476" s="362">
        <v>17031843700</v>
      </c>
      <c r="Y1476" s="362" t="s">
        <v>1200</v>
      </c>
      <c r="Z1476" s="362">
        <v>0</v>
      </c>
    </row>
    <row r="1477" spans="24:26" x14ac:dyDescent="0.35">
      <c r="X1477" s="362">
        <v>17031843800</v>
      </c>
      <c r="Y1477" s="362" t="s">
        <v>1200</v>
      </c>
      <c r="Z1477" s="362">
        <v>3</v>
      </c>
    </row>
    <row r="1478" spans="24:26" x14ac:dyDescent="0.35">
      <c r="X1478" s="362">
        <v>17031843900</v>
      </c>
      <c r="Y1478" s="362" t="s">
        <v>1200</v>
      </c>
      <c r="Z1478" s="362">
        <v>0</v>
      </c>
    </row>
    <row r="1479" spans="24:26" x14ac:dyDescent="0.35">
      <c r="X1479" s="362">
        <v>17031844600</v>
      </c>
      <c r="Y1479" s="362" t="s">
        <v>1200</v>
      </c>
      <c r="Z1479" s="362">
        <v>0</v>
      </c>
    </row>
    <row r="1480" spans="24:26" x14ac:dyDescent="0.35">
      <c r="X1480" s="362">
        <v>17031844700</v>
      </c>
      <c r="Y1480" s="362" t="s">
        <v>1200</v>
      </c>
      <c r="Z1480" s="362">
        <v>0</v>
      </c>
    </row>
    <row r="1481" spans="24:26" x14ac:dyDescent="0.35">
      <c r="X1481" s="362">
        <v>17031980000</v>
      </c>
      <c r="Y1481" s="362" t="s">
        <v>1200</v>
      </c>
      <c r="Z1481" s="362">
        <v>0</v>
      </c>
    </row>
    <row r="1482" spans="24:26" x14ac:dyDescent="0.35">
      <c r="X1482" s="362">
        <v>17031980100</v>
      </c>
      <c r="Y1482" s="362" t="s">
        <v>1200</v>
      </c>
      <c r="Z1482" s="362">
        <v>0</v>
      </c>
    </row>
    <row r="1483" spans="24:26" x14ac:dyDescent="0.35">
      <c r="X1483" s="362">
        <v>17031990000</v>
      </c>
      <c r="Y1483" s="362" t="s">
        <v>3755</v>
      </c>
      <c r="Z1483" s="362">
        <v>-1</v>
      </c>
    </row>
    <row r="1484" spans="24:26" x14ac:dyDescent="0.35">
      <c r="X1484" s="362">
        <v>17033880100</v>
      </c>
      <c r="Y1484" s="362" t="s">
        <v>672</v>
      </c>
      <c r="Z1484" s="362">
        <v>0</v>
      </c>
    </row>
    <row r="1485" spans="24:26" x14ac:dyDescent="0.35">
      <c r="X1485" s="362">
        <v>17033880200</v>
      </c>
      <c r="Y1485" s="362" t="s">
        <v>672</v>
      </c>
      <c r="Z1485" s="362">
        <v>0</v>
      </c>
    </row>
    <row r="1486" spans="24:26" x14ac:dyDescent="0.35">
      <c r="X1486" s="362">
        <v>17033880300</v>
      </c>
      <c r="Y1486" s="362" t="s">
        <v>672</v>
      </c>
      <c r="Z1486" s="362">
        <v>1</v>
      </c>
    </row>
    <row r="1487" spans="24:26" x14ac:dyDescent="0.35">
      <c r="X1487" s="362">
        <v>17033880400</v>
      </c>
      <c r="Y1487" s="362" t="s">
        <v>672</v>
      </c>
      <c r="Z1487" s="362">
        <v>1</v>
      </c>
    </row>
    <row r="1488" spans="24:26" x14ac:dyDescent="0.35">
      <c r="X1488" s="362">
        <v>17033880500</v>
      </c>
      <c r="Y1488" s="362" t="s">
        <v>672</v>
      </c>
      <c r="Z1488" s="362">
        <v>5</v>
      </c>
    </row>
    <row r="1489" spans="24:26" x14ac:dyDescent="0.35">
      <c r="X1489" s="362">
        <v>17033880600</v>
      </c>
      <c r="Y1489" s="362" t="s">
        <v>672</v>
      </c>
      <c r="Z1489" s="362">
        <v>0</v>
      </c>
    </row>
    <row r="1490" spans="24:26" x14ac:dyDescent="0.35">
      <c r="X1490" s="362">
        <v>17035972400</v>
      </c>
      <c r="Y1490" s="362" t="s">
        <v>672</v>
      </c>
      <c r="Z1490" s="362">
        <v>1</v>
      </c>
    </row>
    <row r="1491" spans="24:26" x14ac:dyDescent="0.35">
      <c r="X1491" s="362">
        <v>17035972500</v>
      </c>
      <c r="Y1491" s="362" t="s">
        <v>672</v>
      </c>
      <c r="Z1491" s="362">
        <v>5</v>
      </c>
    </row>
    <row r="1492" spans="24:26" x14ac:dyDescent="0.35">
      <c r="X1492" s="362">
        <v>17035972600</v>
      </c>
      <c r="Y1492" s="362" t="s">
        <v>672</v>
      </c>
      <c r="Z1492" s="362">
        <v>1</v>
      </c>
    </row>
    <row r="1493" spans="24:26" x14ac:dyDescent="0.35">
      <c r="X1493" s="362">
        <v>17037000100</v>
      </c>
      <c r="Y1493" s="362" t="s">
        <v>672</v>
      </c>
      <c r="Z1493" s="362">
        <v>0</v>
      </c>
    </row>
    <row r="1494" spans="24:26" x14ac:dyDescent="0.35">
      <c r="X1494" s="362">
        <v>17037000200</v>
      </c>
      <c r="Y1494" s="362" t="s">
        <v>672</v>
      </c>
      <c r="Z1494" s="362">
        <v>0</v>
      </c>
    </row>
    <row r="1495" spans="24:26" x14ac:dyDescent="0.35">
      <c r="X1495" s="362">
        <v>17037000300</v>
      </c>
      <c r="Y1495" s="362" t="s">
        <v>672</v>
      </c>
      <c r="Z1495" s="362">
        <v>0</v>
      </c>
    </row>
    <row r="1496" spans="24:26" x14ac:dyDescent="0.35">
      <c r="X1496" s="362">
        <v>17037000401</v>
      </c>
      <c r="Y1496" s="362" t="s">
        <v>824</v>
      </c>
      <c r="Z1496" s="362">
        <v>0</v>
      </c>
    </row>
    <row r="1497" spans="24:26" x14ac:dyDescent="0.35">
      <c r="X1497" s="362">
        <v>17037000402</v>
      </c>
      <c r="Y1497" s="362" t="s">
        <v>824</v>
      </c>
      <c r="Z1497" s="362">
        <v>5</v>
      </c>
    </row>
    <row r="1498" spans="24:26" x14ac:dyDescent="0.35">
      <c r="X1498" s="362">
        <v>17037000500</v>
      </c>
      <c r="Y1498" s="362" t="s">
        <v>824</v>
      </c>
      <c r="Z1498" s="362">
        <v>0</v>
      </c>
    </row>
    <row r="1499" spans="24:26" x14ac:dyDescent="0.35">
      <c r="X1499" s="362">
        <v>17037000600</v>
      </c>
      <c r="Y1499" s="362" t="s">
        <v>824</v>
      </c>
      <c r="Z1499" s="362">
        <v>0</v>
      </c>
    </row>
    <row r="1500" spans="24:26" x14ac:dyDescent="0.35">
      <c r="X1500" s="362">
        <v>17037000700</v>
      </c>
      <c r="Y1500" s="362" t="s">
        <v>824</v>
      </c>
      <c r="Z1500" s="362">
        <v>5</v>
      </c>
    </row>
    <row r="1501" spans="24:26" x14ac:dyDescent="0.35">
      <c r="X1501" s="362">
        <v>17037000800</v>
      </c>
      <c r="Y1501" s="362" t="s">
        <v>824</v>
      </c>
      <c r="Z1501" s="362">
        <v>0</v>
      </c>
    </row>
    <row r="1502" spans="24:26" x14ac:dyDescent="0.35">
      <c r="X1502" s="362">
        <v>17037000900</v>
      </c>
      <c r="Y1502" s="362" t="s">
        <v>824</v>
      </c>
      <c r="Z1502" s="362">
        <v>2</v>
      </c>
    </row>
    <row r="1503" spans="24:26" x14ac:dyDescent="0.35">
      <c r="X1503" s="362">
        <v>17037001002</v>
      </c>
      <c r="Y1503" s="362" t="s">
        <v>824</v>
      </c>
      <c r="Z1503" s="362">
        <v>0</v>
      </c>
    </row>
    <row r="1504" spans="24:26" x14ac:dyDescent="0.35">
      <c r="X1504" s="362">
        <v>17037001003</v>
      </c>
      <c r="Y1504" s="362" t="s">
        <v>824</v>
      </c>
      <c r="Z1504" s="362">
        <v>0</v>
      </c>
    </row>
    <row r="1505" spans="24:26" x14ac:dyDescent="0.35">
      <c r="X1505" s="362">
        <v>17037001004</v>
      </c>
      <c r="Y1505" s="362" t="s">
        <v>824</v>
      </c>
      <c r="Z1505" s="362">
        <v>0</v>
      </c>
    </row>
    <row r="1506" spans="24:26" x14ac:dyDescent="0.35">
      <c r="X1506" s="362">
        <v>17037001300</v>
      </c>
      <c r="Y1506" s="362" t="s">
        <v>824</v>
      </c>
      <c r="Z1506" s="362">
        <v>0</v>
      </c>
    </row>
    <row r="1507" spans="24:26" x14ac:dyDescent="0.35">
      <c r="X1507" s="362">
        <v>17037001400</v>
      </c>
      <c r="Y1507" s="362" t="s">
        <v>824</v>
      </c>
      <c r="Z1507" s="362">
        <v>4</v>
      </c>
    </row>
    <row r="1508" spans="24:26" x14ac:dyDescent="0.35">
      <c r="X1508" s="362">
        <v>17037001500</v>
      </c>
      <c r="Y1508" s="362" t="s">
        <v>824</v>
      </c>
      <c r="Z1508" s="362">
        <v>0</v>
      </c>
    </row>
    <row r="1509" spans="24:26" x14ac:dyDescent="0.35">
      <c r="X1509" s="362">
        <v>17037001600</v>
      </c>
      <c r="Y1509" s="362" t="s">
        <v>824</v>
      </c>
      <c r="Z1509" s="362">
        <v>5</v>
      </c>
    </row>
    <row r="1510" spans="24:26" x14ac:dyDescent="0.35">
      <c r="X1510" s="362">
        <v>17037001700</v>
      </c>
      <c r="Y1510" s="362" t="s">
        <v>672</v>
      </c>
      <c r="Z1510" s="362">
        <v>0</v>
      </c>
    </row>
    <row r="1511" spans="24:26" x14ac:dyDescent="0.35">
      <c r="X1511" s="362">
        <v>17037001800</v>
      </c>
      <c r="Y1511" s="362" t="s">
        <v>672</v>
      </c>
      <c r="Z1511" s="362">
        <v>5</v>
      </c>
    </row>
    <row r="1512" spans="24:26" x14ac:dyDescent="0.35">
      <c r="X1512" s="362">
        <v>17037001900</v>
      </c>
      <c r="Y1512" s="362" t="s">
        <v>672</v>
      </c>
      <c r="Z1512" s="362">
        <v>1</v>
      </c>
    </row>
    <row r="1513" spans="24:26" x14ac:dyDescent="0.35">
      <c r="X1513" s="362">
        <v>17037002000</v>
      </c>
      <c r="Y1513" s="362" t="s">
        <v>672</v>
      </c>
      <c r="Z1513" s="362">
        <v>0</v>
      </c>
    </row>
    <row r="1514" spans="24:26" x14ac:dyDescent="0.35">
      <c r="X1514" s="362">
        <v>17037002100</v>
      </c>
      <c r="Y1514" s="362" t="s">
        <v>672</v>
      </c>
      <c r="Z1514" s="362">
        <v>5</v>
      </c>
    </row>
    <row r="1515" spans="24:26" x14ac:dyDescent="0.35">
      <c r="X1515" s="362">
        <v>17037002200</v>
      </c>
      <c r="Y1515" s="362" t="s">
        <v>824</v>
      </c>
      <c r="Z1515" s="362">
        <v>3</v>
      </c>
    </row>
    <row r="1516" spans="24:26" x14ac:dyDescent="0.35">
      <c r="X1516" s="362">
        <v>17039971400</v>
      </c>
      <c r="Y1516" s="362" t="s">
        <v>672</v>
      </c>
      <c r="Z1516" s="362">
        <v>4</v>
      </c>
    </row>
    <row r="1517" spans="24:26" x14ac:dyDescent="0.35">
      <c r="X1517" s="362">
        <v>17039971500</v>
      </c>
      <c r="Y1517" s="362" t="s">
        <v>672</v>
      </c>
      <c r="Z1517" s="362">
        <v>1</v>
      </c>
    </row>
    <row r="1518" spans="24:26" x14ac:dyDescent="0.35">
      <c r="X1518" s="362">
        <v>17039971600</v>
      </c>
      <c r="Y1518" s="362" t="s">
        <v>672</v>
      </c>
      <c r="Z1518" s="362">
        <v>4</v>
      </c>
    </row>
    <row r="1519" spans="24:26" x14ac:dyDescent="0.35">
      <c r="X1519" s="362">
        <v>17039971700</v>
      </c>
      <c r="Y1519" s="362" t="s">
        <v>672</v>
      </c>
      <c r="Z1519" s="362">
        <v>1</v>
      </c>
    </row>
    <row r="1520" spans="24:26" x14ac:dyDescent="0.35">
      <c r="X1520" s="362">
        <v>17039971800</v>
      </c>
      <c r="Y1520" s="362" t="s">
        <v>672</v>
      </c>
      <c r="Z1520" s="362">
        <v>0</v>
      </c>
    </row>
    <row r="1521" spans="24:26" x14ac:dyDescent="0.35">
      <c r="X1521" s="362">
        <v>17041952000</v>
      </c>
      <c r="Y1521" s="362" t="s">
        <v>672</v>
      </c>
      <c r="Z1521" s="362">
        <v>1</v>
      </c>
    </row>
    <row r="1522" spans="24:26" x14ac:dyDescent="0.35">
      <c r="X1522" s="362">
        <v>17041952100</v>
      </c>
      <c r="Y1522" s="362" t="s">
        <v>672</v>
      </c>
      <c r="Z1522" s="362">
        <v>5</v>
      </c>
    </row>
    <row r="1523" spans="24:26" x14ac:dyDescent="0.35">
      <c r="X1523" s="362">
        <v>17041952200</v>
      </c>
      <c r="Y1523" s="362" t="s">
        <v>672</v>
      </c>
      <c r="Z1523" s="362">
        <v>4</v>
      </c>
    </row>
    <row r="1524" spans="24:26" x14ac:dyDescent="0.35">
      <c r="X1524" s="362">
        <v>17041952300</v>
      </c>
      <c r="Y1524" s="362" t="s">
        <v>672</v>
      </c>
      <c r="Z1524" s="362">
        <v>1</v>
      </c>
    </row>
    <row r="1525" spans="24:26" x14ac:dyDescent="0.35">
      <c r="X1525" s="362">
        <v>17041952400</v>
      </c>
      <c r="Y1525" s="362" t="s">
        <v>672</v>
      </c>
      <c r="Z1525" s="362">
        <v>1</v>
      </c>
    </row>
    <row r="1526" spans="24:26" x14ac:dyDescent="0.35">
      <c r="X1526" s="362">
        <v>17043840000</v>
      </c>
      <c r="Y1526" s="362" t="s">
        <v>1200</v>
      </c>
      <c r="Z1526" s="362">
        <v>3</v>
      </c>
    </row>
    <row r="1527" spans="24:26" x14ac:dyDescent="0.35">
      <c r="X1527" s="362">
        <v>17043840101</v>
      </c>
      <c r="Y1527" s="362" t="s">
        <v>2563</v>
      </c>
      <c r="Z1527" s="362">
        <v>5</v>
      </c>
    </row>
    <row r="1528" spans="24:26" x14ac:dyDescent="0.35">
      <c r="X1528" s="362">
        <v>17043840102</v>
      </c>
      <c r="Y1528" s="362" t="s">
        <v>2563</v>
      </c>
      <c r="Z1528" s="362">
        <v>3</v>
      </c>
    </row>
    <row r="1529" spans="24:26" x14ac:dyDescent="0.35">
      <c r="X1529" s="362">
        <v>17043840103</v>
      </c>
      <c r="Y1529" s="362" t="s">
        <v>2563</v>
      </c>
      <c r="Z1529" s="362">
        <v>0</v>
      </c>
    </row>
    <row r="1530" spans="24:26" x14ac:dyDescent="0.35">
      <c r="X1530" s="362">
        <v>17043840104</v>
      </c>
      <c r="Y1530" s="362" t="s">
        <v>2563</v>
      </c>
      <c r="Z1530" s="362">
        <v>0</v>
      </c>
    </row>
    <row r="1531" spans="24:26" x14ac:dyDescent="0.35">
      <c r="X1531" s="362">
        <v>17043840201</v>
      </c>
      <c r="Y1531" s="362" t="s">
        <v>2563</v>
      </c>
      <c r="Z1531" s="362">
        <v>1</v>
      </c>
    </row>
    <row r="1532" spans="24:26" x14ac:dyDescent="0.35">
      <c r="X1532" s="362">
        <v>17043840202</v>
      </c>
      <c r="Y1532" s="362" t="s">
        <v>2563</v>
      </c>
      <c r="Z1532" s="362">
        <v>5</v>
      </c>
    </row>
    <row r="1533" spans="24:26" x14ac:dyDescent="0.35">
      <c r="X1533" s="362">
        <v>17043840303</v>
      </c>
      <c r="Y1533" s="362" t="s">
        <v>2563</v>
      </c>
      <c r="Z1533" s="362">
        <v>0</v>
      </c>
    </row>
    <row r="1534" spans="24:26" x14ac:dyDescent="0.35">
      <c r="X1534" s="362">
        <v>17043840304</v>
      </c>
      <c r="Y1534" s="362" t="s">
        <v>2563</v>
      </c>
      <c r="Z1534" s="362">
        <v>3</v>
      </c>
    </row>
    <row r="1535" spans="24:26" x14ac:dyDescent="0.35">
      <c r="X1535" s="362">
        <v>17043840600</v>
      </c>
      <c r="Y1535" s="362" t="s">
        <v>2563</v>
      </c>
      <c r="Z1535" s="362">
        <v>5</v>
      </c>
    </row>
    <row r="1536" spans="24:26" x14ac:dyDescent="0.35">
      <c r="X1536" s="362">
        <v>17043840703</v>
      </c>
      <c r="Y1536" s="362" t="s">
        <v>2563</v>
      </c>
      <c r="Z1536" s="362">
        <v>1</v>
      </c>
    </row>
    <row r="1537" spans="24:26" x14ac:dyDescent="0.35">
      <c r="X1537" s="362">
        <v>17043840704</v>
      </c>
      <c r="Y1537" s="362" t="s">
        <v>2563</v>
      </c>
      <c r="Z1537" s="362">
        <v>3</v>
      </c>
    </row>
    <row r="1538" spans="24:26" x14ac:dyDescent="0.35">
      <c r="X1538" s="362">
        <v>17043840705</v>
      </c>
      <c r="Y1538" s="362" t="s">
        <v>2563</v>
      </c>
      <c r="Z1538" s="362">
        <v>0</v>
      </c>
    </row>
    <row r="1539" spans="24:26" x14ac:dyDescent="0.35">
      <c r="X1539" s="362">
        <v>17043840706</v>
      </c>
      <c r="Y1539" s="362" t="s">
        <v>2563</v>
      </c>
      <c r="Z1539" s="362">
        <v>5</v>
      </c>
    </row>
    <row r="1540" spans="24:26" x14ac:dyDescent="0.35">
      <c r="X1540" s="362">
        <v>17043840801</v>
      </c>
      <c r="Y1540" s="362" t="s">
        <v>2563</v>
      </c>
      <c r="Z1540" s="362">
        <v>1</v>
      </c>
    </row>
    <row r="1541" spans="24:26" x14ac:dyDescent="0.35">
      <c r="X1541" s="362">
        <v>17043840802</v>
      </c>
      <c r="Y1541" s="362" t="s">
        <v>2563</v>
      </c>
      <c r="Z1541" s="362">
        <v>1</v>
      </c>
    </row>
    <row r="1542" spans="24:26" x14ac:dyDescent="0.35">
      <c r="X1542" s="362">
        <v>17043840901</v>
      </c>
      <c r="Y1542" s="362" t="s">
        <v>2563</v>
      </c>
      <c r="Z1542" s="362">
        <v>3</v>
      </c>
    </row>
    <row r="1543" spans="24:26" x14ac:dyDescent="0.35">
      <c r="X1543" s="362">
        <v>17043840904</v>
      </c>
      <c r="Y1543" s="362" t="s">
        <v>2563</v>
      </c>
      <c r="Z1543" s="362">
        <v>3</v>
      </c>
    </row>
    <row r="1544" spans="24:26" x14ac:dyDescent="0.35">
      <c r="X1544" s="362">
        <v>17043840906</v>
      </c>
      <c r="Y1544" s="362" t="s">
        <v>2563</v>
      </c>
      <c r="Z1544" s="362">
        <v>1</v>
      </c>
    </row>
    <row r="1545" spans="24:26" x14ac:dyDescent="0.35">
      <c r="X1545" s="362">
        <v>17043840907</v>
      </c>
      <c r="Y1545" s="362" t="s">
        <v>2563</v>
      </c>
      <c r="Z1545" s="362">
        <v>5</v>
      </c>
    </row>
    <row r="1546" spans="24:26" x14ac:dyDescent="0.35">
      <c r="X1546" s="362">
        <v>17043840908</v>
      </c>
      <c r="Y1546" s="362" t="s">
        <v>2563</v>
      </c>
      <c r="Z1546" s="362">
        <v>5</v>
      </c>
    </row>
    <row r="1547" spans="24:26" x14ac:dyDescent="0.35">
      <c r="X1547" s="362">
        <v>17043840910</v>
      </c>
      <c r="Y1547" s="362" t="s">
        <v>2563</v>
      </c>
      <c r="Z1547" s="362">
        <v>1</v>
      </c>
    </row>
    <row r="1548" spans="24:26" x14ac:dyDescent="0.35">
      <c r="X1548" s="362">
        <v>17043840911</v>
      </c>
      <c r="Y1548" s="362" t="s">
        <v>2563</v>
      </c>
      <c r="Z1548" s="362">
        <v>0</v>
      </c>
    </row>
    <row r="1549" spans="24:26" x14ac:dyDescent="0.35">
      <c r="X1549" s="362">
        <v>17043841002</v>
      </c>
      <c r="Y1549" s="362" t="s">
        <v>2563</v>
      </c>
      <c r="Z1549" s="362">
        <v>0</v>
      </c>
    </row>
    <row r="1550" spans="24:26" x14ac:dyDescent="0.35">
      <c r="X1550" s="362">
        <v>17043841003</v>
      </c>
      <c r="Y1550" s="362" t="s">
        <v>2563</v>
      </c>
      <c r="Z1550" s="362">
        <v>2</v>
      </c>
    </row>
    <row r="1551" spans="24:26" x14ac:dyDescent="0.35">
      <c r="X1551" s="362">
        <v>17043841004</v>
      </c>
      <c r="Y1551" s="362" t="s">
        <v>2563</v>
      </c>
      <c r="Z1551" s="362">
        <v>0</v>
      </c>
    </row>
    <row r="1552" spans="24:26" x14ac:dyDescent="0.35">
      <c r="X1552" s="362">
        <v>17043841102</v>
      </c>
      <c r="Y1552" s="362" t="s">
        <v>2563</v>
      </c>
      <c r="Z1552" s="362">
        <v>0</v>
      </c>
    </row>
    <row r="1553" spans="24:26" x14ac:dyDescent="0.35">
      <c r="X1553" s="362">
        <v>17043841103</v>
      </c>
      <c r="Y1553" s="362" t="s">
        <v>2563</v>
      </c>
      <c r="Z1553" s="362">
        <v>1</v>
      </c>
    </row>
    <row r="1554" spans="24:26" x14ac:dyDescent="0.35">
      <c r="X1554" s="362">
        <v>17043841104</v>
      </c>
      <c r="Y1554" s="362" t="s">
        <v>2563</v>
      </c>
      <c r="Z1554" s="362">
        <v>0</v>
      </c>
    </row>
    <row r="1555" spans="24:26" x14ac:dyDescent="0.35">
      <c r="X1555" s="362">
        <v>17043841108</v>
      </c>
      <c r="Y1555" s="362" t="s">
        <v>2563</v>
      </c>
      <c r="Z1555" s="362">
        <v>0</v>
      </c>
    </row>
    <row r="1556" spans="24:26" x14ac:dyDescent="0.35">
      <c r="X1556" s="362">
        <v>17043841109</v>
      </c>
      <c r="Y1556" s="362" t="s">
        <v>2563</v>
      </c>
      <c r="Z1556" s="362">
        <v>0</v>
      </c>
    </row>
    <row r="1557" spans="24:26" x14ac:dyDescent="0.35">
      <c r="X1557" s="362">
        <v>17043841110</v>
      </c>
      <c r="Y1557" s="362" t="s">
        <v>2563</v>
      </c>
      <c r="Z1557" s="362">
        <v>0</v>
      </c>
    </row>
    <row r="1558" spans="24:26" x14ac:dyDescent="0.35">
      <c r="X1558" s="362">
        <v>17043841111</v>
      </c>
      <c r="Y1558" s="362" t="s">
        <v>2563</v>
      </c>
      <c r="Z1558" s="362">
        <v>5</v>
      </c>
    </row>
    <row r="1559" spans="24:26" x14ac:dyDescent="0.35">
      <c r="X1559" s="362">
        <v>17043841112</v>
      </c>
      <c r="Y1559" s="362" t="s">
        <v>2563</v>
      </c>
      <c r="Z1559" s="362">
        <v>1</v>
      </c>
    </row>
    <row r="1560" spans="24:26" x14ac:dyDescent="0.35">
      <c r="X1560" s="362">
        <v>17043841113</v>
      </c>
      <c r="Y1560" s="362" t="s">
        <v>2563</v>
      </c>
      <c r="Z1560" s="362">
        <v>0</v>
      </c>
    </row>
    <row r="1561" spans="24:26" x14ac:dyDescent="0.35">
      <c r="X1561" s="362">
        <v>17043841114</v>
      </c>
      <c r="Y1561" s="362" t="s">
        <v>2563</v>
      </c>
      <c r="Z1561" s="362">
        <v>0</v>
      </c>
    </row>
    <row r="1562" spans="24:26" x14ac:dyDescent="0.35">
      <c r="X1562" s="362">
        <v>17043841204</v>
      </c>
      <c r="Y1562" s="362" t="s">
        <v>2563</v>
      </c>
      <c r="Z1562" s="362">
        <v>1</v>
      </c>
    </row>
    <row r="1563" spans="24:26" x14ac:dyDescent="0.35">
      <c r="X1563" s="362">
        <v>17043841205</v>
      </c>
      <c r="Y1563" s="362" t="s">
        <v>2563</v>
      </c>
      <c r="Z1563" s="362">
        <v>0</v>
      </c>
    </row>
    <row r="1564" spans="24:26" x14ac:dyDescent="0.35">
      <c r="X1564" s="362">
        <v>17043841206</v>
      </c>
      <c r="Y1564" s="362" t="s">
        <v>2563</v>
      </c>
      <c r="Z1564" s="362">
        <v>3</v>
      </c>
    </row>
    <row r="1565" spans="24:26" x14ac:dyDescent="0.35">
      <c r="X1565" s="362">
        <v>17043841207</v>
      </c>
      <c r="Y1565" s="362" t="s">
        <v>2563</v>
      </c>
      <c r="Z1565" s="362">
        <v>3</v>
      </c>
    </row>
    <row r="1566" spans="24:26" x14ac:dyDescent="0.35">
      <c r="X1566" s="362">
        <v>17043841208</v>
      </c>
      <c r="Y1566" s="362" t="s">
        <v>2563</v>
      </c>
      <c r="Z1566" s="362">
        <v>0</v>
      </c>
    </row>
    <row r="1567" spans="24:26" x14ac:dyDescent="0.35">
      <c r="X1567" s="362">
        <v>17043841209</v>
      </c>
      <c r="Y1567" s="362" t="s">
        <v>2563</v>
      </c>
      <c r="Z1567" s="362">
        <v>2</v>
      </c>
    </row>
    <row r="1568" spans="24:26" x14ac:dyDescent="0.35">
      <c r="X1568" s="362">
        <v>17043841210</v>
      </c>
      <c r="Y1568" s="362" t="s">
        <v>2563</v>
      </c>
      <c r="Z1568" s="362">
        <v>0</v>
      </c>
    </row>
    <row r="1569" spans="24:26" x14ac:dyDescent="0.35">
      <c r="X1569" s="362">
        <v>17043841307</v>
      </c>
      <c r="Y1569" s="362" t="s">
        <v>2563</v>
      </c>
      <c r="Z1569" s="362">
        <v>5</v>
      </c>
    </row>
    <row r="1570" spans="24:26" x14ac:dyDescent="0.35">
      <c r="X1570" s="362">
        <v>17043841308</v>
      </c>
      <c r="Y1570" s="362" t="s">
        <v>2563</v>
      </c>
      <c r="Z1570" s="362">
        <v>5</v>
      </c>
    </row>
    <row r="1571" spans="24:26" x14ac:dyDescent="0.35">
      <c r="X1571" s="362">
        <v>17043841310</v>
      </c>
      <c r="Y1571" s="362" t="s">
        <v>2563</v>
      </c>
      <c r="Z1571" s="362">
        <v>0</v>
      </c>
    </row>
    <row r="1572" spans="24:26" x14ac:dyDescent="0.35">
      <c r="X1572" s="362">
        <v>17043841312</v>
      </c>
      <c r="Y1572" s="362" t="s">
        <v>2563</v>
      </c>
      <c r="Z1572" s="362">
        <v>0</v>
      </c>
    </row>
    <row r="1573" spans="24:26" x14ac:dyDescent="0.35">
      <c r="X1573" s="362">
        <v>17043841313</v>
      </c>
      <c r="Y1573" s="362" t="s">
        <v>2563</v>
      </c>
      <c r="Z1573" s="362">
        <v>0</v>
      </c>
    </row>
    <row r="1574" spans="24:26" x14ac:dyDescent="0.35">
      <c r="X1574" s="362">
        <v>17043841314</v>
      </c>
      <c r="Y1574" s="362" t="s">
        <v>2563</v>
      </c>
      <c r="Z1574" s="362">
        <v>5</v>
      </c>
    </row>
    <row r="1575" spans="24:26" x14ac:dyDescent="0.35">
      <c r="X1575" s="362">
        <v>17043841315</v>
      </c>
      <c r="Y1575" s="362" t="s">
        <v>2563</v>
      </c>
      <c r="Z1575" s="362">
        <v>0</v>
      </c>
    </row>
    <row r="1576" spans="24:26" x14ac:dyDescent="0.35">
      <c r="X1576" s="362">
        <v>17043841316</v>
      </c>
      <c r="Y1576" s="362" t="s">
        <v>2563</v>
      </c>
      <c r="Z1576" s="362">
        <v>4</v>
      </c>
    </row>
    <row r="1577" spans="24:26" x14ac:dyDescent="0.35">
      <c r="X1577" s="362">
        <v>17043841318</v>
      </c>
      <c r="Y1577" s="362" t="s">
        <v>2563</v>
      </c>
      <c r="Z1577" s="362">
        <v>5</v>
      </c>
    </row>
    <row r="1578" spans="24:26" x14ac:dyDescent="0.35">
      <c r="X1578" s="362">
        <v>17043841320</v>
      </c>
      <c r="Y1578" s="362" t="s">
        <v>2563</v>
      </c>
      <c r="Z1578" s="362">
        <v>1</v>
      </c>
    </row>
    <row r="1579" spans="24:26" x14ac:dyDescent="0.35">
      <c r="X1579" s="362">
        <v>17043841321</v>
      </c>
      <c r="Y1579" s="362" t="s">
        <v>2563</v>
      </c>
      <c r="Z1579" s="362">
        <v>5</v>
      </c>
    </row>
    <row r="1580" spans="24:26" x14ac:dyDescent="0.35">
      <c r="X1580" s="362">
        <v>17043841322</v>
      </c>
      <c r="Y1580" s="362" t="s">
        <v>2563</v>
      </c>
      <c r="Z1580" s="362">
        <v>4</v>
      </c>
    </row>
    <row r="1581" spans="24:26" x14ac:dyDescent="0.35">
      <c r="X1581" s="362">
        <v>17043841323</v>
      </c>
      <c r="Y1581" s="362" t="s">
        <v>2563</v>
      </c>
      <c r="Z1581" s="362">
        <v>5</v>
      </c>
    </row>
    <row r="1582" spans="24:26" x14ac:dyDescent="0.35">
      <c r="X1582" s="362">
        <v>17043841324</v>
      </c>
      <c r="Y1582" s="362" t="s">
        <v>2563</v>
      </c>
      <c r="Z1582" s="362">
        <v>3</v>
      </c>
    </row>
    <row r="1583" spans="24:26" x14ac:dyDescent="0.35">
      <c r="X1583" s="362">
        <v>17043841325</v>
      </c>
      <c r="Y1583" s="362" t="s">
        <v>2563</v>
      </c>
      <c r="Z1583" s="362">
        <v>5</v>
      </c>
    </row>
    <row r="1584" spans="24:26" x14ac:dyDescent="0.35">
      <c r="X1584" s="362">
        <v>17043841326</v>
      </c>
      <c r="Y1584" s="362" t="s">
        <v>2563</v>
      </c>
      <c r="Z1584" s="362">
        <v>0</v>
      </c>
    </row>
    <row r="1585" spans="24:26" x14ac:dyDescent="0.35">
      <c r="X1585" s="362">
        <v>17043841327</v>
      </c>
      <c r="Y1585" s="362" t="s">
        <v>2563</v>
      </c>
      <c r="Z1585" s="362">
        <v>3</v>
      </c>
    </row>
    <row r="1586" spans="24:26" x14ac:dyDescent="0.35">
      <c r="X1586" s="362">
        <v>17043841401</v>
      </c>
      <c r="Y1586" s="362" t="s">
        <v>2563</v>
      </c>
      <c r="Z1586" s="362">
        <v>0</v>
      </c>
    </row>
    <row r="1587" spans="24:26" x14ac:dyDescent="0.35">
      <c r="X1587" s="362">
        <v>17043841403</v>
      </c>
      <c r="Y1587" s="362" t="s">
        <v>2563</v>
      </c>
      <c r="Z1587" s="362">
        <v>2</v>
      </c>
    </row>
    <row r="1588" spans="24:26" x14ac:dyDescent="0.35">
      <c r="X1588" s="362">
        <v>17043841404</v>
      </c>
      <c r="Y1588" s="362" t="s">
        <v>2563</v>
      </c>
      <c r="Z1588" s="362">
        <v>4</v>
      </c>
    </row>
    <row r="1589" spans="24:26" x14ac:dyDescent="0.35">
      <c r="X1589" s="362">
        <v>17043841501</v>
      </c>
      <c r="Y1589" s="362" t="s">
        <v>2563</v>
      </c>
      <c r="Z1589" s="362">
        <v>3</v>
      </c>
    </row>
    <row r="1590" spans="24:26" x14ac:dyDescent="0.35">
      <c r="X1590" s="362">
        <v>17043841503</v>
      </c>
      <c r="Y1590" s="362" t="s">
        <v>2563</v>
      </c>
      <c r="Z1590" s="362">
        <v>4</v>
      </c>
    </row>
    <row r="1591" spans="24:26" x14ac:dyDescent="0.35">
      <c r="X1591" s="362">
        <v>17043841504</v>
      </c>
      <c r="Y1591" s="362" t="s">
        <v>2563</v>
      </c>
      <c r="Z1591" s="362">
        <v>5</v>
      </c>
    </row>
    <row r="1592" spans="24:26" x14ac:dyDescent="0.35">
      <c r="X1592" s="362">
        <v>17043841603</v>
      </c>
      <c r="Y1592" s="362" t="s">
        <v>2563</v>
      </c>
      <c r="Z1592" s="362">
        <v>0</v>
      </c>
    </row>
    <row r="1593" spans="24:26" x14ac:dyDescent="0.35">
      <c r="X1593" s="362">
        <v>17043841604</v>
      </c>
      <c r="Y1593" s="362" t="s">
        <v>2563</v>
      </c>
      <c r="Z1593" s="362">
        <v>1</v>
      </c>
    </row>
    <row r="1594" spans="24:26" x14ac:dyDescent="0.35">
      <c r="X1594" s="362">
        <v>17043841605</v>
      </c>
      <c r="Y1594" s="362" t="s">
        <v>2563</v>
      </c>
      <c r="Z1594" s="362">
        <v>0</v>
      </c>
    </row>
    <row r="1595" spans="24:26" x14ac:dyDescent="0.35">
      <c r="X1595" s="362">
        <v>17043841606</v>
      </c>
      <c r="Y1595" s="362" t="s">
        <v>2563</v>
      </c>
      <c r="Z1595" s="362">
        <v>0</v>
      </c>
    </row>
    <row r="1596" spans="24:26" x14ac:dyDescent="0.35">
      <c r="X1596" s="362">
        <v>17043841607</v>
      </c>
      <c r="Y1596" s="362" t="s">
        <v>2563</v>
      </c>
      <c r="Z1596" s="362">
        <v>0</v>
      </c>
    </row>
    <row r="1597" spans="24:26" x14ac:dyDescent="0.35">
      <c r="X1597" s="362">
        <v>17043841704</v>
      </c>
      <c r="Y1597" s="362" t="s">
        <v>2563</v>
      </c>
      <c r="Z1597" s="362">
        <v>1</v>
      </c>
    </row>
    <row r="1598" spans="24:26" x14ac:dyDescent="0.35">
      <c r="X1598" s="362">
        <v>17043841705</v>
      </c>
      <c r="Y1598" s="362" t="s">
        <v>2563</v>
      </c>
      <c r="Z1598" s="362">
        <v>0</v>
      </c>
    </row>
    <row r="1599" spans="24:26" x14ac:dyDescent="0.35">
      <c r="X1599" s="362">
        <v>17043841706</v>
      </c>
      <c r="Y1599" s="362" t="s">
        <v>2563</v>
      </c>
      <c r="Z1599" s="362">
        <v>0</v>
      </c>
    </row>
    <row r="1600" spans="24:26" x14ac:dyDescent="0.35">
      <c r="X1600" s="362">
        <v>17043841707</v>
      </c>
      <c r="Y1600" s="362" t="s">
        <v>2563</v>
      </c>
      <c r="Z1600" s="362">
        <v>0</v>
      </c>
    </row>
    <row r="1601" spans="24:26" x14ac:dyDescent="0.35">
      <c r="X1601" s="362">
        <v>17043841708</v>
      </c>
      <c r="Y1601" s="362" t="s">
        <v>2563</v>
      </c>
      <c r="Z1601" s="362">
        <v>1</v>
      </c>
    </row>
    <row r="1602" spans="24:26" x14ac:dyDescent="0.35">
      <c r="X1602" s="362">
        <v>17043841801</v>
      </c>
      <c r="Y1602" s="362" t="s">
        <v>2563</v>
      </c>
      <c r="Z1602" s="362">
        <v>0</v>
      </c>
    </row>
    <row r="1603" spans="24:26" x14ac:dyDescent="0.35">
      <c r="X1603" s="362">
        <v>17043841802</v>
      </c>
      <c r="Y1603" s="362" t="s">
        <v>2563</v>
      </c>
      <c r="Z1603" s="362">
        <v>0</v>
      </c>
    </row>
    <row r="1604" spans="24:26" x14ac:dyDescent="0.35">
      <c r="X1604" s="362">
        <v>17043841901</v>
      </c>
      <c r="Y1604" s="362" t="s">
        <v>2563</v>
      </c>
      <c r="Z1604" s="362">
        <v>0</v>
      </c>
    </row>
    <row r="1605" spans="24:26" x14ac:dyDescent="0.35">
      <c r="X1605" s="362">
        <v>17043841902</v>
      </c>
      <c r="Y1605" s="362" t="s">
        <v>2563</v>
      </c>
      <c r="Z1605" s="362">
        <v>0</v>
      </c>
    </row>
    <row r="1606" spans="24:26" x14ac:dyDescent="0.35">
      <c r="X1606" s="362">
        <v>17043842000</v>
      </c>
      <c r="Y1606" s="362" t="s">
        <v>2563</v>
      </c>
      <c r="Z1606" s="362">
        <v>5</v>
      </c>
    </row>
    <row r="1607" spans="24:26" x14ac:dyDescent="0.35">
      <c r="X1607" s="362">
        <v>17043842100</v>
      </c>
      <c r="Y1607" s="362" t="s">
        <v>2563</v>
      </c>
      <c r="Z1607" s="362">
        <v>1</v>
      </c>
    </row>
    <row r="1608" spans="24:26" x14ac:dyDescent="0.35">
      <c r="X1608" s="362">
        <v>17043842200</v>
      </c>
      <c r="Y1608" s="362" t="s">
        <v>2563</v>
      </c>
      <c r="Z1608" s="362">
        <v>3</v>
      </c>
    </row>
    <row r="1609" spans="24:26" x14ac:dyDescent="0.35">
      <c r="X1609" s="362">
        <v>17043842300</v>
      </c>
      <c r="Y1609" s="362" t="s">
        <v>2563</v>
      </c>
      <c r="Z1609" s="362">
        <v>0</v>
      </c>
    </row>
    <row r="1610" spans="24:26" x14ac:dyDescent="0.35">
      <c r="X1610" s="362">
        <v>17043842400</v>
      </c>
      <c r="Y1610" s="362" t="s">
        <v>2563</v>
      </c>
      <c r="Z1610" s="362">
        <v>1</v>
      </c>
    </row>
    <row r="1611" spans="24:26" x14ac:dyDescent="0.35">
      <c r="X1611" s="362">
        <v>17043842500</v>
      </c>
      <c r="Y1611" s="362" t="s">
        <v>2563</v>
      </c>
      <c r="Z1611" s="362">
        <v>1</v>
      </c>
    </row>
    <row r="1612" spans="24:26" x14ac:dyDescent="0.35">
      <c r="X1612" s="362">
        <v>17043842601</v>
      </c>
      <c r="Y1612" s="362" t="s">
        <v>2563</v>
      </c>
      <c r="Z1612" s="362">
        <v>1</v>
      </c>
    </row>
    <row r="1613" spans="24:26" x14ac:dyDescent="0.35">
      <c r="X1613" s="362">
        <v>17043842602</v>
      </c>
      <c r="Y1613" s="362" t="s">
        <v>2563</v>
      </c>
      <c r="Z1613" s="362">
        <v>4</v>
      </c>
    </row>
    <row r="1614" spans="24:26" x14ac:dyDescent="0.35">
      <c r="X1614" s="362">
        <v>17043842603</v>
      </c>
      <c r="Y1614" s="362" t="s">
        <v>2563</v>
      </c>
      <c r="Z1614" s="362">
        <v>0</v>
      </c>
    </row>
    <row r="1615" spans="24:26" x14ac:dyDescent="0.35">
      <c r="X1615" s="362">
        <v>17043842604</v>
      </c>
      <c r="Y1615" s="362" t="s">
        <v>2563</v>
      </c>
      <c r="Z1615" s="362">
        <v>0</v>
      </c>
    </row>
    <row r="1616" spans="24:26" x14ac:dyDescent="0.35">
      <c r="X1616" s="362">
        <v>17043842605</v>
      </c>
      <c r="Y1616" s="362" t="s">
        <v>2563</v>
      </c>
      <c r="Z1616" s="362">
        <v>0</v>
      </c>
    </row>
    <row r="1617" spans="24:26" x14ac:dyDescent="0.35">
      <c r="X1617" s="362">
        <v>17043842702</v>
      </c>
      <c r="Y1617" s="362" t="s">
        <v>2563</v>
      </c>
      <c r="Z1617" s="362">
        <v>0</v>
      </c>
    </row>
    <row r="1618" spans="24:26" x14ac:dyDescent="0.35">
      <c r="X1618" s="362">
        <v>17043842703</v>
      </c>
      <c r="Y1618" s="362" t="s">
        <v>2563</v>
      </c>
      <c r="Z1618" s="362">
        <v>0</v>
      </c>
    </row>
    <row r="1619" spans="24:26" x14ac:dyDescent="0.35">
      <c r="X1619" s="362">
        <v>17043842704</v>
      </c>
      <c r="Y1619" s="362" t="s">
        <v>2563</v>
      </c>
      <c r="Z1619" s="362">
        <v>4</v>
      </c>
    </row>
    <row r="1620" spans="24:26" x14ac:dyDescent="0.35">
      <c r="X1620" s="362">
        <v>17043842706</v>
      </c>
      <c r="Y1620" s="362" t="s">
        <v>2563</v>
      </c>
      <c r="Z1620" s="362">
        <v>0</v>
      </c>
    </row>
    <row r="1621" spans="24:26" x14ac:dyDescent="0.35">
      <c r="X1621" s="362">
        <v>17043842708</v>
      </c>
      <c r="Y1621" s="362" t="s">
        <v>2563</v>
      </c>
      <c r="Z1621" s="362">
        <v>3</v>
      </c>
    </row>
    <row r="1622" spans="24:26" x14ac:dyDescent="0.35">
      <c r="X1622" s="362">
        <v>17043842709</v>
      </c>
      <c r="Y1622" s="362" t="s">
        <v>2563</v>
      </c>
      <c r="Z1622" s="362">
        <v>0</v>
      </c>
    </row>
    <row r="1623" spans="24:26" x14ac:dyDescent="0.35">
      <c r="X1623" s="362">
        <v>17043842710</v>
      </c>
      <c r="Y1623" s="362" t="s">
        <v>2563</v>
      </c>
      <c r="Z1623" s="362">
        <v>0</v>
      </c>
    </row>
    <row r="1624" spans="24:26" x14ac:dyDescent="0.35">
      <c r="X1624" s="362">
        <v>17043842711</v>
      </c>
      <c r="Y1624" s="362" t="s">
        <v>2563</v>
      </c>
      <c r="Z1624" s="362">
        <v>0</v>
      </c>
    </row>
    <row r="1625" spans="24:26" x14ac:dyDescent="0.35">
      <c r="X1625" s="362">
        <v>17043842800</v>
      </c>
      <c r="Y1625" s="362" t="s">
        <v>2563</v>
      </c>
      <c r="Z1625" s="362">
        <v>0</v>
      </c>
    </row>
    <row r="1626" spans="24:26" x14ac:dyDescent="0.35">
      <c r="X1626" s="362">
        <v>17043842900</v>
      </c>
      <c r="Y1626" s="362" t="s">
        <v>2563</v>
      </c>
      <c r="Z1626" s="362">
        <v>1</v>
      </c>
    </row>
    <row r="1627" spans="24:26" x14ac:dyDescent="0.35">
      <c r="X1627" s="362">
        <v>17043843000</v>
      </c>
      <c r="Y1627" s="362" t="s">
        <v>2563</v>
      </c>
      <c r="Z1627" s="362">
        <v>0</v>
      </c>
    </row>
    <row r="1628" spans="24:26" x14ac:dyDescent="0.35">
      <c r="X1628" s="362">
        <v>17043843100</v>
      </c>
      <c r="Y1628" s="362" t="s">
        <v>2563</v>
      </c>
      <c r="Z1628" s="362">
        <v>1</v>
      </c>
    </row>
    <row r="1629" spans="24:26" x14ac:dyDescent="0.35">
      <c r="X1629" s="362">
        <v>17043843200</v>
      </c>
      <c r="Y1629" s="362" t="s">
        <v>2563</v>
      </c>
      <c r="Z1629" s="362">
        <v>1</v>
      </c>
    </row>
    <row r="1630" spans="24:26" x14ac:dyDescent="0.35">
      <c r="X1630" s="362">
        <v>17043843301</v>
      </c>
      <c r="Y1630" s="362" t="s">
        <v>2563</v>
      </c>
      <c r="Z1630" s="362">
        <v>1</v>
      </c>
    </row>
    <row r="1631" spans="24:26" x14ac:dyDescent="0.35">
      <c r="X1631" s="362">
        <v>17043843302</v>
      </c>
      <c r="Y1631" s="362" t="s">
        <v>2563</v>
      </c>
      <c r="Z1631" s="362">
        <v>0</v>
      </c>
    </row>
    <row r="1632" spans="24:26" x14ac:dyDescent="0.35">
      <c r="X1632" s="362">
        <v>17043843400</v>
      </c>
      <c r="Y1632" s="362" t="s">
        <v>2563</v>
      </c>
      <c r="Z1632" s="362">
        <v>3</v>
      </c>
    </row>
    <row r="1633" spans="24:26" x14ac:dyDescent="0.35">
      <c r="X1633" s="362">
        <v>17043843500</v>
      </c>
      <c r="Y1633" s="362" t="s">
        <v>2563</v>
      </c>
      <c r="Z1633" s="362">
        <v>0</v>
      </c>
    </row>
    <row r="1634" spans="24:26" x14ac:dyDescent="0.35">
      <c r="X1634" s="362">
        <v>17043843601</v>
      </c>
      <c r="Y1634" s="362" t="s">
        <v>2563</v>
      </c>
      <c r="Z1634" s="362">
        <v>0</v>
      </c>
    </row>
    <row r="1635" spans="24:26" x14ac:dyDescent="0.35">
      <c r="X1635" s="362">
        <v>17043843602</v>
      </c>
      <c r="Y1635" s="362" t="s">
        <v>2563</v>
      </c>
      <c r="Z1635" s="362">
        <v>5</v>
      </c>
    </row>
    <row r="1636" spans="24:26" x14ac:dyDescent="0.35">
      <c r="X1636" s="362">
        <v>17043843700</v>
      </c>
      <c r="Y1636" s="362" t="s">
        <v>2563</v>
      </c>
      <c r="Z1636" s="362">
        <v>5</v>
      </c>
    </row>
    <row r="1637" spans="24:26" x14ac:dyDescent="0.35">
      <c r="X1637" s="362">
        <v>17043843800</v>
      </c>
      <c r="Y1637" s="362" t="s">
        <v>2563</v>
      </c>
      <c r="Z1637" s="362">
        <v>0</v>
      </c>
    </row>
    <row r="1638" spans="24:26" x14ac:dyDescent="0.35">
      <c r="X1638" s="362">
        <v>17043843900</v>
      </c>
      <c r="Y1638" s="362" t="s">
        <v>2563</v>
      </c>
      <c r="Z1638" s="362">
        <v>0</v>
      </c>
    </row>
    <row r="1639" spans="24:26" x14ac:dyDescent="0.35">
      <c r="X1639" s="362">
        <v>17043844001</v>
      </c>
      <c r="Y1639" s="362" t="s">
        <v>2563</v>
      </c>
      <c r="Z1639" s="362">
        <v>0</v>
      </c>
    </row>
    <row r="1640" spans="24:26" x14ac:dyDescent="0.35">
      <c r="X1640" s="362">
        <v>17043844002</v>
      </c>
      <c r="Y1640" s="362" t="s">
        <v>2563</v>
      </c>
      <c r="Z1640" s="362">
        <v>0</v>
      </c>
    </row>
    <row r="1641" spans="24:26" x14ac:dyDescent="0.35">
      <c r="X1641" s="362">
        <v>17043844100</v>
      </c>
      <c r="Y1641" s="362" t="s">
        <v>2563</v>
      </c>
      <c r="Z1641" s="362">
        <v>0</v>
      </c>
    </row>
    <row r="1642" spans="24:26" x14ac:dyDescent="0.35">
      <c r="X1642" s="362">
        <v>17043844201</v>
      </c>
      <c r="Y1642" s="362" t="s">
        <v>2563</v>
      </c>
      <c r="Z1642" s="362">
        <v>0</v>
      </c>
    </row>
    <row r="1643" spans="24:26" x14ac:dyDescent="0.35">
      <c r="X1643" s="362">
        <v>17043844202</v>
      </c>
      <c r="Y1643" s="362" t="s">
        <v>2563</v>
      </c>
      <c r="Z1643" s="362">
        <v>0</v>
      </c>
    </row>
    <row r="1644" spans="24:26" x14ac:dyDescent="0.35">
      <c r="X1644" s="362">
        <v>17043844304</v>
      </c>
      <c r="Y1644" s="362" t="s">
        <v>2563</v>
      </c>
      <c r="Z1644" s="362">
        <v>1</v>
      </c>
    </row>
    <row r="1645" spans="24:26" x14ac:dyDescent="0.35">
      <c r="X1645" s="362">
        <v>17043844305</v>
      </c>
      <c r="Y1645" s="362" t="s">
        <v>2563</v>
      </c>
      <c r="Z1645" s="362">
        <v>2</v>
      </c>
    </row>
    <row r="1646" spans="24:26" x14ac:dyDescent="0.35">
      <c r="X1646" s="362">
        <v>17043844306</v>
      </c>
      <c r="Y1646" s="362" t="s">
        <v>2563</v>
      </c>
      <c r="Z1646" s="362">
        <v>0</v>
      </c>
    </row>
    <row r="1647" spans="24:26" x14ac:dyDescent="0.35">
      <c r="X1647" s="362">
        <v>17043844307</v>
      </c>
      <c r="Y1647" s="362" t="s">
        <v>2563</v>
      </c>
      <c r="Z1647" s="362">
        <v>0</v>
      </c>
    </row>
    <row r="1648" spans="24:26" x14ac:dyDescent="0.35">
      <c r="X1648" s="362">
        <v>17043844308</v>
      </c>
      <c r="Y1648" s="362" t="s">
        <v>2563</v>
      </c>
      <c r="Z1648" s="362">
        <v>3</v>
      </c>
    </row>
    <row r="1649" spans="24:26" x14ac:dyDescent="0.35">
      <c r="X1649" s="362">
        <v>17043844309</v>
      </c>
      <c r="Y1649" s="362" t="s">
        <v>2563</v>
      </c>
      <c r="Z1649" s="362">
        <v>0</v>
      </c>
    </row>
    <row r="1650" spans="24:26" x14ac:dyDescent="0.35">
      <c r="X1650" s="362">
        <v>17043844310</v>
      </c>
      <c r="Y1650" s="362" t="s">
        <v>2563</v>
      </c>
      <c r="Z1650" s="362">
        <v>1</v>
      </c>
    </row>
    <row r="1651" spans="24:26" x14ac:dyDescent="0.35">
      <c r="X1651" s="362">
        <v>17043844401</v>
      </c>
      <c r="Y1651" s="362" t="s">
        <v>2563</v>
      </c>
      <c r="Z1651" s="362">
        <v>1</v>
      </c>
    </row>
    <row r="1652" spans="24:26" x14ac:dyDescent="0.35">
      <c r="X1652" s="362">
        <v>17043844402</v>
      </c>
      <c r="Y1652" s="362" t="s">
        <v>2563</v>
      </c>
      <c r="Z1652" s="362">
        <v>0</v>
      </c>
    </row>
    <row r="1653" spans="24:26" x14ac:dyDescent="0.35">
      <c r="X1653" s="362">
        <v>17043844501</v>
      </c>
      <c r="Y1653" s="362" t="s">
        <v>2563</v>
      </c>
      <c r="Z1653" s="362">
        <v>3</v>
      </c>
    </row>
    <row r="1654" spans="24:26" x14ac:dyDescent="0.35">
      <c r="X1654" s="362">
        <v>17043844502</v>
      </c>
      <c r="Y1654" s="362" t="s">
        <v>2563</v>
      </c>
      <c r="Z1654" s="362">
        <v>0</v>
      </c>
    </row>
    <row r="1655" spans="24:26" x14ac:dyDescent="0.35">
      <c r="X1655" s="362">
        <v>17043844601</v>
      </c>
      <c r="Y1655" s="362" t="s">
        <v>2563</v>
      </c>
      <c r="Z1655" s="362">
        <v>0</v>
      </c>
    </row>
    <row r="1656" spans="24:26" x14ac:dyDescent="0.35">
      <c r="X1656" s="362">
        <v>17043844602</v>
      </c>
      <c r="Y1656" s="362" t="s">
        <v>2563</v>
      </c>
      <c r="Z1656" s="362">
        <v>1</v>
      </c>
    </row>
    <row r="1657" spans="24:26" x14ac:dyDescent="0.35">
      <c r="X1657" s="362">
        <v>17043844701</v>
      </c>
      <c r="Y1657" s="362" t="s">
        <v>2563</v>
      </c>
      <c r="Z1657" s="362">
        <v>0</v>
      </c>
    </row>
    <row r="1658" spans="24:26" x14ac:dyDescent="0.35">
      <c r="X1658" s="362">
        <v>17043844702</v>
      </c>
      <c r="Y1658" s="362" t="s">
        <v>2563</v>
      </c>
      <c r="Z1658" s="362">
        <v>1</v>
      </c>
    </row>
    <row r="1659" spans="24:26" x14ac:dyDescent="0.35">
      <c r="X1659" s="362">
        <v>17043844801</v>
      </c>
      <c r="Y1659" s="362" t="s">
        <v>2563</v>
      </c>
      <c r="Z1659" s="362">
        <v>5</v>
      </c>
    </row>
    <row r="1660" spans="24:26" x14ac:dyDescent="0.35">
      <c r="X1660" s="362">
        <v>17043844802</v>
      </c>
      <c r="Y1660" s="362" t="s">
        <v>2563</v>
      </c>
      <c r="Z1660" s="362">
        <v>0</v>
      </c>
    </row>
    <row r="1661" spans="24:26" x14ac:dyDescent="0.35">
      <c r="X1661" s="362">
        <v>17043844901</v>
      </c>
      <c r="Y1661" s="362" t="s">
        <v>2563</v>
      </c>
      <c r="Z1661" s="362">
        <v>0</v>
      </c>
    </row>
    <row r="1662" spans="24:26" x14ac:dyDescent="0.35">
      <c r="X1662" s="362">
        <v>17043844902</v>
      </c>
      <c r="Y1662" s="362" t="s">
        <v>2563</v>
      </c>
      <c r="Z1662" s="362">
        <v>5</v>
      </c>
    </row>
    <row r="1663" spans="24:26" x14ac:dyDescent="0.35">
      <c r="X1663" s="362">
        <v>17043845000</v>
      </c>
      <c r="Y1663" s="362" t="s">
        <v>2563</v>
      </c>
      <c r="Z1663" s="362">
        <v>1</v>
      </c>
    </row>
    <row r="1664" spans="24:26" x14ac:dyDescent="0.35">
      <c r="X1664" s="362">
        <v>17043845100</v>
      </c>
      <c r="Y1664" s="362" t="s">
        <v>2563</v>
      </c>
      <c r="Z1664" s="362">
        <v>0</v>
      </c>
    </row>
    <row r="1665" spans="24:26" x14ac:dyDescent="0.35">
      <c r="X1665" s="362">
        <v>17043845200</v>
      </c>
      <c r="Y1665" s="362" t="s">
        <v>2563</v>
      </c>
      <c r="Z1665" s="362">
        <v>1</v>
      </c>
    </row>
    <row r="1666" spans="24:26" x14ac:dyDescent="0.35">
      <c r="X1666" s="362">
        <v>17043845300</v>
      </c>
      <c r="Y1666" s="362" t="s">
        <v>2563</v>
      </c>
      <c r="Z1666" s="362">
        <v>1</v>
      </c>
    </row>
    <row r="1667" spans="24:26" x14ac:dyDescent="0.35">
      <c r="X1667" s="362">
        <v>17043845401</v>
      </c>
      <c r="Y1667" s="362" t="s">
        <v>2563</v>
      </c>
      <c r="Z1667" s="362">
        <v>0</v>
      </c>
    </row>
    <row r="1668" spans="24:26" x14ac:dyDescent="0.35">
      <c r="X1668" s="362">
        <v>17043845402</v>
      </c>
      <c r="Y1668" s="362" t="s">
        <v>2563</v>
      </c>
      <c r="Z1668" s="362">
        <v>3</v>
      </c>
    </row>
    <row r="1669" spans="24:26" x14ac:dyDescent="0.35">
      <c r="X1669" s="362">
        <v>17043845502</v>
      </c>
      <c r="Y1669" s="362" t="s">
        <v>2563</v>
      </c>
      <c r="Z1669" s="362">
        <v>0</v>
      </c>
    </row>
    <row r="1670" spans="24:26" x14ac:dyDescent="0.35">
      <c r="X1670" s="362">
        <v>17043845505</v>
      </c>
      <c r="Y1670" s="362" t="s">
        <v>2563</v>
      </c>
      <c r="Z1670" s="362">
        <v>1</v>
      </c>
    </row>
    <row r="1671" spans="24:26" x14ac:dyDescent="0.35">
      <c r="X1671" s="362">
        <v>17043845506</v>
      </c>
      <c r="Y1671" s="362" t="s">
        <v>2563</v>
      </c>
      <c r="Z1671" s="362">
        <v>3</v>
      </c>
    </row>
    <row r="1672" spans="24:26" x14ac:dyDescent="0.35">
      <c r="X1672" s="362">
        <v>17043845507</v>
      </c>
      <c r="Y1672" s="362" t="s">
        <v>2563</v>
      </c>
      <c r="Z1672" s="362">
        <v>0</v>
      </c>
    </row>
    <row r="1673" spans="24:26" x14ac:dyDescent="0.35">
      <c r="X1673" s="362">
        <v>17043845508</v>
      </c>
      <c r="Y1673" s="362" t="s">
        <v>2563</v>
      </c>
      <c r="Z1673" s="362">
        <v>0</v>
      </c>
    </row>
    <row r="1674" spans="24:26" x14ac:dyDescent="0.35">
      <c r="X1674" s="362">
        <v>17043845509</v>
      </c>
      <c r="Y1674" s="362" t="s">
        <v>2563</v>
      </c>
      <c r="Z1674" s="362">
        <v>0</v>
      </c>
    </row>
    <row r="1675" spans="24:26" x14ac:dyDescent="0.35">
      <c r="X1675" s="362">
        <v>17043845510</v>
      </c>
      <c r="Y1675" s="362" t="s">
        <v>2563</v>
      </c>
      <c r="Z1675" s="362">
        <v>0</v>
      </c>
    </row>
    <row r="1676" spans="24:26" x14ac:dyDescent="0.35">
      <c r="X1676" s="362">
        <v>17043845601</v>
      </c>
      <c r="Y1676" s="362" t="s">
        <v>2563</v>
      </c>
      <c r="Z1676" s="362">
        <v>1</v>
      </c>
    </row>
    <row r="1677" spans="24:26" x14ac:dyDescent="0.35">
      <c r="X1677" s="362">
        <v>17043845602</v>
      </c>
      <c r="Y1677" s="362" t="s">
        <v>2563</v>
      </c>
      <c r="Z1677" s="362">
        <v>0</v>
      </c>
    </row>
    <row r="1678" spans="24:26" x14ac:dyDescent="0.35">
      <c r="X1678" s="362">
        <v>17043845701</v>
      </c>
      <c r="Y1678" s="362" t="s">
        <v>2563</v>
      </c>
      <c r="Z1678" s="362">
        <v>0</v>
      </c>
    </row>
    <row r="1679" spans="24:26" x14ac:dyDescent="0.35">
      <c r="X1679" s="362">
        <v>17043845702</v>
      </c>
      <c r="Y1679" s="362" t="s">
        <v>2563</v>
      </c>
      <c r="Z1679" s="362">
        <v>0</v>
      </c>
    </row>
    <row r="1680" spans="24:26" x14ac:dyDescent="0.35">
      <c r="X1680" s="362">
        <v>17043845703</v>
      </c>
      <c r="Y1680" s="362" t="s">
        <v>2563</v>
      </c>
      <c r="Z1680" s="362">
        <v>1</v>
      </c>
    </row>
    <row r="1681" spans="24:26" x14ac:dyDescent="0.35">
      <c r="X1681" s="362">
        <v>17043845704</v>
      </c>
      <c r="Y1681" s="362" t="s">
        <v>2563</v>
      </c>
      <c r="Z1681" s="362">
        <v>0</v>
      </c>
    </row>
    <row r="1682" spans="24:26" x14ac:dyDescent="0.35">
      <c r="X1682" s="362">
        <v>17043845802</v>
      </c>
      <c r="Y1682" s="362" t="s">
        <v>2563</v>
      </c>
      <c r="Z1682" s="362">
        <v>0</v>
      </c>
    </row>
    <row r="1683" spans="24:26" x14ac:dyDescent="0.35">
      <c r="X1683" s="362">
        <v>17043845803</v>
      </c>
      <c r="Y1683" s="362" t="s">
        <v>2563</v>
      </c>
      <c r="Z1683" s="362">
        <v>0</v>
      </c>
    </row>
    <row r="1684" spans="24:26" x14ac:dyDescent="0.35">
      <c r="X1684" s="362">
        <v>17043845805</v>
      </c>
      <c r="Y1684" s="362" t="s">
        <v>2563</v>
      </c>
      <c r="Z1684" s="362">
        <v>0</v>
      </c>
    </row>
    <row r="1685" spans="24:26" x14ac:dyDescent="0.35">
      <c r="X1685" s="362">
        <v>17043845807</v>
      </c>
      <c r="Y1685" s="362" t="s">
        <v>2563</v>
      </c>
      <c r="Z1685" s="362">
        <v>1</v>
      </c>
    </row>
    <row r="1686" spans="24:26" x14ac:dyDescent="0.35">
      <c r="X1686" s="362">
        <v>17043845808</v>
      </c>
      <c r="Y1686" s="362" t="s">
        <v>2563</v>
      </c>
      <c r="Z1686" s="362">
        <v>1</v>
      </c>
    </row>
    <row r="1687" spans="24:26" x14ac:dyDescent="0.35">
      <c r="X1687" s="362">
        <v>17043845809</v>
      </c>
      <c r="Y1687" s="362" t="s">
        <v>2563</v>
      </c>
      <c r="Z1687" s="362">
        <v>0</v>
      </c>
    </row>
    <row r="1688" spans="24:26" x14ac:dyDescent="0.35">
      <c r="X1688" s="362">
        <v>17043845810</v>
      </c>
      <c r="Y1688" s="362" t="s">
        <v>2563</v>
      </c>
      <c r="Z1688" s="362">
        <v>0</v>
      </c>
    </row>
    <row r="1689" spans="24:26" x14ac:dyDescent="0.35">
      <c r="X1689" s="362">
        <v>17043845811</v>
      </c>
      <c r="Y1689" s="362" t="s">
        <v>2563</v>
      </c>
      <c r="Z1689" s="362">
        <v>3</v>
      </c>
    </row>
    <row r="1690" spans="24:26" x14ac:dyDescent="0.35">
      <c r="X1690" s="362">
        <v>17043845901</v>
      </c>
      <c r="Y1690" s="362" t="s">
        <v>2563</v>
      </c>
      <c r="Z1690" s="362">
        <v>1</v>
      </c>
    </row>
    <row r="1691" spans="24:26" x14ac:dyDescent="0.35">
      <c r="X1691" s="362">
        <v>17043845902</v>
      </c>
      <c r="Y1691" s="362" t="s">
        <v>2563</v>
      </c>
      <c r="Z1691" s="362">
        <v>0</v>
      </c>
    </row>
    <row r="1692" spans="24:26" x14ac:dyDescent="0.35">
      <c r="X1692" s="362">
        <v>17043846002</v>
      </c>
      <c r="Y1692" s="362" t="s">
        <v>2563</v>
      </c>
      <c r="Z1692" s="362">
        <v>1</v>
      </c>
    </row>
    <row r="1693" spans="24:26" x14ac:dyDescent="0.35">
      <c r="X1693" s="362">
        <v>17043846003</v>
      </c>
      <c r="Y1693" s="362" t="s">
        <v>2563</v>
      </c>
      <c r="Z1693" s="362">
        <v>0</v>
      </c>
    </row>
    <row r="1694" spans="24:26" x14ac:dyDescent="0.35">
      <c r="X1694" s="362">
        <v>17043846004</v>
      </c>
      <c r="Y1694" s="362" t="s">
        <v>2563</v>
      </c>
      <c r="Z1694" s="362">
        <v>0</v>
      </c>
    </row>
    <row r="1695" spans="24:26" x14ac:dyDescent="0.35">
      <c r="X1695" s="362">
        <v>17043846102</v>
      </c>
      <c r="Y1695" s="362" t="s">
        <v>2563</v>
      </c>
      <c r="Z1695" s="362">
        <v>0</v>
      </c>
    </row>
    <row r="1696" spans="24:26" x14ac:dyDescent="0.35">
      <c r="X1696" s="362">
        <v>17043846103</v>
      </c>
      <c r="Y1696" s="362" t="s">
        <v>2563</v>
      </c>
      <c r="Z1696" s="362">
        <v>1</v>
      </c>
    </row>
    <row r="1697" spans="24:26" x14ac:dyDescent="0.35">
      <c r="X1697" s="362">
        <v>17043846104</v>
      </c>
      <c r="Y1697" s="362" t="s">
        <v>2563</v>
      </c>
      <c r="Z1697" s="362">
        <v>4</v>
      </c>
    </row>
    <row r="1698" spans="24:26" x14ac:dyDescent="0.35">
      <c r="X1698" s="362">
        <v>17043846105</v>
      </c>
      <c r="Y1698" s="362" t="s">
        <v>2563</v>
      </c>
      <c r="Z1698" s="362">
        <v>0</v>
      </c>
    </row>
    <row r="1699" spans="24:26" x14ac:dyDescent="0.35">
      <c r="X1699" s="362">
        <v>17043846106</v>
      </c>
      <c r="Y1699" s="362" t="s">
        <v>2563</v>
      </c>
      <c r="Z1699" s="362">
        <v>0</v>
      </c>
    </row>
    <row r="1700" spans="24:26" x14ac:dyDescent="0.35">
      <c r="X1700" s="362">
        <v>17043846201</v>
      </c>
      <c r="Y1700" s="362" t="s">
        <v>2563</v>
      </c>
      <c r="Z1700" s="362">
        <v>1</v>
      </c>
    </row>
    <row r="1701" spans="24:26" x14ac:dyDescent="0.35">
      <c r="X1701" s="362">
        <v>17043846202</v>
      </c>
      <c r="Y1701" s="362" t="s">
        <v>2563</v>
      </c>
      <c r="Z1701" s="362">
        <v>1</v>
      </c>
    </row>
    <row r="1702" spans="24:26" x14ac:dyDescent="0.35">
      <c r="X1702" s="362">
        <v>17043846203</v>
      </c>
      <c r="Y1702" s="362" t="s">
        <v>2563</v>
      </c>
      <c r="Z1702" s="362">
        <v>1</v>
      </c>
    </row>
    <row r="1703" spans="24:26" x14ac:dyDescent="0.35">
      <c r="X1703" s="362">
        <v>17043846205</v>
      </c>
      <c r="Y1703" s="362" t="s">
        <v>2563</v>
      </c>
      <c r="Z1703" s="362">
        <v>0</v>
      </c>
    </row>
    <row r="1704" spans="24:26" x14ac:dyDescent="0.35">
      <c r="X1704" s="362">
        <v>17043846206</v>
      </c>
      <c r="Y1704" s="362" t="s">
        <v>2563</v>
      </c>
      <c r="Z1704" s="362">
        <v>1</v>
      </c>
    </row>
    <row r="1705" spans="24:26" x14ac:dyDescent="0.35">
      <c r="X1705" s="362">
        <v>17043846207</v>
      </c>
      <c r="Y1705" s="362" t="s">
        <v>2563</v>
      </c>
      <c r="Z1705" s="362">
        <v>0</v>
      </c>
    </row>
    <row r="1706" spans="24:26" x14ac:dyDescent="0.35">
      <c r="X1706" s="362">
        <v>17043846208</v>
      </c>
      <c r="Y1706" s="362" t="s">
        <v>2563</v>
      </c>
      <c r="Z1706" s="362">
        <v>0</v>
      </c>
    </row>
    <row r="1707" spans="24:26" x14ac:dyDescent="0.35">
      <c r="X1707" s="362">
        <v>17043846209</v>
      </c>
      <c r="Y1707" s="362" t="s">
        <v>2563</v>
      </c>
      <c r="Z1707" s="362">
        <v>0</v>
      </c>
    </row>
    <row r="1708" spans="24:26" x14ac:dyDescent="0.35">
      <c r="X1708" s="362">
        <v>17043846304</v>
      </c>
      <c r="Y1708" s="362" t="s">
        <v>2563</v>
      </c>
      <c r="Z1708" s="362">
        <v>0</v>
      </c>
    </row>
    <row r="1709" spans="24:26" x14ac:dyDescent="0.35">
      <c r="X1709" s="362">
        <v>17043846305</v>
      </c>
      <c r="Y1709" s="362" t="s">
        <v>2563</v>
      </c>
      <c r="Z1709" s="362">
        <v>3</v>
      </c>
    </row>
    <row r="1710" spans="24:26" x14ac:dyDescent="0.35">
      <c r="X1710" s="362">
        <v>17043846307</v>
      </c>
      <c r="Y1710" s="362" t="s">
        <v>2563</v>
      </c>
      <c r="Z1710" s="362">
        <v>5</v>
      </c>
    </row>
    <row r="1711" spans="24:26" x14ac:dyDescent="0.35">
      <c r="X1711" s="362">
        <v>17043846308</v>
      </c>
      <c r="Y1711" s="362" t="s">
        <v>2563</v>
      </c>
      <c r="Z1711" s="362">
        <v>1</v>
      </c>
    </row>
    <row r="1712" spans="24:26" x14ac:dyDescent="0.35">
      <c r="X1712" s="362">
        <v>17043846310</v>
      </c>
      <c r="Y1712" s="362" t="s">
        <v>2563</v>
      </c>
      <c r="Z1712" s="362">
        <v>1</v>
      </c>
    </row>
    <row r="1713" spans="24:26" x14ac:dyDescent="0.35">
      <c r="X1713" s="362">
        <v>17043846311</v>
      </c>
      <c r="Y1713" s="362" t="s">
        <v>2563</v>
      </c>
      <c r="Z1713" s="362">
        <v>4</v>
      </c>
    </row>
    <row r="1714" spans="24:26" x14ac:dyDescent="0.35">
      <c r="X1714" s="362">
        <v>17043846312</v>
      </c>
      <c r="Y1714" s="362" t="s">
        <v>2563</v>
      </c>
      <c r="Z1714" s="362">
        <v>0</v>
      </c>
    </row>
    <row r="1715" spans="24:26" x14ac:dyDescent="0.35">
      <c r="X1715" s="362">
        <v>17043846313</v>
      </c>
      <c r="Y1715" s="362" t="s">
        <v>2563</v>
      </c>
      <c r="Z1715" s="362">
        <v>0</v>
      </c>
    </row>
    <row r="1716" spans="24:26" x14ac:dyDescent="0.35">
      <c r="X1716" s="362">
        <v>17043846314</v>
      </c>
      <c r="Y1716" s="362" t="s">
        <v>2563</v>
      </c>
      <c r="Z1716" s="362">
        <v>4</v>
      </c>
    </row>
    <row r="1717" spans="24:26" x14ac:dyDescent="0.35">
      <c r="X1717" s="362">
        <v>17043846315</v>
      </c>
      <c r="Y1717" s="362" t="s">
        <v>2563</v>
      </c>
      <c r="Z1717" s="362">
        <v>0</v>
      </c>
    </row>
    <row r="1718" spans="24:26" x14ac:dyDescent="0.35">
      <c r="X1718" s="362">
        <v>17043846404</v>
      </c>
      <c r="Y1718" s="362" t="s">
        <v>2563</v>
      </c>
      <c r="Z1718" s="362">
        <v>0</v>
      </c>
    </row>
    <row r="1719" spans="24:26" x14ac:dyDescent="0.35">
      <c r="X1719" s="362">
        <v>17043846405</v>
      </c>
      <c r="Y1719" s="362" t="s">
        <v>2563</v>
      </c>
      <c r="Z1719" s="362">
        <v>1</v>
      </c>
    </row>
    <row r="1720" spans="24:26" x14ac:dyDescent="0.35">
      <c r="X1720" s="362">
        <v>17043846408</v>
      </c>
      <c r="Y1720" s="362" t="s">
        <v>2563</v>
      </c>
      <c r="Z1720" s="362">
        <v>2</v>
      </c>
    </row>
    <row r="1721" spans="24:26" x14ac:dyDescent="0.35">
      <c r="X1721" s="362">
        <v>17043846409</v>
      </c>
      <c r="Y1721" s="362" t="s">
        <v>2563</v>
      </c>
      <c r="Z1721" s="362">
        <v>5</v>
      </c>
    </row>
    <row r="1722" spans="24:26" x14ac:dyDescent="0.35">
      <c r="X1722" s="362">
        <v>17043846410</v>
      </c>
      <c r="Y1722" s="362" t="s">
        <v>2563</v>
      </c>
      <c r="Z1722" s="362">
        <v>0</v>
      </c>
    </row>
    <row r="1723" spans="24:26" x14ac:dyDescent="0.35">
      <c r="X1723" s="362">
        <v>17043846411</v>
      </c>
      <c r="Y1723" s="362" t="s">
        <v>2563</v>
      </c>
      <c r="Z1723" s="362">
        <v>5</v>
      </c>
    </row>
    <row r="1724" spans="24:26" x14ac:dyDescent="0.35">
      <c r="X1724" s="362">
        <v>17043846412</v>
      </c>
      <c r="Y1724" s="362" t="s">
        <v>2563</v>
      </c>
      <c r="Z1724" s="362">
        <v>0</v>
      </c>
    </row>
    <row r="1725" spans="24:26" x14ac:dyDescent="0.35">
      <c r="X1725" s="362">
        <v>17043846413</v>
      </c>
      <c r="Y1725" s="362" t="s">
        <v>2563</v>
      </c>
      <c r="Z1725" s="362">
        <v>1</v>
      </c>
    </row>
    <row r="1726" spans="24:26" x14ac:dyDescent="0.35">
      <c r="X1726" s="362">
        <v>17043846504</v>
      </c>
      <c r="Y1726" s="362" t="s">
        <v>2563</v>
      </c>
      <c r="Z1726" s="362">
        <v>0</v>
      </c>
    </row>
    <row r="1727" spans="24:26" x14ac:dyDescent="0.35">
      <c r="X1727" s="362">
        <v>17043846507</v>
      </c>
      <c r="Y1727" s="362" t="s">
        <v>2563</v>
      </c>
      <c r="Z1727" s="362">
        <v>0</v>
      </c>
    </row>
    <row r="1728" spans="24:26" x14ac:dyDescent="0.35">
      <c r="X1728" s="362">
        <v>17043846509</v>
      </c>
      <c r="Y1728" s="362" t="s">
        <v>2563</v>
      </c>
      <c r="Z1728" s="362">
        <v>1</v>
      </c>
    </row>
    <row r="1729" spans="24:26" x14ac:dyDescent="0.35">
      <c r="X1729" s="362">
        <v>17043846510</v>
      </c>
      <c r="Y1729" s="362" t="s">
        <v>2563</v>
      </c>
      <c r="Z1729" s="362">
        <v>1</v>
      </c>
    </row>
    <row r="1730" spans="24:26" x14ac:dyDescent="0.35">
      <c r="X1730" s="362">
        <v>17043846511</v>
      </c>
      <c r="Y1730" s="362" t="s">
        <v>2563</v>
      </c>
      <c r="Z1730" s="362">
        <v>0</v>
      </c>
    </row>
    <row r="1731" spans="24:26" x14ac:dyDescent="0.35">
      <c r="X1731" s="362">
        <v>17043846513</v>
      </c>
      <c r="Y1731" s="362" t="s">
        <v>2563</v>
      </c>
      <c r="Z1731" s="362">
        <v>0</v>
      </c>
    </row>
    <row r="1732" spans="24:26" x14ac:dyDescent="0.35">
      <c r="X1732" s="362">
        <v>17043846514</v>
      </c>
      <c r="Y1732" s="362" t="s">
        <v>2563</v>
      </c>
      <c r="Z1732" s="362">
        <v>1</v>
      </c>
    </row>
    <row r="1733" spans="24:26" x14ac:dyDescent="0.35">
      <c r="X1733" s="362">
        <v>17043846515</v>
      </c>
      <c r="Y1733" s="362" t="s">
        <v>2563</v>
      </c>
      <c r="Z1733" s="362">
        <v>0</v>
      </c>
    </row>
    <row r="1734" spans="24:26" x14ac:dyDescent="0.35">
      <c r="X1734" s="362">
        <v>17043846517</v>
      </c>
      <c r="Y1734" s="362" t="s">
        <v>2563</v>
      </c>
      <c r="Z1734" s="362">
        <v>0</v>
      </c>
    </row>
    <row r="1735" spans="24:26" x14ac:dyDescent="0.35">
      <c r="X1735" s="362">
        <v>17043846518</v>
      </c>
      <c r="Y1735" s="362" t="s">
        <v>2563</v>
      </c>
      <c r="Z1735" s="362">
        <v>0</v>
      </c>
    </row>
    <row r="1736" spans="24:26" x14ac:dyDescent="0.35">
      <c r="X1736" s="362">
        <v>17043846519</v>
      </c>
      <c r="Y1736" s="362" t="s">
        <v>2563</v>
      </c>
      <c r="Z1736" s="362">
        <v>4</v>
      </c>
    </row>
    <row r="1737" spans="24:26" x14ac:dyDescent="0.35">
      <c r="X1737" s="362">
        <v>17043846521</v>
      </c>
      <c r="Y1737" s="362" t="s">
        <v>2563</v>
      </c>
      <c r="Z1737" s="362">
        <v>0</v>
      </c>
    </row>
    <row r="1738" spans="24:26" x14ac:dyDescent="0.35">
      <c r="X1738" s="362">
        <v>17043846522</v>
      </c>
      <c r="Y1738" s="362" t="s">
        <v>2563</v>
      </c>
      <c r="Z1738" s="362">
        <v>5</v>
      </c>
    </row>
    <row r="1739" spans="24:26" x14ac:dyDescent="0.35">
      <c r="X1739" s="362">
        <v>17043846523</v>
      </c>
      <c r="Y1739" s="362" t="s">
        <v>2563</v>
      </c>
      <c r="Z1739" s="362">
        <v>1</v>
      </c>
    </row>
    <row r="1740" spans="24:26" x14ac:dyDescent="0.35">
      <c r="X1740" s="362">
        <v>17043846524</v>
      </c>
      <c r="Y1740" s="362" t="s">
        <v>2563</v>
      </c>
      <c r="Z1740" s="362">
        <v>0</v>
      </c>
    </row>
    <row r="1741" spans="24:26" x14ac:dyDescent="0.35">
      <c r="X1741" s="362">
        <v>17043846603</v>
      </c>
      <c r="Y1741" s="362" t="s">
        <v>2563</v>
      </c>
      <c r="Z1741" s="362">
        <v>0</v>
      </c>
    </row>
    <row r="1742" spans="24:26" x14ac:dyDescent="0.35">
      <c r="X1742" s="362">
        <v>17043846604</v>
      </c>
      <c r="Y1742" s="362" t="s">
        <v>2563</v>
      </c>
      <c r="Z1742" s="362">
        <v>1</v>
      </c>
    </row>
    <row r="1743" spans="24:26" x14ac:dyDescent="0.35">
      <c r="X1743" s="362">
        <v>17043846701</v>
      </c>
      <c r="Y1743" s="362" t="s">
        <v>2563</v>
      </c>
      <c r="Z1743" s="362">
        <v>0</v>
      </c>
    </row>
    <row r="1744" spans="24:26" x14ac:dyDescent="0.35">
      <c r="X1744" s="362">
        <v>17043846702</v>
      </c>
      <c r="Y1744" s="362" t="s">
        <v>2563</v>
      </c>
      <c r="Z1744" s="362">
        <v>4</v>
      </c>
    </row>
    <row r="1745" spans="24:26" x14ac:dyDescent="0.35">
      <c r="X1745" s="362">
        <v>17045070100</v>
      </c>
      <c r="Y1745" s="362" t="s">
        <v>672</v>
      </c>
      <c r="Z1745" s="362">
        <v>0</v>
      </c>
    </row>
    <row r="1746" spans="24:26" x14ac:dyDescent="0.35">
      <c r="X1746" s="362">
        <v>17045070200</v>
      </c>
      <c r="Y1746" s="362" t="s">
        <v>672</v>
      </c>
      <c r="Z1746" s="362">
        <v>1</v>
      </c>
    </row>
    <row r="1747" spans="24:26" x14ac:dyDescent="0.35">
      <c r="X1747" s="362">
        <v>17045070300</v>
      </c>
      <c r="Y1747" s="362" t="s">
        <v>672</v>
      </c>
      <c r="Z1747" s="362">
        <v>2</v>
      </c>
    </row>
    <row r="1748" spans="24:26" x14ac:dyDescent="0.35">
      <c r="X1748" s="362">
        <v>17045070400</v>
      </c>
      <c r="Y1748" s="362" t="s">
        <v>672</v>
      </c>
      <c r="Z1748" s="362">
        <v>3</v>
      </c>
    </row>
    <row r="1749" spans="24:26" x14ac:dyDescent="0.35">
      <c r="X1749" s="362">
        <v>17045070500</v>
      </c>
      <c r="Y1749" s="362" t="s">
        <v>672</v>
      </c>
      <c r="Z1749" s="362">
        <v>0</v>
      </c>
    </row>
    <row r="1750" spans="24:26" x14ac:dyDescent="0.35">
      <c r="X1750" s="362">
        <v>17047956900</v>
      </c>
      <c r="Y1750" s="362" t="s">
        <v>672</v>
      </c>
      <c r="Z1750" s="362">
        <v>1</v>
      </c>
    </row>
    <row r="1751" spans="24:26" x14ac:dyDescent="0.35">
      <c r="X1751" s="362">
        <v>17047957000</v>
      </c>
      <c r="Y1751" s="362" t="s">
        <v>672</v>
      </c>
      <c r="Z1751" s="362">
        <v>0</v>
      </c>
    </row>
    <row r="1752" spans="24:26" x14ac:dyDescent="0.35">
      <c r="X1752" s="362">
        <v>17047957100</v>
      </c>
      <c r="Y1752" s="362" t="s">
        <v>672</v>
      </c>
      <c r="Z1752" s="362">
        <v>0</v>
      </c>
    </row>
    <row r="1753" spans="24:26" x14ac:dyDescent="0.35">
      <c r="X1753" s="362">
        <v>17049950100</v>
      </c>
      <c r="Y1753" s="362" t="s">
        <v>672</v>
      </c>
      <c r="Z1753" s="362">
        <v>1</v>
      </c>
    </row>
    <row r="1754" spans="24:26" x14ac:dyDescent="0.35">
      <c r="X1754" s="362">
        <v>17049950200</v>
      </c>
      <c r="Y1754" s="362" t="s">
        <v>672</v>
      </c>
      <c r="Z1754" s="362">
        <v>1</v>
      </c>
    </row>
    <row r="1755" spans="24:26" x14ac:dyDescent="0.35">
      <c r="X1755" s="362">
        <v>17049950300</v>
      </c>
      <c r="Y1755" s="362" t="s">
        <v>672</v>
      </c>
      <c r="Z1755" s="362">
        <v>0</v>
      </c>
    </row>
    <row r="1756" spans="24:26" x14ac:dyDescent="0.35">
      <c r="X1756" s="362">
        <v>17049950400</v>
      </c>
      <c r="Y1756" s="362" t="s">
        <v>672</v>
      </c>
      <c r="Z1756" s="362">
        <v>0</v>
      </c>
    </row>
    <row r="1757" spans="24:26" x14ac:dyDescent="0.35">
      <c r="X1757" s="362">
        <v>17049950500</v>
      </c>
      <c r="Y1757" s="362" t="s">
        <v>672</v>
      </c>
      <c r="Z1757" s="362">
        <v>0</v>
      </c>
    </row>
    <row r="1758" spans="24:26" x14ac:dyDescent="0.35">
      <c r="X1758" s="362">
        <v>17049950600</v>
      </c>
      <c r="Y1758" s="362" t="s">
        <v>672</v>
      </c>
      <c r="Z1758" s="362">
        <v>0</v>
      </c>
    </row>
    <row r="1759" spans="24:26" x14ac:dyDescent="0.35">
      <c r="X1759" s="362">
        <v>17049950700</v>
      </c>
      <c r="Y1759" s="362" t="s">
        <v>672</v>
      </c>
      <c r="Z1759" s="362">
        <v>3</v>
      </c>
    </row>
    <row r="1760" spans="24:26" x14ac:dyDescent="0.35">
      <c r="X1760" s="362">
        <v>17049950800</v>
      </c>
      <c r="Y1760" s="362" t="s">
        <v>672</v>
      </c>
      <c r="Z1760" s="362">
        <v>1</v>
      </c>
    </row>
    <row r="1761" spans="24:26" x14ac:dyDescent="0.35">
      <c r="X1761" s="362">
        <v>17051950500</v>
      </c>
      <c r="Y1761" s="362" t="s">
        <v>672</v>
      </c>
      <c r="Z1761" s="362">
        <v>0</v>
      </c>
    </row>
    <row r="1762" spans="24:26" x14ac:dyDescent="0.35">
      <c r="X1762" s="362">
        <v>17051950600</v>
      </c>
      <c r="Y1762" s="362" t="s">
        <v>672</v>
      </c>
      <c r="Z1762" s="362">
        <v>1</v>
      </c>
    </row>
    <row r="1763" spans="24:26" x14ac:dyDescent="0.35">
      <c r="X1763" s="362">
        <v>17051950700</v>
      </c>
      <c r="Y1763" s="362" t="s">
        <v>672</v>
      </c>
      <c r="Z1763" s="362">
        <v>5</v>
      </c>
    </row>
    <row r="1764" spans="24:26" x14ac:dyDescent="0.35">
      <c r="X1764" s="362">
        <v>17051950800</v>
      </c>
      <c r="Y1764" s="362" t="s">
        <v>672</v>
      </c>
      <c r="Z1764" s="362">
        <v>0</v>
      </c>
    </row>
    <row r="1765" spans="24:26" x14ac:dyDescent="0.35">
      <c r="X1765" s="362">
        <v>17051950900</v>
      </c>
      <c r="Y1765" s="362" t="s">
        <v>672</v>
      </c>
      <c r="Z1765" s="362">
        <v>1</v>
      </c>
    </row>
    <row r="1766" spans="24:26" x14ac:dyDescent="0.35">
      <c r="X1766" s="362">
        <v>17051951000</v>
      </c>
      <c r="Y1766" s="362" t="s">
        <v>672</v>
      </c>
      <c r="Z1766" s="362">
        <v>1</v>
      </c>
    </row>
    <row r="1767" spans="24:26" x14ac:dyDescent="0.35">
      <c r="X1767" s="362">
        <v>17051951100</v>
      </c>
      <c r="Y1767" s="362" t="s">
        <v>672</v>
      </c>
      <c r="Z1767" s="362">
        <v>0</v>
      </c>
    </row>
    <row r="1768" spans="24:26" x14ac:dyDescent="0.35">
      <c r="X1768" s="362">
        <v>17053961600</v>
      </c>
      <c r="Y1768" s="362" t="s">
        <v>672</v>
      </c>
      <c r="Z1768" s="362">
        <v>0</v>
      </c>
    </row>
    <row r="1769" spans="24:26" x14ac:dyDescent="0.35">
      <c r="X1769" s="362">
        <v>17053961700</v>
      </c>
      <c r="Y1769" s="362" t="s">
        <v>672</v>
      </c>
      <c r="Z1769" s="362">
        <v>3</v>
      </c>
    </row>
    <row r="1770" spans="24:26" x14ac:dyDescent="0.35">
      <c r="X1770" s="362">
        <v>17053961800</v>
      </c>
      <c r="Y1770" s="362" t="s">
        <v>672</v>
      </c>
      <c r="Z1770" s="362">
        <v>1</v>
      </c>
    </row>
    <row r="1771" spans="24:26" x14ac:dyDescent="0.35">
      <c r="X1771" s="362">
        <v>17053961900</v>
      </c>
      <c r="Y1771" s="362" t="s">
        <v>672</v>
      </c>
      <c r="Z1771" s="362">
        <v>0</v>
      </c>
    </row>
    <row r="1772" spans="24:26" x14ac:dyDescent="0.35">
      <c r="X1772" s="362">
        <v>17053962000</v>
      </c>
      <c r="Y1772" s="362" t="s">
        <v>672</v>
      </c>
      <c r="Z1772" s="362">
        <v>4</v>
      </c>
    </row>
    <row r="1773" spans="24:26" x14ac:dyDescent="0.35">
      <c r="X1773" s="362">
        <v>17055040100</v>
      </c>
      <c r="Y1773" s="362" t="s">
        <v>672</v>
      </c>
      <c r="Z1773" s="362">
        <v>0</v>
      </c>
    </row>
    <row r="1774" spans="24:26" x14ac:dyDescent="0.35">
      <c r="X1774" s="362">
        <v>17055040200</v>
      </c>
      <c r="Y1774" s="362" t="s">
        <v>672</v>
      </c>
      <c r="Z1774" s="362">
        <v>1</v>
      </c>
    </row>
    <row r="1775" spans="24:26" x14ac:dyDescent="0.35">
      <c r="X1775" s="362">
        <v>17055040300</v>
      </c>
      <c r="Y1775" s="362" t="s">
        <v>672</v>
      </c>
      <c r="Z1775" s="362">
        <v>3</v>
      </c>
    </row>
    <row r="1776" spans="24:26" x14ac:dyDescent="0.35">
      <c r="X1776" s="362">
        <v>17055040400</v>
      </c>
      <c r="Y1776" s="362" t="s">
        <v>672</v>
      </c>
      <c r="Z1776" s="362">
        <v>4</v>
      </c>
    </row>
    <row r="1777" spans="24:26" x14ac:dyDescent="0.35">
      <c r="X1777" s="362">
        <v>17055040500</v>
      </c>
      <c r="Y1777" s="362" t="s">
        <v>672</v>
      </c>
      <c r="Z1777" s="362">
        <v>1</v>
      </c>
    </row>
    <row r="1778" spans="24:26" x14ac:dyDescent="0.35">
      <c r="X1778" s="362">
        <v>17055040600</v>
      </c>
      <c r="Y1778" s="362" t="s">
        <v>672</v>
      </c>
      <c r="Z1778" s="362">
        <v>0</v>
      </c>
    </row>
    <row r="1779" spans="24:26" x14ac:dyDescent="0.35">
      <c r="X1779" s="362">
        <v>17055040700</v>
      </c>
      <c r="Y1779" s="362" t="s">
        <v>672</v>
      </c>
      <c r="Z1779" s="362">
        <v>0</v>
      </c>
    </row>
    <row r="1780" spans="24:26" x14ac:dyDescent="0.35">
      <c r="X1780" s="362">
        <v>17055040800</v>
      </c>
      <c r="Y1780" s="362" t="s">
        <v>672</v>
      </c>
      <c r="Z1780" s="362">
        <v>0</v>
      </c>
    </row>
    <row r="1781" spans="24:26" x14ac:dyDescent="0.35">
      <c r="X1781" s="362">
        <v>17055040900</v>
      </c>
      <c r="Y1781" s="362" t="s">
        <v>672</v>
      </c>
      <c r="Z1781" s="362">
        <v>1</v>
      </c>
    </row>
    <row r="1782" spans="24:26" x14ac:dyDescent="0.35">
      <c r="X1782" s="362">
        <v>17055041000</v>
      </c>
      <c r="Y1782" s="362" t="s">
        <v>672</v>
      </c>
      <c r="Z1782" s="362">
        <v>0</v>
      </c>
    </row>
    <row r="1783" spans="24:26" x14ac:dyDescent="0.35">
      <c r="X1783" s="362">
        <v>17055041100</v>
      </c>
      <c r="Y1783" s="362" t="s">
        <v>672</v>
      </c>
      <c r="Z1783" s="362">
        <v>0</v>
      </c>
    </row>
    <row r="1784" spans="24:26" x14ac:dyDescent="0.35">
      <c r="X1784" s="362">
        <v>17055041200</v>
      </c>
      <c r="Y1784" s="362" t="s">
        <v>672</v>
      </c>
      <c r="Z1784" s="362">
        <v>4</v>
      </c>
    </row>
    <row r="1785" spans="24:26" x14ac:dyDescent="0.35">
      <c r="X1785" s="362">
        <v>17057952800</v>
      </c>
      <c r="Y1785" s="362" t="s">
        <v>672</v>
      </c>
      <c r="Z1785" s="362">
        <v>1</v>
      </c>
    </row>
    <row r="1786" spans="24:26" x14ac:dyDescent="0.35">
      <c r="X1786" s="362">
        <v>17057952900</v>
      </c>
      <c r="Y1786" s="362" t="s">
        <v>672</v>
      </c>
      <c r="Z1786" s="362">
        <v>0</v>
      </c>
    </row>
    <row r="1787" spans="24:26" x14ac:dyDescent="0.35">
      <c r="X1787" s="362">
        <v>17057953000</v>
      </c>
      <c r="Y1787" s="362" t="s">
        <v>672</v>
      </c>
      <c r="Z1787" s="362">
        <v>0</v>
      </c>
    </row>
    <row r="1788" spans="24:26" x14ac:dyDescent="0.35">
      <c r="X1788" s="362">
        <v>17057953100</v>
      </c>
      <c r="Y1788" s="362" t="s">
        <v>672</v>
      </c>
      <c r="Z1788" s="362">
        <v>1</v>
      </c>
    </row>
    <row r="1789" spans="24:26" x14ac:dyDescent="0.35">
      <c r="X1789" s="362">
        <v>17057953200</v>
      </c>
      <c r="Y1789" s="362" t="s">
        <v>672</v>
      </c>
      <c r="Z1789" s="362">
        <v>0</v>
      </c>
    </row>
    <row r="1790" spans="24:26" x14ac:dyDescent="0.35">
      <c r="X1790" s="362">
        <v>17057953300</v>
      </c>
      <c r="Y1790" s="362" t="s">
        <v>672</v>
      </c>
      <c r="Z1790" s="362">
        <v>0</v>
      </c>
    </row>
    <row r="1791" spans="24:26" x14ac:dyDescent="0.35">
      <c r="X1791" s="362">
        <v>17057953400</v>
      </c>
      <c r="Y1791" s="362" t="s">
        <v>672</v>
      </c>
      <c r="Z1791" s="362">
        <v>2</v>
      </c>
    </row>
    <row r="1792" spans="24:26" x14ac:dyDescent="0.35">
      <c r="X1792" s="362">
        <v>17057953500</v>
      </c>
      <c r="Y1792" s="362" t="s">
        <v>672</v>
      </c>
      <c r="Z1792" s="362">
        <v>3</v>
      </c>
    </row>
    <row r="1793" spans="24:26" x14ac:dyDescent="0.35">
      <c r="X1793" s="362">
        <v>17057953600</v>
      </c>
      <c r="Y1793" s="362" t="s">
        <v>672</v>
      </c>
      <c r="Z1793" s="362">
        <v>0</v>
      </c>
    </row>
    <row r="1794" spans="24:26" x14ac:dyDescent="0.35">
      <c r="X1794" s="362">
        <v>17057953700</v>
      </c>
      <c r="Y1794" s="362" t="s">
        <v>672</v>
      </c>
      <c r="Z1794" s="362">
        <v>0</v>
      </c>
    </row>
    <row r="1795" spans="24:26" x14ac:dyDescent="0.35">
      <c r="X1795" s="362">
        <v>17057953800</v>
      </c>
      <c r="Y1795" s="362" t="s">
        <v>672</v>
      </c>
      <c r="Z1795" s="362">
        <v>3</v>
      </c>
    </row>
    <row r="1796" spans="24:26" x14ac:dyDescent="0.35">
      <c r="X1796" s="362">
        <v>17057953900</v>
      </c>
      <c r="Y1796" s="362" t="s">
        <v>672</v>
      </c>
      <c r="Z1796" s="362">
        <v>1</v>
      </c>
    </row>
    <row r="1797" spans="24:26" x14ac:dyDescent="0.35">
      <c r="X1797" s="362">
        <v>17059972700</v>
      </c>
      <c r="Y1797" s="362" t="s">
        <v>672</v>
      </c>
      <c r="Z1797" s="362">
        <v>0</v>
      </c>
    </row>
    <row r="1798" spans="24:26" x14ac:dyDescent="0.35">
      <c r="X1798" s="362">
        <v>17059972800</v>
      </c>
      <c r="Y1798" s="362" t="s">
        <v>672</v>
      </c>
      <c r="Z1798" s="362">
        <v>1</v>
      </c>
    </row>
    <row r="1799" spans="24:26" x14ac:dyDescent="0.35">
      <c r="X1799" s="362">
        <v>17061973600</v>
      </c>
      <c r="Y1799" s="362" t="s">
        <v>672</v>
      </c>
      <c r="Z1799" s="362">
        <v>0</v>
      </c>
    </row>
    <row r="1800" spans="24:26" x14ac:dyDescent="0.35">
      <c r="X1800" s="362">
        <v>17061973700</v>
      </c>
      <c r="Y1800" s="362" t="s">
        <v>672</v>
      </c>
      <c r="Z1800" s="362">
        <v>3</v>
      </c>
    </row>
    <row r="1801" spans="24:26" x14ac:dyDescent="0.35">
      <c r="X1801" s="362">
        <v>17061973800</v>
      </c>
      <c r="Y1801" s="362" t="s">
        <v>672</v>
      </c>
      <c r="Z1801" s="362">
        <v>1</v>
      </c>
    </row>
    <row r="1802" spans="24:26" x14ac:dyDescent="0.35">
      <c r="X1802" s="362">
        <v>17061973900</v>
      </c>
      <c r="Y1802" s="362" t="s">
        <v>672</v>
      </c>
      <c r="Z1802" s="362">
        <v>1</v>
      </c>
    </row>
    <row r="1803" spans="24:26" x14ac:dyDescent="0.35">
      <c r="X1803" s="362">
        <v>17061974000</v>
      </c>
      <c r="Y1803" s="362" t="s">
        <v>672</v>
      </c>
      <c r="Z1803" s="362">
        <v>0</v>
      </c>
    </row>
    <row r="1804" spans="24:26" x14ac:dyDescent="0.35">
      <c r="X1804" s="362">
        <v>17063000102</v>
      </c>
      <c r="Y1804" s="362" t="s">
        <v>672</v>
      </c>
      <c r="Z1804" s="362">
        <v>5</v>
      </c>
    </row>
    <row r="1805" spans="24:26" x14ac:dyDescent="0.35">
      <c r="X1805" s="362">
        <v>17063000103</v>
      </c>
      <c r="Y1805" s="362" t="s">
        <v>672</v>
      </c>
      <c r="Z1805" s="362">
        <v>3</v>
      </c>
    </row>
    <row r="1806" spans="24:26" x14ac:dyDescent="0.35">
      <c r="X1806" s="362">
        <v>17063000200</v>
      </c>
      <c r="Y1806" s="362" t="s">
        <v>672</v>
      </c>
      <c r="Z1806" s="362">
        <v>4</v>
      </c>
    </row>
    <row r="1807" spans="24:26" x14ac:dyDescent="0.35">
      <c r="X1807" s="362">
        <v>17063000300</v>
      </c>
      <c r="Y1807" s="362" t="s">
        <v>672</v>
      </c>
      <c r="Z1807" s="362">
        <v>4</v>
      </c>
    </row>
    <row r="1808" spans="24:26" x14ac:dyDescent="0.35">
      <c r="X1808" s="362">
        <v>17063000400</v>
      </c>
      <c r="Y1808" s="362" t="s">
        <v>672</v>
      </c>
      <c r="Z1808" s="362">
        <v>0</v>
      </c>
    </row>
    <row r="1809" spans="24:26" x14ac:dyDescent="0.35">
      <c r="X1809" s="362">
        <v>17063000500</v>
      </c>
      <c r="Y1809" s="362" t="s">
        <v>672</v>
      </c>
      <c r="Z1809" s="362">
        <v>1</v>
      </c>
    </row>
    <row r="1810" spans="24:26" x14ac:dyDescent="0.35">
      <c r="X1810" s="362">
        <v>17063000600</v>
      </c>
      <c r="Y1810" s="362" t="s">
        <v>672</v>
      </c>
      <c r="Z1810" s="362">
        <v>5</v>
      </c>
    </row>
    <row r="1811" spans="24:26" x14ac:dyDescent="0.35">
      <c r="X1811" s="362">
        <v>17063000700</v>
      </c>
      <c r="Y1811" s="362" t="s">
        <v>672</v>
      </c>
      <c r="Z1811" s="362">
        <v>0</v>
      </c>
    </row>
    <row r="1812" spans="24:26" x14ac:dyDescent="0.35">
      <c r="X1812" s="362">
        <v>17063000800</v>
      </c>
      <c r="Y1812" s="362" t="s">
        <v>672</v>
      </c>
      <c r="Z1812" s="362">
        <v>4</v>
      </c>
    </row>
    <row r="1813" spans="24:26" x14ac:dyDescent="0.35">
      <c r="X1813" s="362">
        <v>17063000900</v>
      </c>
      <c r="Y1813" s="362" t="s">
        <v>672</v>
      </c>
      <c r="Z1813" s="362">
        <v>0</v>
      </c>
    </row>
    <row r="1814" spans="24:26" x14ac:dyDescent="0.35">
      <c r="X1814" s="362">
        <v>17065973100</v>
      </c>
      <c r="Y1814" s="362" t="s">
        <v>672</v>
      </c>
      <c r="Z1814" s="362">
        <v>0</v>
      </c>
    </row>
    <row r="1815" spans="24:26" x14ac:dyDescent="0.35">
      <c r="X1815" s="362">
        <v>17065973200</v>
      </c>
      <c r="Y1815" s="362" t="s">
        <v>672</v>
      </c>
      <c r="Z1815" s="362">
        <v>0</v>
      </c>
    </row>
    <row r="1816" spans="24:26" x14ac:dyDescent="0.35">
      <c r="X1816" s="362">
        <v>17065973300</v>
      </c>
      <c r="Y1816" s="362" t="s">
        <v>672</v>
      </c>
      <c r="Z1816" s="362">
        <v>0</v>
      </c>
    </row>
    <row r="1817" spans="24:26" x14ac:dyDescent="0.35">
      <c r="X1817" s="362">
        <v>17067953700</v>
      </c>
      <c r="Y1817" s="362" t="s">
        <v>672</v>
      </c>
      <c r="Z1817" s="362">
        <v>0</v>
      </c>
    </row>
    <row r="1818" spans="24:26" x14ac:dyDescent="0.35">
      <c r="X1818" s="362">
        <v>17067953800</v>
      </c>
      <c r="Y1818" s="362" t="s">
        <v>672</v>
      </c>
      <c r="Z1818" s="362">
        <v>1</v>
      </c>
    </row>
    <row r="1819" spans="24:26" x14ac:dyDescent="0.35">
      <c r="X1819" s="362">
        <v>17067953900</v>
      </c>
      <c r="Y1819" s="362" t="s">
        <v>672</v>
      </c>
      <c r="Z1819" s="362">
        <v>0</v>
      </c>
    </row>
    <row r="1820" spans="24:26" x14ac:dyDescent="0.35">
      <c r="X1820" s="362">
        <v>17067954000</v>
      </c>
      <c r="Y1820" s="362" t="s">
        <v>672</v>
      </c>
      <c r="Z1820" s="362">
        <v>0</v>
      </c>
    </row>
    <row r="1821" spans="24:26" x14ac:dyDescent="0.35">
      <c r="X1821" s="362">
        <v>17067954100</v>
      </c>
      <c r="Y1821" s="362" t="s">
        <v>672</v>
      </c>
      <c r="Z1821" s="362">
        <v>0</v>
      </c>
    </row>
    <row r="1822" spans="24:26" x14ac:dyDescent="0.35">
      <c r="X1822" s="362">
        <v>17067954200</v>
      </c>
      <c r="Y1822" s="362" t="s">
        <v>672</v>
      </c>
      <c r="Z1822" s="362">
        <v>0</v>
      </c>
    </row>
    <row r="1823" spans="24:26" x14ac:dyDescent="0.35">
      <c r="X1823" s="362">
        <v>17067954300</v>
      </c>
      <c r="Y1823" s="362" t="s">
        <v>672</v>
      </c>
      <c r="Z1823" s="362">
        <v>0</v>
      </c>
    </row>
    <row r="1824" spans="24:26" x14ac:dyDescent="0.35">
      <c r="X1824" s="362">
        <v>17069970900</v>
      </c>
      <c r="Y1824" s="362" t="s">
        <v>672</v>
      </c>
      <c r="Z1824" s="362">
        <v>1</v>
      </c>
    </row>
    <row r="1825" spans="24:26" x14ac:dyDescent="0.35">
      <c r="X1825" s="362">
        <v>17069971000</v>
      </c>
      <c r="Y1825" s="362" t="s">
        <v>672</v>
      </c>
      <c r="Z1825" s="362">
        <v>1</v>
      </c>
    </row>
    <row r="1826" spans="24:26" x14ac:dyDescent="0.35">
      <c r="X1826" s="362">
        <v>17071973300</v>
      </c>
      <c r="Y1826" s="362" t="s">
        <v>672</v>
      </c>
      <c r="Z1826" s="362">
        <v>0</v>
      </c>
    </row>
    <row r="1827" spans="24:26" x14ac:dyDescent="0.35">
      <c r="X1827" s="362">
        <v>17071973400</v>
      </c>
      <c r="Y1827" s="362" t="s">
        <v>672</v>
      </c>
      <c r="Z1827" s="362">
        <v>0</v>
      </c>
    </row>
    <row r="1828" spans="24:26" x14ac:dyDescent="0.35">
      <c r="X1828" s="362">
        <v>17071973500</v>
      </c>
      <c r="Y1828" s="362" t="s">
        <v>672</v>
      </c>
      <c r="Z1828" s="362">
        <v>0</v>
      </c>
    </row>
    <row r="1829" spans="24:26" x14ac:dyDescent="0.35">
      <c r="X1829" s="362">
        <v>17073030100</v>
      </c>
      <c r="Y1829" s="362" t="s">
        <v>824</v>
      </c>
      <c r="Z1829" s="362">
        <v>1</v>
      </c>
    </row>
    <row r="1830" spans="24:26" x14ac:dyDescent="0.35">
      <c r="X1830" s="362">
        <v>17073030201</v>
      </c>
      <c r="Y1830" s="362" t="s">
        <v>824</v>
      </c>
      <c r="Z1830" s="362">
        <v>1</v>
      </c>
    </row>
    <row r="1831" spans="24:26" x14ac:dyDescent="0.35">
      <c r="X1831" s="362">
        <v>17073030202</v>
      </c>
      <c r="Y1831" s="362" t="s">
        <v>672</v>
      </c>
      <c r="Z1831" s="362">
        <v>0</v>
      </c>
    </row>
    <row r="1832" spans="24:26" x14ac:dyDescent="0.35">
      <c r="X1832" s="362">
        <v>17073030203</v>
      </c>
      <c r="Y1832" s="362" t="s">
        <v>672</v>
      </c>
      <c r="Z1832" s="362">
        <v>5</v>
      </c>
    </row>
    <row r="1833" spans="24:26" x14ac:dyDescent="0.35">
      <c r="X1833" s="362">
        <v>17073030301</v>
      </c>
      <c r="Y1833" s="362" t="s">
        <v>672</v>
      </c>
      <c r="Z1833" s="362">
        <v>1</v>
      </c>
    </row>
    <row r="1834" spans="24:26" x14ac:dyDescent="0.35">
      <c r="X1834" s="362">
        <v>17073030302</v>
      </c>
      <c r="Y1834" s="362" t="s">
        <v>672</v>
      </c>
      <c r="Z1834" s="362">
        <v>4</v>
      </c>
    </row>
    <row r="1835" spans="24:26" x14ac:dyDescent="0.35">
      <c r="X1835" s="362">
        <v>17073030400</v>
      </c>
      <c r="Y1835" s="362" t="s">
        <v>672</v>
      </c>
      <c r="Z1835" s="362">
        <v>0</v>
      </c>
    </row>
    <row r="1836" spans="24:26" x14ac:dyDescent="0.35">
      <c r="X1836" s="362">
        <v>17073030500</v>
      </c>
      <c r="Y1836" s="362" t="s">
        <v>672</v>
      </c>
      <c r="Z1836" s="362">
        <v>1</v>
      </c>
    </row>
    <row r="1837" spans="24:26" x14ac:dyDescent="0.35">
      <c r="X1837" s="362">
        <v>17073030600</v>
      </c>
      <c r="Y1837" s="362" t="s">
        <v>672</v>
      </c>
      <c r="Z1837" s="362">
        <v>3</v>
      </c>
    </row>
    <row r="1838" spans="24:26" x14ac:dyDescent="0.35">
      <c r="X1838" s="362">
        <v>17073030800</v>
      </c>
      <c r="Y1838" s="362" t="s">
        <v>672</v>
      </c>
      <c r="Z1838" s="362">
        <v>0</v>
      </c>
    </row>
    <row r="1839" spans="24:26" x14ac:dyDescent="0.35">
      <c r="X1839" s="362">
        <v>17073030900</v>
      </c>
      <c r="Y1839" s="362" t="s">
        <v>672</v>
      </c>
      <c r="Z1839" s="362">
        <v>5</v>
      </c>
    </row>
    <row r="1840" spans="24:26" x14ac:dyDescent="0.35">
      <c r="X1840" s="362">
        <v>17073031000</v>
      </c>
      <c r="Y1840" s="362" t="s">
        <v>672</v>
      </c>
      <c r="Z1840" s="362">
        <v>0</v>
      </c>
    </row>
    <row r="1841" spans="24:26" x14ac:dyDescent="0.35">
      <c r="X1841" s="362">
        <v>17073031100</v>
      </c>
      <c r="Y1841" s="362" t="s">
        <v>672</v>
      </c>
      <c r="Z1841" s="362">
        <v>1</v>
      </c>
    </row>
    <row r="1842" spans="24:26" x14ac:dyDescent="0.35">
      <c r="X1842" s="362">
        <v>17073031200</v>
      </c>
      <c r="Y1842" s="362" t="s">
        <v>672</v>
      </c>
      <c r="Z1842" s="362">
        <v>0</v>
      </c>
    </row>
    <row r="1843" spans="24:26" x14ac:dyDescent="0.35">
      <c r="X1843" s="362">
        <v>17075950100</v>
      </c>
      <c r="Y1843" s="362" t="s">
        <v>672</v>
      </c>
      <c r="Z1843" s="362">
        <v>0</v>
      </c>
    </row>
    <row r="1844" spans="24:26" x14ac:dyDescent="0.35">
      <c r="X1844" s="362">
        <v>17075950200</v>
      </c>
      <c r="Y1844" s="362" t="s">
        <v>672</v>
      </c>
      <c r="Z1844" s="362">
        <v>5</v>
      </c>
    </row>
    <row r="1845" spans="24:26" x14ac:dyDescent="0.35">
      <c r="X1845" s="362">
        <v>17075950300</v>
      </c>
      <c r="Y1845" s="362" t="s">
        <v>672</v>
      </c>
      <c r="Z1845" s="362">
        <v>0</v>
      </c>
    </row>
    <row r="1846" spans="24:26" x14ac:dyDescent="0.35">
      <c r="X1846" s="362">
        <v>17075950400</v>
      </c>
      <c r="Y1846" s="362" t="s">
        <v>672</v>
      </c>
      <c r="Z1846" s="362">
        <v>0</v>
      </c>
    </row>
    <row r="1847" spans="24:26" x14ac:dyDescent="0.35">
      <c r="X1847" s="362">
        <v>17075950500</v>
      </c>
      <c r="Y1847" s="362" t="s">
        <v>672</v>
      </c>
      <c r="Z1847" s="362">
        <v>0</v>
      </c>
    </row>
    <row r="1848" spans="24:26" x14ac:dyDescent="0.35">
      <c r="X1848" s="362">
        <v>17075950600</v>
      </c>
      <c r="Y1848" s="362" t="s">
        <v>672</v>
      </c>
      <c r="Z1848" s="362">
        <v>1</v>
      </c>
    </row>
    <row r="1849" spans="24:26" x14ac:dyDescent="0.35">
      <c r="X1849" s="362">
        <v>17075950700</v>
      </c>
      <c r="Y1849" s="362" t="s">
        <v>672</v>
      </c>
      <c r="Z1849" s="362">
        <v>4</v>
      </c>
    </row>
    <row r="1850" spans="24:26" x14ac:dyDescent="0.35">
      <c r="X1850" s="362">
        <v>17075950800</v>
      </c>
      <c r="Y1850" s="362" t="s">
        <v>672</v>
      </c>
      <c r="Z1850" s="362">
        <v>0</v>
      </c>
    </row>
    <row r="1851" spans="24:26" x14ac:dyDescent="0.35">
      <c r="X1851" s="362">
        <v>17075950900</v>
      </c>
      <c r="Y1851" s="362" t="s">
        <v>672</v>
      </c>
      <c r="Z1851" s="362">
        <v>0</v>
      </c>
    </row>
    <row r="1852" spans="24:26" x14ac:dyDescent="0.35">
      <c r="X1852" s="362">
        <v>17077010100</v>
      </c>
      <c r="Y1852" s="362" t="s">
        <v>672</v>
      </c>
      <c r="Z1852" s="362">
        <v>1</v>
      </c>
    </row>
    <row r="1853" spans="24:26" x14ac:dyDescent="0.35">
      <c r="X1853" s="362">
        <v>17077010200</v>
      </c>
      <c r="Y1853" s="362" t="s">
        <v>672</v>
      </c>
      <c r="Z1853" s="362">
        <v>3</v>
      </c>
    </row>
    <row r="1854" spans="24:26" x14ac:dyDescent="0.35">
      <c r="X1854" s="362">
        <v>17077010300</v>
      </c>
      <c r="Y1854" s="362" t="s">
        <v>672</v>
      </c>
      <c r="Z1854" s="362">
        <v>1</v>
      </c>
    </row>
    <row r="1855" spans="24:26" x14ac:dyDescent="0.35">
      <c r="X1855" s="362">
        <v>17077010400</v>
      </c>
      <c r="Y1855" s="362" t="s">
        <v>672</v>
      </c>
      <c r="Z1855" s="362">
        <v>0</v>
      </c>
    </row>
    <row r="1856" spans="24:26" x14ac:dyDescent="0.35">
      <c r="X1856" s="362">
        <v>17077010601</v>
      </c>
      <c r="Y1856" s="362" t="s">
        <v>672</v>
      </c>
      <c r="Z1856" s="362">
        <v>0</v>
      </c>
    </row>
    <row r="1857" spans="24:26" x14ac:dyDescent="0.35">
      <c r="X1857" s="362">
        <v>17077010602</v>
      </c>
      <c r="Y1857" s="362" t="s">
        <v>672</v>
      </c>
      <c r="Z1857" s="362">
        <v>0</v>
      </c>
    </row>
    <row r="1858" spans="24:26" x14ac:dyDescent="0.35">
      <c r="X1858" s="362">
        <v>17077010700</v>
      </c>
      <c r="Y1858" s="362" t="s">
        <v>672</v>
      </c>
      <c r="Z1858" s="362">
        <v>1</v>
      </c>
    </row>
    <row r="1859" spans="24:26" x14ac:dyDescent="0.35">
      <c r="X1859" s="362">
        <v>17077010800</v>
      </c>
      <c r="Y1859" s="362" t="s">
        <v>824</v>
      </c>
      <c r="Z1859" s="362">
        <v>1</v>
      </c>
    </row>
    <row r="1860" spans="24:26" x14ac:dyDescent="0.35">
      <c r="X1860" s="362">
        <v>17077010900</v>
      </c>
      <c r="Y1860" s="362" t="s">
        <v>824</v>
      </c>
      <c r="Z1860" s="362">
        <v>4</v>
      </c>
    </row>
    <row r="1861" spans="24:26" x14ac:dyDescent="0.35">
      <c r="X1861" s="362">
        <v>17077011001</v>
      </c>
      <c r="Y1861" s="362" t="s">
        <v>824</v>
      </c>
      <c r="Z1861" s="362">
        <v>2</v>
      </c>
    </row>
    <row r="1862" spans="24:26" x14ac:dyDescent="0.35">
      <c r="X1862" s="362">
        <v>17077011002</v>
      </c>
      <c r="Y1862" s="362" t="s">
        <v>824</v>
      </c>
      <c r="Z1862" s="362">
        <v>0</v>
      </c>
    </row>
    <row r="1863" spans="24:26" x14ac:dyDescent="0.35">
      <c r="X1863" s="362">
        <v>17077011100</v>
      </c>
      <c r="Y1863" s="362" t="s">
        <v>824</v>
      </c>
      <c r="Z1863" s="362">
        <v>1</v>
      </c>
    </row>
    <row r="1864" spans="24:26" x14ac:dyDescent="0.35">
      <c r="X1864" s="362">
        <v>17077011200</v>
      </c>
      <c r="Y1864" s="362" t="s">
        <v>824</v>
      </c>
      <c r="Z1864" s="362">
        <v>3</v>
      </c>
    </row>
    <row r="1865" spans="24:26" x14ac:dyDescent="0.35">
      <c r="X1865" s="362">
        <v>17077011400</v>
      </c>
      <c r="Y1865" s="362" t="s">
        <v>824</v>
      </c>
      <c r="Z1865" s="362">
        <v>0</v>
      </c>
    </row>
    <row r="1866" spans="24:26" x14ac:dyDescent="0.35">
      <c r="X1866" s="362">
        <v>17077011600</v>
      </c>
      <c r="Y1866" s="362" t="s">
        <v>672</v>
      </c>
      <c r="Z1866" s="362">
        <v>0</v>
      </c>
    </row>
    <row r="1867" spans="24:26" x14ac:dyDescent="0.35">
      <c r="X1867" s="362">
        <v>17077011701</v>
      </c>
      <c r="Y1867" s="362" t="s">
        <v>824</v>
      </c>
      <c r="Z1867" s="362">
        <v>1</v>
      </c>
    </row>
    <row r="1868" spans="24:26" x14ac:dyDescent="0.35">
      <c r="X1868" s="362">
        <v>17077011702</v>
      </c>
      <c r="Y1868" s="362" t="s">
        <v>824</v>
      </c>
      <c r="Z1868" s="362">
        <v>0</v>
      </c>
    </row>
    <row r="1869" spans="24:26" x14ac:dyDescent="0.35">
      <c r="X1869" s="362">
        <v>17079977300</v>
      </c>
      <c r="Y1869" s="362" t="s">
        <v>672</v>
      </c>
      <c r="Z1869" s="362">
        <v>4</v>
      </c>
    </row>
    <row r="1870" spans="24:26" x14ac:dyDescent="0.35">
      <c r="X1870" s="362">
        <v>17079977400</v>
      </c>
      <c r="Y1870" s="362" t="s">
        <v>672</v>
      </c>
      <c r="Z1870" s="362">
        <v>3</v>
      </c>
    </row>
    <row r="1871" spans="24:26" x14ac:dyDescent="0.35">
      <c r="X1871" s="362">
        <v>17079977500</v>
      </c>
      <c r="Y1871" s="362" t="s">
        <v>672</v>
      </c>
      <c r="Z1871" s="362">
        <v>1</v>
      </c>
    </row>
    <row r="1872" spans="24:26" x14ac:dyDescent="0.35">
      <c r="X1872" s="362">
        <v>17081050100</v>
      </c>
      <c r="Y1872" s="362" t="s">
        <v>672</v>
      </c>
      <c r="Z1872" s="362">
        <v>0</v>
      </c>
    </row>
    <row r="1873" spans="24:26" x14ac:dyDescent="0.35">
      <c r="X1873" s="362">
        <v>17081050200</v>
      </c>
      <c r="Y1873" s="362" t="s">
        <v>672</v>
      </c>
      <c r="Z1873" s="362">
        <v>0</v>
      </c>
    </row>
    <row r="1874" spans="24:26" x14ac:dyDescent="0.35">
      <c r="X1874" s="362">
        <v>17081050300</v>
      </c>
      <c r="Y1874" s="362" t="s">
        <v>672</v>
      </c>
      <c r="Z1874" s="362">
        <v>1</v>
      </c>
    </row>
    <row r="1875" spans="24:26" x14ac:dyDescent="0.35">
      <c r="X1875" s="362">
        <v>17081050400</v>
      </c>
      <c r="Y1875" s="362" t="s">
        <v>672</v>
      </c>
      <c r="Z1875" s="362">
        <v>1</v>
      </c>
    </row>
    <row r="1876" spans="24:26" x14ac:dyDescent="0.35">
      <c r="X1876" s="362">
        <v>17081050500</v>
      </c>
      <c r="Y1876" s="362" t="s">
        <v>672</v>
      </c>
      <c r="Z1876" s="362">
        <v>0</v>
      </c>
    </row>
    <row r="1877" spans="24:26" x14ac:dyDescent="0.35">
      <c r="X1877" s="362">
        <v>17081050600</v>
      </c>
      <c r="Y1877" s="362" t="s">
        <v>672</v>
      </c>
      <c r="Z1877" s="362">
        <v>0</v>
      </c>
    </row>
    <row r="1878" spans="24:26" x14ac:dyDescent="0.35">
      <c r="X1878" s="362">
        <v>17081050700</v>
      </c>
      <c r="Y1878" s="362" t="s">
        <v>672</v>
      </c>
      <c r="Z1878" s="362">
        <v>1</v>
      </c>
    </row>
    <row r="1879" spans="24:26" x14ac:dyDescent="0.35">
      <c r="X1879" s="362">
        <v>17081050800</v>
      </c>
      <c r="Y1879" s="362" t="s">
        <v>672</v>
      </c>
      <c r="Z1879" s="362">
        <v>3</v>
      </c>
    </row>
    <row r="1880" spans="24:26" x14ac:dyDescent="0.35">
      <c r="X1880" s="362">
        <v>17081050900</v>
      </c>
      <c r="Y1880" s="362" t="s">
        <v>672</v>
      </c>
      <c r="Z1880" s="362">
        <v>1</v>
      </c>
    </row>
    <row r="1881" spans="24:26" x14ac:dyDescent="0.35">
      <c r="X1881" s="362">
        <v>17081051000</v>
      </c>
      <c r="Y1881" s="362" t="s">
        <v>672</v>
      </c>
      <c r="Z1881" s="362">
        <v>1</v>
      </c>
    </row>
    <row r="1882" spans="24:26" x14ac:dyDescent="0.35">
      <c r="X1882" s="362">
        <v>17081051100</v>
      </c>
      <c r="Y1882" s="362" t="s">
        <v>672</v>
      </c>
      <c r="Z1882" s="362">
        <v>4</v>
      </c>
    </row>
    <row r="1883" spans="24:26" x14ac:dyDescent="0.35">
      <c r="X1883" s="362">
        <v>17083010100</v>
      </c>
      <c r="Y1883" s="362" t="s">
        <v>672</v>
      </c>
      <c r="Z1883" s="362">
        <v>0</v>
      </c>
    </row>
    <row r="1884" spans="24:26" x14ac:dyDescent="0.35">
      <c r="X1884" s="362">
        <v>17083010200</v>
      </c>
      <c r="Y1884" s="362" t="s">
        <v>672</v>
      </c>
      <c r="Z1884" s="362">
        <v>1</v>
      </c>
    </row>
    <row r="1885" spans="24:26" x14ac:dyDescent="0.35">
      <c r="X1885" s="362">
        <v>17083010300</v>
      </c>
      <c r="Y1885" s="362" t="s">
        <v>672</v>
      </c>
      <c r="Z1885" s="362">
        <v>1</v>
      </c>
    </row>
    <row r="1886" spans="24:26" x14ac:dyDescent="0.35">
      <c r="X1886" s="362">
        <v>17083010401</v>
      </c>
      <c r="Y1886" s="362" t="s">
        <v>672</v>
      </c>
      <c r="Z1886" s="362">
        <v>0</v>
      </c>
    </row>
    <row r="1887" spans="24:26" x14ac:dyDescent="0.35">
      <c r="X1887" s="362">
        <v>17083010402</v>
      </c>
      <c r="Y1887" s="362" t="s">
        <v>672</v>
      </c>
      <c r="Z1887" s="362">
        <v>0</v>
      </c>
    </row>
    <row r="1888" spans="24:26" x14ac:dyDescent="0.35">
      <c r="X1888" s="362">
        <v>17083010500</v>
      </c>
      <c r="Y1888" s="362" t="s">
        <v>672</v>
      </c>
      <c r="Z1888" s="362">
        <v>1</v>
      </c>
    </row>
    <row r="1889" spans="24:26" x14ac:dyDescent="0.35">
      <c r="X1889" s="362">
        <v>17085020101</v>
      </c>
      <c r="Y1889" s="362" t="s">
        <v>672</v>
      </c>
      <c r="Z1889" s="362">
        <v>0</v>
      </c>
    </row>
    <row r="1890" spans="24:26" x14ac:dyDescent="0.35">
      <c r="X1890" s="362">
        <v>17085020102</v>
      </c>
      <c r="Y1890" s="362" t="s">
        <v>672</v>
      </c>
      <c r="Z1890" s="362">
        <v>0</v>
      </c>
    </row>
    <row r="1891" spans="24:26" x14ac:dyDescent="0.35">
      <c r="X1891" s="362">
        <v>17085020200</v>
      </c>
      <c r="Y1891" s="362" t="s">
        <v>824</v>
      </c>
      <c r="Z1891" s="362">
        <v>5</v>
      </c>
    </row>
    <row r="1892" spans="24:26" x14ac:dyDescent="0.35">
      <c r="X1892" s="362">
        <v>17085020300</v>
      </c>
      <c r="Y1892" s="362" t="s">
        <v>672</v>
      </c>
      <c r="Z1892" s="362">
        <v>5</v>
      </c>
    </row>
    <row r="1893" spans="24:26" x14ac:dyDescent="0.35">
      <c r="X1893" s="362">
        <v>17085020401</v>
      </c>
      <c r="Y1893" s="362" t="s">
        <v>672</v>
      </c>
      <c r="Z1893" s="362">
        <v>0</v>
      </c>
    </row>
    <row r="1894" spans="24:26" x14ac:dyDescent="0.35">
      <c r="X1894" s="362">
        <v>17085020402</v>
      </c>
      <c r="Y1894" s="362" t="s">
        <v>672</v>
      </c>
      <c r="Z1894" s="362">
        <v>0</v>
      </c>
    </row>
    <row r="1895" spans="24:26" x14ac:dyDescent="0.35">
      <c r="X1895" s="362">
        <v>17085020500</v>
      </c>
      <c r="Y1895" s="362" t="s">
        <v>672</v>
      </c>
      <c r="Z1895" s="362">
        <v>4</v>
      </c>
    </row>
    <row r="1896" spans="24:26" x14ac:dyDescent="0.35">
      <c r="X1896" s="362">
        <v>17087977600</v>
      </c>
      <c r="Y1896" s="362" t="s">
        <v>672</v>
      </c>
      <c r="Z1896" s="362">
        <v>1</v>
      </c>
    </row>
    <row r="1897" spans="24:26" x14ac:dyDescent="0.35">
      <c r="X1897" s="362">
        <v>17087977700</v>
      </c>
      <c r="Y1897" s="362" t="s">
        <v>672</v>
      </c>
      <c r="Z1897" s="362">
        <v>0</v>
      </c>
    </row>
    <row r="1898" spans="24:26" x14ac:dyDescent="0.35">
      <c r="X1898" s="362">
        <v>17087977800</v>
      </c>
      <c r="Y1898" s="362" t="s">
        <v>672</v>
      </c>
      <c r="Z1898" s="362">
        <v>0</v>
      </c>
    </row>
    <row r="1899" spans="24:26" x14ac:dyDescent="0.35">
      <c r="X1899" s="362">
        <v>17087980000</v>
      </c>
      <c r="Y1899" s="362" t="s">
        <v>672</v>
      </c>
      <c r="Z1899" s="362">
        <v>1</v>
      </c>
    </row>
    <row r="1900" spans="24:26" x14ac:dyDescent="0.35">
      <c r="X1900" s="362">
        <v>17089850101</v>
      </c>
      <c r="Y1900" s="362" t="s">
        <v>2563</v>
      </c>
      <c r="Z1900" s="362">
        <v>5</v>
      </c>
    </row>
    <row r="1901" spans="24:26" x14ac:dyDescent="0.35">
      <c r="X1901" s="362">
        <v>17089850103</v>
      </c>
      <c r="Y1901" s="362" t="s">
        <v>2563</v>
      </c>
      <c r="Z1901" s="362">
        <v>0</v>
      </c>
    </row>
    <row r="1902" spans="24:26" x14ac:dyDescent="0.35">
      <c r="X1902" s="362">
        <v>17089850105</v>
      </c>
      <c r="Y1902" s="362" t="s">
        <v>2563</v>
      </c>
      <c r="Z1902" s="362">
        <v>3</v>
      </c>
    </row>
    <row r="1903" spans="24:26" x14ac:dyDescent="0.35">
      <c r="X1903" s="362">
        <v>17089850106</v>
      </c>
      <c r="Y1903" s="362" t="s">
        <v>2563</v>
      </c>
      <c r="Z1903" s="362">
        <v>0</v>
      </c>
    </row>
    <row r="1904" spans="24:26" x14ac:dyDescent="0.35">
      <c r="X1904" s="362">
        <v>17089850201</v>
      </c>
      <c r="Y1904" s="362" t="s">
        <v>2563</v>
      </c>
      <c r="Z1904" s="362">
        <v>5</v>
      </c>
    </row>
    <row r="1905" spans="24:26" x14ac:dyDescent="0.35">
      <c r="X1905" s="362">
        <v>17089850202</v>
      </c>
      <c r="Y1905" s="362" t="s">
        <v>2563</v>
      </c>
      <c r="Z1905" s="362">
        <v>5</v>
      </c>
    </row>
    <row r="1906" spans="24:26" x14ac:dyDescent="0.35">
      <c r="X1906" s="362">
        <v>17089850301</v>
      </c>
      <c r="Y1906" s="362" t="s">
        <v>2563</v>
      </c>
      <c r="Z1906" s="362">
        <v>1</v>
      </c>
    </row>
    <row r="1907" spans="24:26" x14ac:dyDescent="0.35">
      <c r="X1907" s="362">
        <v>17089850302</v>
      </c>
      <c r="Y1907" s="362" t="s">
        <v>2563</v>
      </c>
      <c r="Z1907" s="362">
        <v>0</v>
      </c>
    </row>
    <row r="1908" spans="24:26" x14ac:dyDescent="0.35">
      <c r="X1908" s="362">
        <v>17089850400</v>
      </c>
      <c r="Y1908" s="362" t="s">
        <v>2563</v>
      </c>
      <c r="Z1908" s="362">
        <v>0</v>
      </c>
    </row>
    <row r="1909" spans="24:26" x14ac:dyDescent="0.35">
      <c r="X1909" s="362">
        <v>17089850500</v>
      </c>
      <c r="Y1909" s="362" t="s">
        <v>2563</v>
      </c>
      <c r="Z1909" s="362">
        <v>0</v>
      </c>
    </row>
    <row r="1910" spans="24:26" x14ac:dyDescent="0.35">
      <c r="X1910" s="362">
        <v>17089850600</v>
      </c>
      <c r="Y1910" s="362" t="s">
        <v>2563</v>
      </c>
      <c r="Z1910" s="362">
        <v>0</v>
      </c>
    </row>
    <row r="1911" spans="24:26" x14ac:dyDescent="0.35">
      <c r="X1911" s="362">
        <v>17089850703</v>
      </c>
      <c r="Y1911" s="362" t="s">
        <v>2563</v>
      </c>
      <c r="Z1911" s="362">
        <v>0</v>
      </c>
    </row>
    <row r="1912" spans="24:26" x14ac:dyDescent="0.35">
      <c r="X1912" s="362">
        <v>17089850704</v>
      </c>
      <c r="Y1912" s="362" t="s">
        <v>2563</v>
      </c>
      <c r="Z1912" s="362">
        <v>0</v>
      </c>
    </row>
    <row r="1913" spans="24:26" x14ac:dyDescent="0.35">
      <c r="X1913" s="362">
        <v>17089850705</v>
      </c>
      <c r="Y1913" s="362" t="s">
        <v>2563</v>
      </c>
      <c r="Z1913" s="362">
        <v>3</v>
      </c>
    </row>
    <row r="1914" spans="24:26" x14ac:dyDescent="0.35">
      <c r="X1914" s="362">
        <v>17089850706</v>
      </c>
      <c r="Y1914" s="362" t="s">
        <v>2563</v>
      </c>
      <c r="Z1914" s="362">
        <v>0</v>
      </c>
    </row>
    <row r="1915" spans="24:26" x14ac:dyDescent="0.35">
      <c r="X1915" s="362">
        <v>17089850707</v>
      </c>
      <c r="Y1915" s="362" t="s">
        <v>2563</v>
      </c>
      <c r="Z1915" s="362">
        <v>1</v>
      </c>
    </row>
    <row r="1916" spans="24:26" x14ac:dyDescent="0.35">
      <c r="X1916" s="362">
        <v>17089850708</v>
      </c>
      <c r="Y1916" s="362" t="s">
        <v>2563</v>
      </c>
      <c r="Z1916" s="362">
        <v>0</v>
      </c>
    </row>
    <row r="1917" spans="24:26" x14ac:dyDescent="0.35">
      <c r="X1917" s="362">
        <v>17089850709</v>
      </c>
      <c r="Y1917" s="362" t="s">
        <v>2563</v>
      </c>
      <c r="Z1917" s="362">
        <v>0</v>
      </c>
    </row>
    <row r="1918" spans="24:26" x14ac:dyDescent="0.35">
      <c r="X1918" s="362">
        <v>17089850710</v>
      </c>
      <c r="Y1918" s="362" t="s">
        <v>2563</v>
      </c>
      <c r="Z1918" s="362">
        <v>4</v>
      </c>
    </row>
    <row r="1919" spans="24:26" x14ac:dyDescent="0.35">
      <c r="X1919" s="362">
        <v>17089850711</v>
      </c>
      <c r="Y1919" s="362" t="s">
        <v>2563</v>
      </c>
      <c r="Z1919" s="362">
        <v>4</v>
      </c>
    </row>
    <row r="1920" spans="24:26" x14ac:dyDescent="0.35">
      <c r="X1920" s="362">
        <v>17089850800</v>
      </c>
      <c r="Y1920" s="362" t="s">
        <v>2563</v>
      </c>
      <c r="Z1920" s="362">
        <v>0</v>
      </c>
    </row>
    <row r="1921" spans="24:26" x14ac:dyDescent="0.35">
      <c r="X1921" s="362">
        <v>17089851000</v>
      </c>
      <c r="Y1921" s="362" t="s">
        <v>2563</v>
      </c>
      <c r="Z1921" s="362">
        <v>0</v>
      </c>
    </row>
    <row r="1922" spans="24:26" x14ac:dyDescent="0.35">
      <c r="X1922" s="362">
        <v>17089851101</v>
      </c>
      <c r="Y1922" s="362" t="s">
        <v>2563</v>
      </c>
      <c r="Z1922" s="362">
        <v>1</v>
      </c>
    </row>
    <row r="1923" spans="24:26" x14ac:dyDescent="0.35">
      <c r="X1923" s="362">
        <v>17089851102</v>
      </c>
      <c r="Y1923" s="362" t="s">
        <v>2563</v>
      </c>
      <c r="Z1923" s="362">
        <v>0</v>
      </c>
    </row>
    <row r="1924" spans="24:26" x14ac:dyDescent="0.35">
      <c r="X1924" s="362">
        <v>17089851301</v>
      </c>
      <c r="Y1924" s="362" t="s">
        <v>2563</v>
      </c>
      <c r="Z1924" s="362">
        <v>0</v>
      </c>
    </row>
    <row r="1925" spans="24:26" x14ac:dyDescent="0.35">
      <c r="X1925" s="362">
        <v>17089851302</v>
      </c>
      <c r="Y1925" s="362" t="s">
        <v>2563</v>
      </c>
      <c r="Z1925" s="362">
        <v>0</v>
      </c>
    </row>
    <row r="1926" spans="24:26" x14ac:dyDescent="0.35">
      <c r="X1926" s="362">
        <v>17089851400</v>
      </c>
      <c r="Y1926" s="362" t="s">
        <v>2563</v>
      </c>
      <c r="Z1926" s="362">
        <v>0</v>
      </c>
    </row>
    <row r="1927" spans="24:26" x14ac:dyDescent="0.35">
      <c r="X1927" s="362">
        <v>17089851500</v>
      </c>
      <c r="Y1927" s="362" t="s">
        <v>2563</v>
      </c>
      <c r="Z1927" s="362">
        <v>0</v>
      </c>
    </row>
    <row r="1928" spans="24:26" x14ac:dyDescent="0.35">
      <c r="X1928" s="362">
        <v>17089851600</v>
      </c>
      <c r="Y1928" s="362" t="s">
        <v>2563</v>
      </c>
      <c r="Z1928" s="362">
        <v>1</v>
      </c>
    </row>
    <row r="1929" spans="24:26" x14ac:dyDescent="0.35">
      <c r="X1929" s="362">
        <v>17089851801</v>
      </c>
      <c r="Y1929" s="362" t="s">
        <v>2563</v>
      </c>
      <c r="Z1929" s="362">
        <v>4</v>
      </c>
    </row>
    <row r="1930" spans="24:26" x14ac:dyDescent="0.35">
      <c r="X1930" s="362">
        <v>17089851904</v>
      </c>
      <c r="Y1930" s="362" t="s">
        <v>2563</v>
      </c>
      <c r="Z1930" s="362">
        <v>1</v>
      </c>
    </row>
    <row r="1931" spans="24:26" x14ac:dyDescent="0.35">
      <c r="X1931" s="362">
        <v>17089851907</v>
      </c>
      <c r="Y1931" s="362" t="s">
        <v>2563</v>
      </c>
      <c r="Z1931" s="362">
        <v>0</v>
      </c>
    </row>
    <row r="1932" spans="24:26" x14ac:dyDescent="0.35">
      <c r="X1932" s="362">
        <v>17089851908</v>
      </c>
      <c r="Y1932" s="362" t="s">
        <v>2563</v>
      </c>
      <c r="Z1932" s="362">
        <v>0</v>
      </c>
    </row>
    <row r="1933" spans="24:26" x14ac:dyDescent="0.35">
      <c r="X1933" s="362">
        <v>17089851909</v>
      </c>
      <c r="Y1933" s="362" t="s">
        <v>2563</v>
      </c>
      <c r="Z1933" s="362">
        <v>5</v>
      </c>
    </row>
    <row r="1934" spans="24:26" x14ac:dyDescent="0.35">
      <c r="X1934" s="362">
        <v>17089851910</v>
      </c>
      <c r="Y1934" s="362" t="s">
        <v>2563</v>
      </c>
      <c r="Z1934" s="362">
        <v>0</v>
      </c>
    </row>
    <row r="1935" spans="24:26" x14ac:dyDescent="0.35">
      <c r="X1935" s="362">
        <v>17089851911</v>
      </c>
      <c r="Y1935" s="362" t="s">
        <v>2563</v>
      </c>
      <c r="Z1935" s="362">
        <v>0</v>
      </c>
    </row>
    <row r="1936" spans="24:26" x14ac:dyDescent="0.35">
      <c r="X1936" s="362">
        <v>17089851912</v>
      </c>
      <c r="Y1936" s="362" t="s">
        <v>2563</v>
      </c>
      <c r="Z1936" s="362">
        <v>2</v>
      </c>
    </row>
    <row r="1937" spans="24:26" x14ac:dyDescent="0.35">
      <c r="X1937" s="362">
        <v>17089851913</v>
      </c>
      <c r="Y1937" s="362" t="s">
        <v>2563</v>
      </c>
      <c r="Z1937" s="362">
        <v>3</v>
      </c>
    </row>
    <row r="1938" spans="24:26" x14ac:dyDescent="0.35">
      <c r="X1938" s="362">
        <v>17089852001</v>
      </c>
      <c r="Y1938" s="362" t="s">
        <v>2563</v>
      </c>
      <c r="Z1938" s="362">
        <v>4</v>
      </c>
    </row>
    <row r="1939" spans="24:26" x14ac:dyDescent="0.35">
      <c r="X1939" s="362">
        <v>17089852002</v>
      </c>
      <c r="Y1939" s="362" t="s">
        <v>2563</v>
      </c>
      <c r="Z1939" s="362">
        <v>2</v>
      </c>
    </row>
    <row r="1940" spans="24:26" x14ac:dyDescent="0.35">
      <c r="X1940" s="362">
        <v>17089852004</v>
      </c>
      <c r="Y1940" s="362" t="s">
        <v>2563</v>
      </c>
      <c r="Z1940" s="362">
        <v>0</v>
      </c>
    </row>
    <row r="1941" spans="24:26" x14ac:dyDescent="0.35">
      <c r="X1941" s="362">
        <v>17089852005</v>
      </c>
      <c r="Y1941" s="362" t="s">
        <v>2563</v>
      </c>
      <c r="Z1941" s="362">
        <v>0</v>
      </c>
    </row>
    <row r="1942" spans="24:26" x14ac:dyDescent="0.35">
      <c r="X1942" s="362">
        <v>17089852101</v>
      </c>
      <c r="Y1942" s="362" t="s">
        <v>2563</v>
      </c>
      <c r="Z1942" s="362">
        <v>0</v>
      </c>
    </row>
    <row r="1943" spans="24:26" x14ac:dyDescent="0.35">
      <c r="X1943" s="362">
        <v>17089852103</v>
      </c>
      <c r="Y1943" s="362" t="s">
        <v>2563</v>
      </c>
      <c r="Z1943" s="362">
        <v>4</v>
      </c>
    </row>
    <row r="1944" spans="24:26" x14ac:dyDescent="0.35">
      <c r="X1944" s="362">
        <v>17089852104</v>
      </c>
      <c r="Y1944" s="362" t="s">
        <v>2563</v>
      </c>
      <c r="Z1944" s="362">
        <v>4</v>
      </c>
    </row>
    <row r="1945" spans="24:26" x14ac:dyDescent="0.35">
      <c r="X1945" s="362">
        <v>17089852201</v>
      </c>
      <c r="Y1945" s="362" t="s">
        <v>2563</v>
      </c>
      <c r="Z1945" s="362">
        <v>3</v>
      </c>
    </row>
    <row r="1946" spans="24:26" x14ac:dyDescent="0.35">
      <c r="X1946" s="362">
        <v>17089852203</v>
      </c>
      <c r="Y1946" s="362" t="s">
        <v>2563</v>
      </c>
      <c r="Z1946" s="362">
        <v>1</v>
      </c>
    </row>
    <row r="1947" spans="24:26" x14ac:dyDescent="0.35">
      <c r="X1947" s="362">
        <v>17089852204</v>
      </c>
      <c r="Y1947" s="362" t="s">
        <v>2563</v>
      </c>
      <c r="Z1947" s="362">
        <v>0</v>
      </c>
    </row>
    <row r="1948" spans="24:26" x14ac:dyDescent="0.35">
      <c r="X1948" s="362">
        <v>17089852300</v>
      </c>
      <c r="Y1948" s="362" t="s">
        <v>2563</v>
      </c>
      <c r="Z1948" s="362">
        <v>1</v>
      </c>
    </row>
    <row r="1949" spans="24:26" x14ac:dyDescent="0.35">
      <c r="X1949" s="362">
        <v>17089852403</v>
      </c>
      <c r="Y1949" s="362" t="s">
        <v>2563</v>
      </c>
      <c r="Z1949" s="362">
        <v>0</v>
      </c>
    </row>
    <row r="1950" spans="24:26" x14ac:dyDescent="0.35">
      <c r="X1950" s="362">
        <v>17089852404</v>
      </c>
      <c r="Y1950" s="362" t="s">
        <v>2563</v>
      </c>
      <c r="Z1950" s="362">
        <v>4</v>
      </c>
    </row>
    <row r="1951" spans="24:26" x14ac:dyDescent="0.35">
      <c r="X1951" s="362">
        <v>17089852405</v>
      </c>
      <c r="Y1951" s="362" t="s">
        <v>2563</v>
      </c>
      <c r="Z1951" s="362">
        <v>0</v>
      </c>
    </row>
    <row r="1952" spans="24:26" x14ac:dyDescent="0.35">
      <c r="X1952" s="362">
        <v>17089852406</v>
      </c>
      <c r="Y1952" s="362" t="s">
        <v>2563</v>
      </c>
      <c r="Z1952" s="362">
        <v>3</v>
      </c>
    </row>
    <row r="1953" spans="24:26" x14ac:dyDescent="0.35">
      <c r="X1953" s="362">
        <v>17089852407</v>
      </c>
      <c r="Y1953" s="362" t="s">
        <v>2563</v>
      </c>
      <c r="Z1953" s="362">
        <v>0</v>
      </c>
    </row>
    <row r="1954" spans="24:26" x14ac:dyDescent="0.35">
      <c r="X1954" s="362">
        <v>17089852408</v>
      </c>
      <c r="Y1954" s="362" t="s">
        <v>2563</v>
      </c>
      <c r="Z1954" s="362">
        <v>3</v>
      </c>
    </row>
    <row r="1955" spans="24:26" x14ac:dyDescent="0.35">
      <c r="X1955" s="362">
        <v>17089852500</v>
      </c>
      <c r="Y1955" s="362" t="s">
        <v>2563</v>
      </c>
      <c r="Z1955" s="362">
        <v>1</v>
      </c>
    </row>
    <row r="1956" spans="24:26" x14ac:dyDescent="0.35">
      <c r="X1956" s="362">
        <v>17089852606</v>
      </c>
      <c r="Y1956" s="362" t="s">
        <v>2563</v>
      </c>
      <c r="Z1956" s="362">
        <v>0</v>
      </c>
    </row>
    <row r="1957" spans="24:26" x14ac:dyDescent="0.35">
      <c r="X1957" s="362">
        <v>17089852607</v>
      </c>
      <c r="Y1957" s="362" t="s">
        <v>2563</v>
      </c>
      <c r="Z1957" s="362">
        <v>5</v>
      </c>
    </row>
    <row r="1958" spans="24:26" x14ac:dyDescent="0.35">
      <c r="X1958" s="362">
        <v>17089852608</v>
      </c>
      <c r="Y1958" s="362" t="s">
        <v>2563</v>
      </c>
      <c r="Z1958" s="362">
        <v>5</v>
      </c>
    </row>
    <row r="1959" spans="24:26" x14ac:dyDescent="0.35">
      <c r="X1959" s="362">
        <v>17089852700</v>
      </c>
      <c r="Y1959" s="362" t="s">
        <v>2563</v>
      </c>
      <c r="Z1959" s="362">
        <v>0</v>
      </c>
    </row>
    <row r="1960" spans="24:26" x14ac:dyDescent="0.35">
      <c r="X1960" s="362">
        <v>17089852803</v>
      </c>
      <c r="Y1960" s="362" t="s">
        <v>2563</v>
      </c>
      <c r="Z1960" s="362">
        <v>5</v>
      </c>
    </row>
    <row r="1961" spans="24:26" x14ac:dyDescent="0.35">
      <c r="X1961" s="362">
        <v>17089852805</v>
      </c>
      <c r="Y1961" s="362" t="s">
        <v>2563</v>
      </c>
      <c r="Z1961" s="362">
        <v>0</v>
      </c>
    </row>
    <row r="1962" spans="24:26" x14ac:dyDescent="0.35">
      <c r="X1962" s="362">
        <v>17089852806</v>
      </c>
      <c r="Y1962" s="362" t="s">
        <v>2563</v>
      </c>
      <c r="Z1962" s="362">
        <v>0</v>
      </c>
    </row>
    <row r="1963" spans="24:26" x14ac:dyDescent="0.35">
      <c r="X1963" s="362">
        <v>17089852807</v>
      </c>
      <c r="Y1963" s="362" t="s">
        <v>2563</v>
      </c>
      <c r="Z1963" s="362">
        <v>4</v>
      </c>
    </row>
    <row r="1964" spans="24:26" x14ac:dyDescent="0.35">
      <c r="X1964" s="362">
        <v>17089852808</v>
      </c>
      <c r="Y1964" s="362" t="s">
        <v>2563</v>
      </c>
      <c r="Z1964" s="362">
        <v>5</v>
      </c>
    </row>
    <row r="1965" spans="24:26" x14ac:dyDescent="0.35">
      <c r="X1965" s="362">
        <v>17089852903</v>
      </c>
      <c r="Y1965" s="362" t="s">
        <v>2563</v>
      </c>
      <c r="Z1965" s="362">
        <v>1</v>
      </c>
    </row>
    <row r="1966" spans="24:26" x14ac:dyDescent="0.35">
      <c r="X1966" s="362">
        <v>17089852904</v>
      </c>
      <c r="Y1966" s="362" t="s">
        <v>2563</v>
      </c>
      <c r="Z1966" s="362">
        <v>1</v>
      </c>
    </row>
    <row r="1967" spans="24:26" x14ac:dyDescent="0.35">
      <c r="X1967" s="362">
        <v>17089852905</v>
      </c>
      <c r="Y1967" s="362" t="s">
        <v>2563</v>
      </c>
      <c r="Z1967" s="362">
        <v>3</v>
      </c>
    </row>
    <row r="1968" spans="24:26" x14ac:dyDescent="0.35">
      <c r="X1968" s="362">
        <v>17089852906</v>
      </c>
      <c r="Y1968" s="362" t="s">
        <v>2563</v>
      </c>
      <c r="Z1968" s="362">
        <v>0</v>
      </c>
    </row>
    <row r="1969" spans="24:26" x14ac:dyDescent="0.35">
      <c r="X1969" s="362">
        <v>17089852907</v>
      </c>
      <c r="Y1969" s="362" t="s">
        <v>2563</v>
      </c>
      <c r="Z1969" s="362">
        <v>0</v>
      </c>
    </row>
    <row r="1970" spans="24:26" x14ac:dyDescent="0.35">
      <c r="X1970" s="362">
        <v>17089853001</v>
      </c>
      <c r="Y1970" s="362" t="s">
        <v>2563</v>
      </c>
      <c r="Z1970" s="362">
        <v>0</v>
      </c>
    </row>
    <row r="1971" spans="24:26" x14ac:dyDescent="0.35">
      <c r="X1971" s="362">
        <v>17089853004</v>
      </c>
      <c r="Y1971" s="362" t="s">
        <v>2563</v>
      </c>
      <c r="Z1971" s="362">
        <v>5</v>
      </c>
    </row>
    <row r="1972" spans="24:26" x14ac:dyDescent="0.35">
      <c r="X1972" s="362">
        <v>17089853005</v>
      </c>
      <c r="Y1972" s="362" t="s">
        <v>2563</v>
      </c>
      <c r="Z1972" s="362">
        <v>3</v>
      </c>
    </row>
    <row r="1973" spans="24:26" x14ac:dyDescent="0.35">
      <c r="X1973" s="362">
        <v>17089853006</v>
      </c>
      <c r="Y1973" s="362" t="s">
        <v>2563</v>
      </c>
      <c r="Z1973" s="362">
        <v>5</v>
      </c>
    </row>
    <row r="1974" spans="24:26" x14ac:dyDescent="0.35">
      <c r="X1974" s="362">
        <v>17089853007</v>
      </c>
      <c r="Y1974" s="362" t="s">
        <v>2563</v>
      </c>
      <c r="Z1974" s="362">
        <v>0</v>
      </c>
    </row>
    <row r="1975" spans="24:26" x14ac:dyDescent="0.35">
      <c r="X1975" s="362">
        <v>17089853008</v>
      </c>
      <c r="Y1975" s="362" t="s">
        <v>2563</v>
      </c>
      <c r="Z1975" s="362">
        <v>0</v>
      </c>
    </row>
    <row r="1976" spans="24:26" x14ac:dyDescent="0.35">
      <c r="X1976" s="362">
        <v>17089853100</v>
      </c>
      <c r="Y1976" s="362" t="s">
        <v>2563</v>
      </c>
      <c r="Z1976" s="362">
        <v>0</v>
      </c>
    </row>
    <row r="1977" spans="24:26" x14ac:dyDescent="0.35">
      <c r="X1977" s="362">
        <v>17089853200</v>
      </c>
      <c r="Y1977" s="362" t="s">
        <v>2563</v>
      </c>
      <c r="Z1977" s="362">
        <v>3</v>
      </c>
    </row>
    <row r="1978" spans="24:26" x14ac:dyDescent="0.35">
      <c r="X1978" s="362">
        <v>17089853300</v>
      </c>
      <c r="Y1978" s="362" t="s">
        <v>2563</v>
      </c>
      <c r="Z1978" s="362">
        <v>1</v>
      </c>
    </row>
    <row r="1979" spans="24:26" x14ac:dyDescent="0.35">
      <c r="X1979" s="362">
        <v>17089853401</v>
      </c>
      <c r="Y1979" s="362" t="s">
        <v>2563</v>
      </c>
      <c r="Z1979" s="362">
        <v>0</v>
      </c>
    </row>
    <row r="1980" spans="24:26" x14ac:dyDescent="0.35">
      <c r="X1980" s="362">
        <v>17089853402</v>
      </c>
      <c r="Y1980" s="362" t="s">
        <v>2563</v>
      </c>
      <c r="Z1980" s="362">
        <v>1</v>
      </c>
    </row>
    <row r="1981" spans="24:26" x14ac:dyDescent="0.35">
      <c r="X1981" s="362">
        <v>17089853500</v>
      </c>
      <c r="Y1981" s="362" t="s">
        <v>2563</v>
      </c>
      <c r="Z1981" s="362">
        <v>3</v>
      </c>
    </row>
    <row r="1982" spans="24:26" x14ac:dyDescent="0.35">
      <c r="X1982" s="362">
        <v>17089853601</v>
      </c>
      <c r="Y1982" s="362" t="s">
        <v>2563</v>
      </c>
      <c r="Z1982" s="362">
        <v>1</v>
      </c>
    </row>
    <row r="1983" spans="24:26" x14ac:dyDescent="0.35">
      <c r="X1983" s="362">
        <v>17089853602</v>
      </c>
      <c r="Y1983" s="362" t="s">
        <v>2563</v>
      </c>
      <c r="Z1983" s="362">
        <v>0</v>
      </c>
    </row>
    <row r="1984" spans="24:26" x14ac:dyDescent="0.35">
      <c r="X1984" s="362">
        <v>17089853900</v>
      </c>
      <c r="Y1984" s="362" t="s">
        <v>2563</v>
      </c>
      <c r="Z1984" s="362">
        <v>0</v>
      </c>
    </row>
    <row r="1985" spans="24:26" x14ac:dyDescent="0.35">
      <c r="X1985" s="362">
        <v>17089854001</v>
      </c>
      <c r="Y1985" s="362" t="s">
        <v>2563</v>
      </c>
      <c r="Z1985" s="362">
        <v>0</v>
      </c>
    </row>
    <row r="1986" spans="24:26" x14ac:dyDescent="0.35">
      <c r="X1986" s="362">
        <v>17089854002</v>
      </c>
      <c r="Y1986" s="362" t="s">
        <v>2563</v>
      </c>
      <c r="Z1986" s="362">
        <v>0</v>
      </c>
    </row>
    <row r="1987" spans="24:26" x14ac:dyDescent="0.35">
      <c r="X1987" s="362">
        <v>17089854100</v>
      </c>
      <c r="Y1987" s="362" t="s">
        <v>2563</v>
      </c>
      <c r="Z1987" s="362">
        <v>0</v>
      </c>
    </row>
    <row r="1988" spans="24:26" x14ac:dyDescent="0.35">
      <c r="X1988" s="362">
        <v>17089854200</v>
      </c>
      <c r="Y1988" s="362" t="s">
        <v>2563</v>
      </c>
      <c r="Z1988" s="362">
        <v>0</v>
      </c>
    </row>
    <row r="1989" spans="24:26" x14ac:dyDescent="0.35">
      <c r="X1989" s="362">
        <v>17089854301</v>
      </c>
      <c r="Y1989" s="362" t="s">
        <v>2563</v>
      </c>
      <c r="Z1989" s="362">
        <v>1</v>
      </c>
    </row>
    <row r="1990" spans="24:26" x14ac:dyDescent="0.35">
      <c r="X1990" s="362">
        <v>17089854302</v>
      </c>
      <c r="Y1990" s="362" t="s">
        <v>2563</v>
      </c>
      <c r="Z1990" s="362">
        <v>4</v>
      </c>
    </row>
    <row r="1991" spans="24:26" x14ac:dyDescent="0.35">
      <c r="X1991" s="362">
        <v>17089854401</v>
      </c>
      <c r="Y1991" s="362" t="s">
        <v>2563</v>
      </c>
      <c r="Z1991" s="362">
        <v>1</v>
      </c>
    </row>
    <row r="1992" spans="24:26" x14ac:dyDescent="0.35">
      <c r="X1992" s="362">
        <v>17089854402</v>
      </c>
      <c r="Y1992" s="362" t="s">
        <v>2563</v>
      </c>
      <c r="Z1992" s="362">
        <v>1</v>
      </c>
    </row>
    <row r="1993" spans="24:26" x14ac:dyDescent="0.35">
      <c r="X1993" s="362">
        <v>17089854403</v>
      </c>
      <c r="Y1993" s="362" t="s">
        <v>2563</v>
      </c>
      <c r="Z1993" s="362">
        <v>0</v>
      </c>
    </row>
    <row r="1994" spans="24:26" x14ac:dyDescent="0.35">
      <c r="X1994" s="362">
        <v>17089854504</v>
      </c>
      <c r="Y1994" s="362" t="s">
        <v>2563</v>
      </c>
      <c r="Z1994" s="362">
        <v>1</v>
      </c>
    </row>
    <row r="1995" spans="24:26" x14ac:dyDescent="0.35">
      <c r="X1995" s="362">
        <v>17089854505</v>
      </c>
      <c r="Y1995" s="362" t="s">
        <v>2563</v>
      </c>
      <c r="Z1995" s="362">
        <v>0</v>
      </c>
    </row>
    <row r="1996" spans="24:26" x14ac:dyDescent="0.35">
      <c r="X1996" s="362">
        <v>17089854506</v>
      </c>
      <c r="Y1996" s="362" t="s">
        <v>2563</v>
      </c>
      <c r="Z1996" s="362">
        <v>0</v>
      </c>
    </row>
    <row r="1997" spans="24:26" x14ac:dyDescent="0.35">
      <c r="X1997" s="362">
        <v>17089854507</v>
      </c>
      <c r="Y1997" s="362" t="s">
        <v>2563</v>
      </c>
      <c r="Z1997" s="362">
        <v>0</v>
      </c>
    </row>
    <row r="1998" spans="24:26" x14ac:dyDescent="0.35">
      <c r="X1998" s="362">
        <v>17089854508</v>
      </c>
      <c r="Y1998" s="362" t="s">
        <v>2563</v>
      </c>
      <c r="Z1998" s="362">
        <v>0</v>
      </c>
    </row>
    <row r="1999" spans="24:26" x14ac:dyDescent="0.35">
      <c r="X1999" s="362">
        <v>17089854509</v>
      </c>
      <c r="Y1999" s="362" t="s">
        <v>2563</v>
      </c>
      <c r="Z1999" s="362">
        <v>0</v>
      </c>
    </row>
    <row r="2000" spans="24:26" x14ac:dyDescent="0.35">
      <c r="X2000" s="362">
        <v>17089854600</v>
      </c>
      <c r="Y2000" s="362" t="s">
        <v>2563</v>
      </c>
      <c r="Z2000" s="362">
        <v>0</v>
      </c>
    </row>
    <row r="2001" spans="24:26" x14ac:dyDescent="0.35">
      <c r="X2001" s="362">
        <v>17089854700</v>
      </c>
      <c r="Y2001" s="362" t="s">
        <v>2563</v>
      </c>
      <c r="Z2001" s="362">
        <v>1</v>
      </c>
    </row>
    <row r="2002" spans="24:26" x14ac:dyDescent="0.35">
      <c r="X2002" s="362">
        <v>17089854800</v>
      </c>
      <c r="Y2002" s="362" t="s">
        <v>2563</v>
      </c>
      <c r="Z2002" s="362">
        <v>1</v>
      </c>
    </row>
    <row r="2003" spans="24:26" x14ac:dyDescent="0.35">
      <c r="X2003" s="362">
        <v>17089854900</v>
      </c>
      <c r="Y2003" s="362" t="s">
        <v>2563</v>
      </c>
      <c r="Z2003" s="362">
        <v>0</v>
      </c>
    </row>
    <row r="2004" spans="24:26" x14ac:dyDescent="0.35">
      <c r="X2004" s="362">
        <v>17091010100</v>
      </c>
      <c r="Y2004" s="362" t="s">
        <v>672</v>
      </c>
      <c r="Z2004" s="362">
        <v>0</v>
      </c>
    </row>
    <row r="2005" spans="24:26" x14ac:dyDescent="0.35">
      <c r="X2005" s="362">
        <v>17091010201</v>
      </c>
      <c r="Y2005" s="362" t="s">
        <v>824</v>
      </c>
      <c r="Z2005" s="362">
        <v>4</v>
      </c>
    </row>
    <row r="2006" spans="24:26" x14ac:dyDescent="0.35">
      <c r="X2006" s="362">
        <v>17091010203</v>
      </c>
      <c r="Y2006" s="362" t="s">
        <v>824</v>
      </c>
      <c r="Z2006" s="362">
        <v>5</v>
      </c>
    </row>
    <row r="2007" spans="24:26" x14ac:dyDescent="0.35">
      <c r="X2007" s="362">
        <v>17091010204</v>
      </c>
      <c r="Y2007" s="362" t="s">
        <v>824</v>
      </c>
      <c r="Z2007" s="362">
        <v>1</v>
      </c>
    </row>
    <row r="2008" spans="24:26" x14ac:dyDescent="0.35">
      <c r="X2008" s="362">
        <v>17091010300</v>
      </c>
      <c r="Y2008" s="362" t="s">
        <v>672</v>
      </c>
      <c r="Z2008" s="362">
        <v>4</v>
      </c>
    </row>
    <row r="2009" spans="24:26" x14ac:dyDescent="0.35">
      <c r="X2009" s="362">
        <v>17091010400</v>
      </c>
      <c r="Y2009" s="362" t="s">
        <v>824</v>
      </c>
      <c r="Z2009" s="362">
        <v>1</v>
      </c>
    </row>
    <row r="2010" spans="24:26" x14ac:dyDescent="0.35">
      <c r="X2010" s="362">
        <v>17091010500</v>
      </c>
      <c r="Y2010" s="362" t="s">
        <v>824</v>
      </c>
      <c r="Z2010" s="362">
        <v>4</v>
      </c>
    </row>
    <row r="2011" spans="24:26" x14ac:dyDescent="0.35">
      <c r="X2011" s="362">
        <v>17091010601</v>
      </c>
      <c r="Y2011" s="362" t="s">
        <v>824</v>
      </c>
      <c r="Z2011" s="362">
        <v>0</v>
      </c>
    </row>
    <row r="2012" spans="24:26" x14ac:dyDescent="0.35">
      <c r="X2012" s="362">
        <v>17091010602</v>
      </c>
      <c r="Y2012" s="362" t="s">
        <v>824</v>
      </c>
      <c r="Z2012" s="362">
        <v>1</v>
      </c>
    </row>
    <row r="2013" spans="24:26" x14ac:dyDescent="0.35">
      <c r="X2013" s="362">
        <v>17091010701</v>
      </c>
      <c r="Y2013" s="362" t="s">
        <v>824</v>
      </c>
      <c r="Z2013" s="362">
        <v>0</v>
      </c>
    </row>
    <row r="2014" spans="24:26" x14ac:dyDescent="0.35">
      <c r="X2014" s="362">
        <v>17091010702</v>
      </c>
      <c r="Y2014" s="362" t="s">
        <v>824</v>
      </c>
      <c r="Z2014" s="362">
        <v>0</v>
      </c>
    </row>
    <row r="2015" spans="24:26" x14ac:dyDescent="0.35">
      <c r="X2015" s="362">
        <v>17091010800</v>
      </c>
      <c r="Y2015" s="362" t="s">
        <v>672</v>
      </c>
      <c r="Z2015" s="362">
        <v>0</v>
      </c>
    </row>
    <row r="2016" spans="24:26" x14ac:dyDescent="0.35">
      <c r="X2016" s="362">
        <v>17091010900</v>
      </c>
      <c r="Y2016" s="362" t="s">
        <v>672</v>
      </c>
      <c r="Z2016" s="362">
        <v>0</v>
      </c>
    </row>
    <row r="2017" spans="24:26" x14ac:dyDescent="0.35">
      <c r="X2017" s="362">
        <v>17091011000</v>
      </c>
      <c r="Y2017" s="362" t="s">
        <v>672</v>
      </c>
      <c r="Z2017" s="362">
        <v>1</v>
      </c>
    </row>
    <row r="2018" spans="24:26" x14ac:dyDescent="0.35">
      <c r="X2018" s="362">
        <v>17091011100</v>
      </c>
      <c r="Y2018" s="362" t="s">
        <v>672</v>
      </c>
      <c r="Z2018" s="362">
        <v>4</v>
      </c>
    </row>
    <row r="2019" spans="24:26" x14ac:dyDescent="0.35">
      <c r="X2019" s="362">
        <v>17091011200</v>
      </c>
      <c r="Y2019" s="362" t="s">
        <v>824</v>
      </c>
      <c r="Z2019" s="362">
        <v>0</v>
      </c>
    </row>
    <row r="2020" spans="24:26" x14ac:dyDescent="0.35">
      <c r="X2020" s="362">
        <v>17091011300</v>
      </c>
      <c r="Y2020" s="362" t="s">
        <v>824</v>
      </c>
      <c r="Z2020" s="362">
        <v>5</v>
      </c>
    </row>
    <row r="2021" spans="24:26" x14ac:dyDescent="0.35">
      <c r="X2021" s="362">
        <v>17091011400</v>
      </c>
      <c r="Y2021" s="362" t="s">
        <v>824</v>
      </c>
      <c r="Z2021" s="362">
        <v>0</v>
      </c>
    </row>
    <row r="2022" spans="24:26" x14ac:dyDescent="0.35">
      <c r="X2022" s="362">
        <v>17091011500</v>
      </c>
      <c r="Y2022" s="362" t="s">
        <v>824</v>
      </c>
      <c r="Z2022" s="362">
        <v>1</v>
      </c>
    </row>
    <row r="2023" spans="24:26" x14ac:dyDescent="0.35">
      <c r="X2023" s="362">
        <v>17091011600</v>
      </c>
      <c r="Y2023" s="362" t="s">
        <v>824</v>
      </c>
      <c r="Z2023" s="362">
        <v>1</v>
      </c>
    </row>
    <row r="2024" spans="24:26" x14ac:dyDescent="0.35">
      <c r="X2024" s="362">
        <v>17091011700</v>
      </c>
      <c r="Y2024" s="362" t="s">
        <v>824</v>
      </c>
      <c r="Z2024" s="362">
        <v>1</v>
      </c>
    </row>
    <row r="2025" spans="24:26" x14ac:dyDescent="0.35">
      <c r="X2025" s="362">
        <v>17091011800</v>
      </c>
      <c r="Y2025" s="362" t="s">
        <v>824</v>
      </c>
      <c r="Z2025" s="362">
        <v>2</v>
      </c>
    </row>
    <row r="2026" spans="24:26" x14ac:dyDescent="0.35">
      <c r="X2026" s="362">
        <v>17091011900</v>
      </c>
      <c r="Y2026" s="362" t="s">
        <v>824</v>
      </c>
      <c r="Z2026" s="362">
        <v>3</v>
      </c>
    </row>
    <row r="2027" spans="24:26" x14ac:dyDescent="0.35">
      <c r="X2027" s="362">
        <v>17091012000</v>
      </c>
      <c r="Y2027" s="362" t="s">
        <v>824</v>
      </c>
      <c r="Z2027" s="362">
        <v>0</v>
      </c>
    </row>
    <row r="2028" spans="24:26" x14ac:dyDescent="0.35">
      <c r="X2028" s="362">
        <v>17091012100</v>
      </c>
      <c r="Y2028" s="362" t="s">
        <v>824</v>
      </c>
      <c r="Z2028" s="362">
        <v>0</v>
      </c>
    </row>
    <row r="2029" spans="24:26" x14ac:dyDescent="0.35">
      <c r="X2029" s="362">
        <v>17091012200</v>
      </c>
      <c r="Y2029" s="362" t="s">
        <v>824</v>
      </c>
      <c r="Z2029" s="362">
        <v>0</v>
      </c>
    </row>
    <row r="2030" spans="24:26" x14ac:dyDescent="0.35">
      <c r="X2030" s="362">
        <v>17091012300</v>
      </c>
      <c r="Y2030" s="362" t="s">
        <v>824</v>
      </c>
      <c r="Z2030" s="362">
        <v>0</v>
      </c>
    </row>
    <row r="2031" spans="24:26" x14ac:dyDescent="0.35">
      <c r="X2031" s="362">
        <v>17091012400</v>
      </c>
      <c r="Y2031" s="362" t="s">
        <v>824</v>
      </c>
      <c r="Z2031" s="362">
        <v>3</v>
      </c>
    </row>
    <row r="2032" spans="24:26" x14ac:dyDescent="0.35">
      <c r="X2032" s="362">
        <v>17091012500</v>
      </c>
      <c r="Y2032" s="362" t="s">
        <v>824</v>
      </c>
      <c r="Z2032" s="362">
        <v>1</v>
      </c>
    </row>
    <row r="2033" spans="24:26" x14ac:dyDescent="0.35">
      <c r="X2033" s="362">
        <v>17091012600</v>
      </c>
      <c r="Y2033" s="362" t="s">
        <v>824</v>
      </c>
      <c r="Z2033" s="362">
        <v>0</v>
      </c>
    </row>
    <row r="2034" spans="24:26" x14ac:dyDescent="0.35">
      <c r="X2034" s="362">
        <v>17093890103</v>
      </c>
      <c r="Y2034" s="362" t="s">
        <v>672</v>
      </c>
      <c r="Z2034" s="362">
        <v>0</v>
      </c>
    </row>
    <row r="2035" spans="24:26" x14ac:dyDescent="0.35">
      <c r="X2035" s="362">
        <v>17093890104</v>
      </c>
      <c r="Y2035" s="362" t="s">
        <v>672</v>
      </c>
      <c r="Z2035" s="362">
        <v>0</v>
      </c>
    </row>
    <row r="2036" spans="24:26" x14ac:dyDescent="0.35">
      <c r="X2036" s="362">
        <v>17093890105</v>
      </c>
      <c r="Y2036" s="362" t="s">
        <v>672</v>
      </c>
      <c r="Z2036" s="362">
        <v>0</v>
      </c>
    </row>
    <row r="2037" spans="24:26" x14ac:dyDescent="0.35">
      <c r="X2037" s="362">
        <v>17093890106</v>
      </c>
      <c r="Y2037" s="362" t="s">
        <v>672</v>
      </c>
      <c r="Z2037" s="362">
        <v>0</v>
      </c>
    </row>
    <row r="2038" spans="24:26" x14ac:dyDescent="0.35">
      <c r="X2038" s="362">
        <v>17093890107</v>
      </c>
      <c r="Y2038" s="362" t="s">
        <v>672</v>
      </c>
      <c r="Z2038" s="362">
        <v>0</v>
      </c>
    </row>
    <row r="2039" spans="24:26" x14ac:dyDescent="0.35">
      <c r="X2039" s="362">
        <v>17093890108</v>
      </c>
      <c r="Y2039" s="362" t="s">
        <v>672</v>
      </c>
      <c r="Z2039" s="362">
        <v>5</v>
      </c>
    </row>
    <row r="2040" spans="24:26" x14ac:dyDescent="0.35">
      <c r="X2040" s="362">
        <v>17093890201</v>
      </c>
      <c r="Y2040" s="362" t="s">
        <v>672</v>
      </c>
      <c r="Z2040" s="362">
        <v>2</v>
      </c>
    </row>
    <row r="2041" spans="24:26" x14ac:dyDescent="0.35">
      <c r="X2041" s="362">
        <v>17093890202</v>
      </c>
      <c r="Y2041" s="362" t="s">
        <v>672</v>
      </c>
      <c r="Z2041" s="362">
        <v>0</v>
      </c>
    </row>
    <row r="2042" spans="24:26" x14ac:dyDescent="0.35">
      <c r="X2042" s="362">
        <v>17093890301</v>
      </c>
      <c r="Y2042" s="362" t="s">
        <v>672</v>
      </c>
      <c r="Z2042" s="362">
        <v>4</v>
      </c>
    </row>
    <row r="2043" spans="24:26" x14ac:dyDescent="0.35">
      <c r="X2043" s="362">
        <v>17093890302</v>
      </c>
      <c r="Y2043" s="362" t="s">
        <v>672</v>
      </c>
      <c r="Z2043" s="362">
        <v>1</v>
      </c>
    </row>
    <row r="2044" spans="24:26" x14ac:dyDescent="0.35">
      <c r="X2044" s="362">
        <v>17093890401</v>
      </c>
      <c r="Y2044" s="362" t="s">
        <v>672</v>
      </c>
      <c r="Z2044" s="362">
        <v>0</v>
      </c>
    </row>
    <row r="2045" spans="24:26" x14ac:dyDescent="0.35">
      <c r="X2045" s="362">
        <v>17093890402</v>
      </c>
      <c r="Y2045" s="362" t="s">
        <v>672</v>
      </c>
      <c r="Z2045" s="362">
        <v>0</v>
      </c>
    </row>
    <row r="2046" spans="24:26" x14ac:dyDescent="0.35">
      <c r="X2046" s="362">
        <v>17093890403</v>
      </c>
      <c r="Y2046" s="362" t="s">
        <v>672</v>
      </c>
      <c r="Z2046" s="362">
        <v>2</v>
      </c>
    </row>
    <row r="2047" spans="24:26" x14ac:dyDescent="0.35">
      <c r="X2047" s="362">
        <v>17093890404</v>
      </c>
      <c r="Y2047" s="362" t="s">
        <v>672</v>
      </c>
      <c r="Z2047" s="362">
        <v>0</v>
      </c>
    </row>
    <row r="2048" spans="24:26" x14ac:dyDescent="0.35">
      <c r="X2048" s="362">
        <v>17093890501</v>
      </c>
      <c r="Y2048" s="362" t="s">
        <v>672</v>
      </c>
      <c r="Z2048" s="362">
        <v>3</v>
      </c>
    </row>
    <row r="2049" spans="24:26" x14ac:dyDescent="0.35">
      <c r="X2049" s="362">
        <v>17093890502</v>
      </c>
      <c r="Y2049" s="362" t="s">
        <v>672</v>
      </c>
      <c r="Z2049" s="362">
        <v>1</v>
      </c>
    </row>
    <row r="2050" spans="24:26" x14ac:dyDescent="0.35">
      <c r="X2050" s="362">
        <v>17093890601</v>
      </c>
      <c r="Y2050" s="362" t="s">
        <v>672</v>
      </c>
      <c r="Z2050" s="362">
        <v>4</v>
      </c>
    </row>
    <row r="2051" spans="24:26" x14ac:dyDescent="0.35">
      <c r="X2051" s="362">
        <v>17093890602</v>
      </c>
      <c r="Y2051" s="362" t="s">
        <v>672</v>
      </c>
      <c r="Z2051" s="362">
        <v>1</v>
      </c>
    </row>
    <row r="2052" spans="24:26" x14ac:dyDescent="0.35">
      <c r="X2052" s="362">
        <v>17093890701</v>
      </c>
      <c r="Y2052" s="362" t="s">
        <v>672</v>
      </c>
      <c r="Z2052" s="362">
        <v>0</v>
      </c>
    </row>
    <row r="2053" spans="24:26" x14ac:dyDescent="0.35">
      <c r="X2053" s="362">
        <v>17093890702</v>
      </c>
      <c r="Y2053" s="362" t="s">
        <v>672</v>
      </c>
      <c r="Z2053" s="362">
        <v>0</v>
      </c>
    </row>
    <row r="2054" spans="24:26" x14ac:dyDescent="0.35">
      <c r="X2054" s="362">
        <v>17093890703</v>
      </c>
      <c r="Y2054" s="362" t="s">
        <v>672</v>
      </c>
      <c r="Z2054" s="362">
        <v>0</v>
      </c>
    </row>
    <row r="2055" spans="24:26" x14ac:dyDescent="0.35">
      <c r="X2055" s="362">
        <v>17095000100</v>
      </c>
      <c r="Y2055" s="362" t="s">
        <v>672</v>
      </c>
      <c r="Z2055" s="362">
        <v>1</v>
      </c>
    </row>
    <row r="2056" spans="24:26" x14ac:dyDescent="0.35">
      <c r="X2056" s="362">
        <v>17095000200</v>
      </c>
      <c r="Y2056" s="362" t="s">
        <v>672</v>
      </c>
      <c r="Z2056" s="362">
        <v>0</v>
      </c>
    </row>
    <row r="2057" spans="24:26" x14ac:dyDescent="0.35">
      <c r="X2057" s="362">
        <v>17095000300</v>
      </c>
      <c r="Y2057" s="362" t="s">
        <v>672</v>
      </c>
      <c r="Z2057" s="362">
        <v>0</v>
      </c>
    </row>
    <row r="2058" spans="24:26" x14ac:dyDescent="0.35">
      <c r="X2058" s="362">
        <v>17095000400</v>
      </c>
      <c r="Y2058" s="362" t="s">
        <v>672</v>
      </c>
      <c r="Z2058" s="362">
        <v>1</v>
      </c>
    </row>
    <row r="2059" spans="24:26" x14ac:dyDescent="0.35">
      <c r="X2059" s="362">
        <v>17095000500</v>
      </c>
      <c r="Y2059" s="362" t="s">
        <v>672</v>
      </c>
      <c r="Z2059" s="362">
        <v>0</v>
      </c>
    </row>
    <row r="2060" spans="24:26" x14ac:dyDescent="0.35">
      <c r="X2060" s="362">
        <v>17095000600</v>
      </c>
      <c r="Y2060" s="362" t="s">
        <v>672</v>
      </c>
      <c r="Z2060" s="362">
        <v>1</v>
      </c>
    </row>
    <row r="2061" spans="24:26" x14ac:dyDescent="0.35">
      <c r="X2061" s="362">
        <v>17095000700</v>
      </c>
      <c r="Y2061" s="362" t="s">
        <v>672</v>
      </c>
      <c r="Z2061" s="362">
        <v>0</v>
      </c>
    </row>
    <row r="2062" spans="24:26" x14ac:dyDescent="0.35">
      <c r="X2062" s="362">
        <v>17095000800</v>
      </c>
      <c r="Y2062" s="362" t="s">
        <v>672</v>
      </c>
      <c r="Z2062" s="362">
        <v>0</v>
      </c>
    </row>
    <row r="2063" spans="24:26" x14ac:dyDescent="0.35">
      <c r="X2063" s="362">
        <v>17095000900</v>
      </c>
      <c r="Y2063" s="362" t="s">
        <v>672</v>
      </c>
      <c r="Z2063" s="362">
        <v>0</v>
      </c>
    </row>
    <row r="2064" spans="24:26" x14ac:dyDescent="0.35">
      <c r="X2064" s="362">
        <v>17095001000</v>
      </c>
      <c r="Y2064" s="362" t="s">
        <v>672</v>
      </c>
      <c r="Z2064" s="362">
        <v>1</v>
      </c>
    </row>
    <row r="2065" spans="24:26" x14ac:dyDescent="0.35">
      <c r="X2065" s="362">
        <v>17095001100</v>
      </c>
      <c r="Y2065" s="362" t="s">
        <v>672</v>
      </c>
      <c r="Z2065" s="362">
        <v>0</v>
      </c>
    </row>
    <row r="2066" spans="24:26" x14ac:dyDescent="0.35">
      <c r="X2066" s="362">
        <v>17095001200</v>
      </c>
      <c r="Y2066" s="362" t="s">
        <v>672</v>
      </c>
      <c r="Z2066" s="362">
        <v>1</v>
      </c>
    </row>
    <row r="2067" spans="24:26" x14ac:dyDescent="0.35">
      <c r="X2067" s="362">
        <v>17095001300</v>
      </c>
      <c r="Y2067" s="362" t="s">
        <v>672</v>
      </c>
      <c r="Z2067" s="362">
        <v>0</v>
      </c>
    </row>
    <row r="2068" spans="24:26" x14ac:dyDescent="0.35">
      <c r="X2068" s="362">
        <v>17095001400</v>
      </c>
      <c r="Y2068" s="362" t="s">
        <v>672</v>
      </c>
      <c r="Z2068" s="362">
        <v>0</v>
      </c>
    </row>
    <row r="2069" spans="24:26" x14ac:dyDescent="0.35">
      <c r="X2069" s="362">
        <v>17095001500</v>
      </c>
      <c r="Y2069" s="362" t="s">
        <v>672</v>
      </c>
      <c r="Z2069" s="362">
        <v>5</v>
      </c>
    </row>
    <row r="2070" spans="24:26" x14ac:dyDescent="0.35">
      <c r="X2070" s="362">
        <v>17095001600</v>
      </c>
      <c r="Y2070" s="362" t="s">
        <v>672</v>
      </c>
      <c r="Z2070" s="362">
        <v>1</v>
      </c>
    </row>
    <row r="2071" spans="24:26" x14ac:dyDescent="0.35">
      <c r="X2071" s="362">
        <v>17097860103</v>
      </c>
      <c r="Y2071" s="362" t="s">
        <v>2563</v>
      </c>
      <c r="Z2071" s="362">
        <v>0</v>
      </c>
    </row>
    <row r="2072" spans="24:26" x14ac:dyDescent="0.35">
      <c r="X2072" s="362">
        <v>17097860104</v>
      </c>
      <c r="Y2072" s="362" t="s">
        <v>2563</v>
      </c>
      <c r="Z2072" s="362">
        <v>0</v>
      </c>
    </row>
    <row r="2073" spans="24:26" x14ac:dyDescent="0.35">
      <c r="X2073" s="362">
        <v>17097860105</v>
      </c>
      <c r="Y2073" s="362" t="s">
        <v>2563</v>
      </c>
      <c r="Z2073" s="362">
        <v>0</v>
      </c>
    </row>
    <row r="2074" spans="24:26" x14ac:dyDescent="0.35">
      <c r="X2074" s="362">
        <v>17097860106</v>
      </c>
      <c r="Y2074" s="362" t="s">
        <v>2563</v>
      </c>
      <c r="Z2074" s="362">
        <v>3</v>
      </c>
    </row>
    <row r="2075" spans="24:26" x14ac:dyDescent="0.35">
      <c r="X2075" s="362">
        <v>17097860200</v>
      </c>
      <c r="Y2075" s="362" t="s">
        <v>2563</v>
      </c>
      <c r="Z2075" s="362">
        <v>4</v>
      </c>
    </row>
    <row r="2076" spans="24:26" x14ac:dyDescent="0.35">
      <c r="X2076" s="362">
        <v>17097860301</v>
      </c>
      <c r="Y2076" s="362" t="s">
        <v>2563</v>
      </c>
      <c r="Z2076" s="362">
        <v>3</v>
      </c>
    </row>
    <row r="2077" spans="24:26" x14ac:dyDescent="0.35">
      <c r="X2077" s="362">
        <v>17097860302</v>
      </c>
      <c r="Y2077" s="362" t="s">
        <v>2563</v>
      </c>
      <c r="Z2077" s="362">
        <v>3</v>
      </c>
    </row>
    <row r="2078" spans="24:26" x14ac:dyDescent="0.35">
      <c r="X2078" s="362">
        <v>17097860400</v>
      </c>
      <c r="Y2078" s="362" t="s">
        <v>2563</v>
      </c>
      <c r="Z2078" s="362">
        <v>3</v>
      </c>
    </row>
    <row r="2079" spans="24:26" x14ac:dyDescent="0.35">
      <c r="X2079" s="362">
        <v>17097860500</v>
      </c>
      <c r="Y2079" s="362" t="s">
        <v>2563</v>
      </c>
      <c r="Z2079" s="362">
        <v>1</v>
      </c>
    </row>
    <row r="2080" spans="24:26" x14ac:dyDescent="0.35">
      <c r="X2080" s="362">
        <v>17097860600</v>
      </c>
      <c r="Y2080" s="362" t="s">
        <v>2563</v>
      </c>
      <c r="Z2080" s="362">
        <v>0</v>
      </c>
    </row>
    <row r="2081" spans="24:26" x14ac:dyDescent="0.35">
      <c r="X2081" s="362">
        <v>17097860805</v>
      </c>
      <c r="Y2081" s="362" t="s">
        <v>2563</v>
      </c>
      <c r="Z2081" s="362">
        <v>3</v>
      </c>
    </row>
    <row r="2082" spans="24:26" x14ac:dyDescent="0.35">
      <c r="X2082" s="362">
        <v>17097860806</v>
      </c>
      <c r="Y2082" s="362" t="s">
        <v>2563</v>
      </c>
      <c r="Z2082" s="362">
        <v>0</v>
      </c>
    </row>
    <row r="2083" spans="24:26" x14ac:dyDescent="0.35">
      <c r="X2083" s="362">
        <v>17097860807</v>
      </c>
      <c r="Y2083" s="362" t="s">
        <v>2563</v>
      </c>
      <c r="Z2083" s="362">
        <v>5</v>
      </c>
    </row>
    <row r="2084" spans="24:26" x14ac:dyDescent="0.35">
      <c r="X2084" s="362">
        <v>17097860808</v>
      </c>
      <c r="Y2084" s="362" t="s">
        <v>2563</v>
      </c>
      <c r="Z2084" s="362">
        <v>0</v>
      </c>
    </row>
    <row r="2085" spans="24:26" x14ac:dyDescent="0.35">
      <c r="X2085" s="362">
        <v>17097860809</v>
      </c>
      <c r="Y2085" s="362" t="s">
        <v>2563</v>
      </c>
      <c r="Z2085" s="362">
        <v>1</v>
      </c>
    </row>
    <row r="2086" spans="24:26" x14ac:dyDescent="0.35">
      <c r="X2086" s="362">
        <v>17097860811</v>
      </c>
      <c r="Y2086" s="362" t="s">
        <v>2563</v>
      </c>
      <c r="Z2086" s="362">
        <v>0</v>
      </c>
    </row>
    <row r="2087" spans="24:26" x14ac:dyDescent="0.35">
      <c r="X2087" s="362">
        <v>17097860812</v>
      </c>
      <c r="Y2087" s="362" t="s">
        <v>2563</v>
      </c>
      <c r="Z2087" s="362">
        <v>0</v>
      </c>
    </row>
    <row r="2088" spans="24:26" x14ac:dyDescent="0.35">
      <c r="X2088" s="362">
        <v>17097860813</v>
      </c>
      <c r="Y2088" s="362" t="s">
        <v>2563</v>
      </c>
      <c r="Z2088" s="362">
        <v>5</v>
      </c>
    </row>
    <row r="2089" spans="24:26" x14ac:dyDescent="0.35">
      <c r="X2089" s="362">
        <v>17097860903</v>
      </c>
      <c r="Y2089" s="362" t="s">
        <v>2563</v>
      </c>
      <c r="Z2089" s="362">
        <v>0</v>
      </c>
    </row>
    <row r="2090" spans="24:26" x14ac:dyDescent="0.35">
      <c r="X2090" s="362">
        <v>17097860905</v>
      </c>
      <c r="Y2090" s="362" t="s">
        <v>2563</v>
      </c>
      <c r="Z2090" s="362">
        <v>0</v>
      </c>
    </row>
    <row r="2091" spans="24:26" x14ac:dyDescent="0.35">
      <c r="X2091" s="362">
        <v>17097860906</v>
      </c>
      <c r="Y2091" s="362" t="s">
        <v>2563</v>
      </c>
      <c r="Z2091" s="362">
        <v>0</v>
      </c>
    </row>
    <row r="2092" spans="24:26" x14ac:dyDescent="0.35">
      <c r="X2092" s="362">
        <v>17097860907</v>
      </c>
      <c r="Y2092" s="362" t="s">
        <v>2563</v>
      </c>
      <c r="Z2092" s="362">
        <v>0</v>
      </c>
    </row>
    <row r="2093" spans="24:26" x14ac:dyDescent="0.35">
      <c r="X2093" s="362">
        <v>17097860908</v>
      </c>
      <c r="Y2093" s="362" t="s">
        <v>2563</v>
      </c>
      <c r="Z2093" s="362">
        <v>1</v>
      </c>
    </row>
    <row r="2094" spans="24:26" x14ac:dyDescent="0.35">
      <c r="X2094" s="362">
        <v>17097861007</v>
      </c>
      <c r="Y2094" s="362" t="s">
        <v>2563</v>
      </c>
      <c r="Z2094" s="362">
        <v>1</v>
      </c>
    </row>
    <row r="2095" spans="24:26" x14ac:dyDescent="0.35">
      <c r="X2095" s="362">
        <v>17097861008</v>
      </c>
      <c r="Y2095" s="362" t="s">
        <v>2563</v>
      </c>
      <c r="Z2095" s="362">
        <v>0</v>
      </c>
    </row>
    <row r="2096" spans="24:26" x14ac:dyDescent="0.35">
      <c r="X2096" s="362">
        <v>17097861009</v>
      </c>
      <c r="Y2096" s="362" t="s">
        <v>2563</v>
      </c>
      <c r="Z2096" s="362">
        <v>3</v>
      </c>
    </row>
    <row r="2097" spans="24:26" x14ac:dyDescent="0.35">
      <c r="X2097" s="362">
        <v>17097861010</v>
      </c>
      <c r="Y2097" s="362" t="s">
        <v>2563</v>
      </c>
      <c r="Z2097" s="362">
        <v>3</v>
      </c>
    </row>
    <row r="2098" spans="24:26" x14ac:dyDescent="0.35">
      <c r="X2098" s="362">
        <v>17097861011</v>
      </c>
      <c r="Y2098" s="362" t="s">
        <v>2563</v>
      </c>
      <c r="Z2098" s="362">
        <v>4</v>
      </c>
    </row>
    <row r="2099" spans="24:26" x14ac:dyDescent="0.35">
      <c r="X2099" s="362">
        <v>17097861012</v>
      </c>
      <c r="Y2099" s="362" t="s">
        <v>2563</v>
      </c>
      <c r="Z2099" s="362">
        <v>0</v>
      </c>
    </row>
    <row r="2100" spans="24:26" x14ac:dyDescent="0.35">
      <c r="X2100" s="362">
        <v>17097861013</v>
      </c>
      <c r="Y2100" s="362" t="s">
        <v>2563</v>
      </c>
      <c r="Z2100" s="362">
        <v>0</v>
      </c>
    </row>
    <row r="2101" spans="24:26" x14ac:dyDescent="0.35">
      <c r="X2101" s="362">
        <v>17097861014</v>
      </c>
      <c r="Y2101" s="362" t="s">
        <v>2563</v>
      </c>
      <c r="Z2101" s="362">
        <v>0</v>
      </c>
    </row>
    <row r="2102" spans="24:26" x14ac:dyDescent="0.35">
      <c r="X2102" s="362">
        <v>17097861105</v>
      </c>
      <c r="Y2102" s="362" t="s">
        <v>2563</v>
      </c>
      <c r="Z2102" s="362">
        <v>0</v>
      </c>
    </row>
    <row r="2103" spans="24:26" x14ac:dyDescent="0.35">
      <c r="X2103" s="362">
        <v>17097861106</v>
      </c>
      <c r="Y2103" s="362" t="s">
        <v>2563</v>
      </c>
      <c r="Z2103" s="362">
        <v>5</v>
      </c>
    </row>
    <row r="2104" spans="24:26" x14ac:dyDescent="0.35">
      <c r="X2104" s="362">
        <v>17097861107</v>
      </c>
      <c r="Y2104" s="362" t="s">
        <v>2563</v>
      </c>
      <c r="Z2104" s="362">
        <v>1</v>
      </c>
    </row>
    <row r="2105" spans="24:26" x14ac:dyDescent="0.35">
      <c r="X2105" s="362">
        <v>17097861108</v>
      </c>
      <c r="Y2105" s="362" t="s">
        <v>2563</v>
      </c>
      <c r="Z2105" s="362">
        <v>4</v>
      </c>
    </row>
    <row r="2106" spans="24:26" x14ac:dyDescent="0.35">
      <c r="X2106" s="362">
        <v>17097861201</v>
      </c>
      <c r="Y2106" s="362" t="s">
        <v>2563</v>
      </c>
      <c r="Z2106" s="362">
        <v>0</v>
      </c>
    </row>
    <row r="2107" spans="24:26" x14ac:dyDescent="0.35">
      <c r="X2107" s="362">
        <v>17097861202</v>
      </c>
      <c r="Y2107" s="362" t="s">
        <v>2563</v>
      </c>
      <c r="Z2107" s="362">
        <v>0</v>
      </c>
    </row>
    <row r="2108" spans="24:26" x14ac:dyDescent="0.35">
      <c r="X2108" s="362">
        <v>17097861301</v>
      </c>
      <c r="Y2108" s="362" t="s">
        <v>2563</v>
      </c>
      <c r="Z2108" s="362">
        <v>1</v>
      </c>
    </row>
    <row r="2109" spans="24:26" x14ac:dyDescent="0.35">
      <c r="X2109" s="362">
        <v>17097861303</v>
      </c>
      <c r="Y2109" s="362" t="s">
        <v>2563</v>
      </c>
      <c r="Z2109" s="362">
        <v>0</v>
      </c>
    </row>
    <row r="2110" spans="24:26" x14ac:dyDescent="0.35">
      <c r="X2110" s="362">
        <v>17097861304</v>
      </c>
      <c r="Y2110" s="362" t="s">
        <v>2563</v>
      </c>
      <c r="Z2110" s="362">
        <v>3</v>
      </c>
    </row>
    <row r="2111" spans="24:26" x14ac:dyDescent="0.35">
      <c r="X2111" s="362">
        <v>17097861402</v>
      </c>
      <c r="Y2111" s="362" t="s">
        <v>2563</v>
      </c>
      <c r="Z2111" s="362">
        <v>1</v>
      </c>
    </row>
    <row r="2112" spans="24:26" x14ac:dyDescent="0.35">
      <c r="X2112" s="362">
        <v>17097861403</v>
      </c>
      <c r="Y2112" s="362" t="s">
        <v>2563</v>
      </c>
      <c r="Z2112" s="362">
        <v>3</v>
      </c>
    </row>
    <row r="2113" spans="24:26" x14ac:dyDescent="0.35">
      <c r="X2113" s="362">
        <v>17097861404</v>
      </c>
      <c r="Y2113" s="362" t="s">
        <v>2563</v>
      </c>
      <c r="Z2113" s="362">
        <v>0</v>
      </c>
    </row>
    <row r="2114" spans="24:26" x14ac:dyDescent="0.35">
      <c r="X2114" s="362">
        <v>17097861504</v>
      </c>
      <c r="Y2114" s="362" t="s">
        <v>2563</v>
      </c>
      <c r="Z2114" s="362">
        <v>5</v>
      </c>
    </row>
    <row r="2115" spans="24:26" x14ac:dyDescent="0.35">
      <c r="X2115" s="362">
        <v>17097861505</v>
      </c>
      <c r="Y2115" s="362" t="s">
        <v>2563</v>
      </c>
      <c r="Z2115" s="362">
        <v>0</v>
      </c>
    </row>
    <row r="2116" spans="24:26" x14ac:dyDescent="0.35">
      <c r="X2116" s="362">
        <v>17097861506</v>
      </c>
      <c r="Y2116" s="362" t="s">
        <v>2563</v>
      </c>
      <c r="Z2116" s="362">
        <v>0</v>
      </c>
    </row>
    <row r="2117" spans="24:26" x14ac:dyDescent="0.35">
      <c r="X2117" s="362">
        <v>17097861507</v>
      </c>
      <c r="Y2117" s="362" t="s">
        <v>2563</v>
      </c>
      <c r="Z2117" s="362">
        <v>0</v>
      </c>
    </row>
    <row r="2118" spans="24:26" x14ac:dyDescent="0.35">
      <c r="X2118" s="362">
        <v>17097861508</v>
      </c>
      <c r="Y2118" s="362" t="s">
        <v>2563</v>
      </c>
      <c r="Z2118" s="362">
        <v>5</v>
      </c>
    </row>
    <row r="2119" spans="24:26" x14ac:dyDescent="0.35">
      <c r="X2119" s="362">
        <v>17097861509</v>
      </c>
      <c r="Y2119" s="362" t="s">
        <v>2563</v>
      </c>
      <c r="Z2119" s="362">
        <v>5</v>
      </c>
    </row>
    <row r="2120" spans="24:26" x14ac:dyDescent="0.35">
      <c r="X2120" s="362">
        <v>17097861510</v>
      </c>
      <c r="Y2120" s="362" t="s">
        <v>2563</v>
      </c>
      <c r="Z2120" s="362">
        <v>4</v>
      </c>
    </row>
    <row r="2121" spans="24:26" x14ac:dyDescent="0.35">
      <c r="X2121" s="362">
        <v>17097861603</v>
      </c>
      <c r="Y2121" s="362" t="s">
        <v>2563</v>
      </c>
      <c r="Z2121" s="362">
        <v>0</v>
      </c>
    </row>
    <row r="2122" spans="24:26" x14ac:dyDescent="0.35">
      <c r="X2122" s="362">
        <v>17097861604</v>
      </c>
      <c r="Y2122" s="362" t="s">
        <v>2563</v>
      </c>
      <c r="Z2122" s="362">
        <v>1</v>
      </c>
    </row>
    <row r="2123" spans="24:26" x14ac:dyDescent="0.35">
      <c r="X2123" s="362">
        <v>17097861607</v>
      </c>
      <c r="Y2123" s="362" t="s">
        <v>2563</v>
      </c>
      <c r="Z2123" s="362">
        <v>1</v>
      </c>
    </row>
    <row r="2124" spans="24:26" x14ac:dyDescent="0.35">
      <c r="X2124" s="362">
        <v>17097861608</v>
      </c>
      <c r="Y2124" s="362" t="s">
        <v>2563</v>
      </c>
      <c r="Z2124" s="362">
        <v>4</v>
      </c>
    </row>
    <row r="2125" spans="24:26" x14ac:dyDescent="0.35">
      <c r="X2125" s="362">
        <v>17097861609</v>
      </c>
      <c r="Y2125" s="362" t="s">
        <v>2563</v>
      </c>
      <c r="Z2125" s="362">
        <v>4</v>
      </c>
    </row>
    <row r="2126" spans="24:26" x14ac:dyDescent="0.35">
      <c r="X2126" s="362">
        <v>17097861610</v>
      </c>
      <c r="Y2126" s="362" t="s">
        <v>2563</v>
      </c>
      <c r="Z2126" s="362">
        <v>0</v>
      </c>
    </row>
    <row r="2127" spans="24:26" x14ac:dyDescent="0.35">
      <c r="X2127" s="362">
        <v>17097861611</v>
      </c>
      <c r="Y2127" s="362" t="s">
        <v>2563</v>
      </c>
      <c r="Z2127" s="362">
        <v>0</v>
      </c>
    </row>
    <row r="2128" spans="24:26" x14ac:dyDescent="0.35">
      <c r="X2128" s="362">
        <v>17097861701</v>
      </c>
      <c r="Y2128" s="362" t="s">
        <v>2563</v>
      </c>
      <c r="Z2128" s="362">
        <v>0</v>
      </c>
    </row>
    <row r="2129" spans="24:26" x14ac:dyDescent="0.35">
      <c r="X2129" s="362">
        <v>17097861702</v>
      </c>
      <c r="Y2129" s="362" t="s">
        <v>2563</v>
      </c>
      <c r="Z2129" s="362">
        <v>5</v>
      </c>
    </row>
    <row r="2130" spans="24:26" x14ac:dyDescent="0.35">
      <c r="X2130" s="362">
        <v>17097861803</v>
      </c>
      <c r="Y2130" s="362" t="s">
        <v>2563</v>
      </c>
      <c r="Z2130" s="362">
        <v>0</v>
      </c>
    </row>
    <row r="2131" spans="24:26" x14ac:dyDescent="0.35">
      <c r="X2131" s="362">
        <v>17097861804</v>
      </c>
      <c r="Y2131" s="362" t="s">
        <v>2563</v>
      </c>
      <c r="Z2131" s="362">
        <v>1</v>
      </c>
    </row>
    <row r="2132" spans="24:26" x14ac:dyDescent="0.35">
      <c r="X2132" s="362">
        <v>17097861901</v>
      </c>
      <c r="Y2132" s="362" t="s">
        <v>2563</v>
      </c>
      <c r="Z2132" s="362">
        <v>1</v>
      </c>
    </row>
    <row r="2133" spans="24:26" x14ac:dyDescent="0.35">
      <c r="X2133" s="362">
        <v>17097861902</v>
      </c>
      <c r="Y2133" s="362" t="s">
        <v>2563</v>
      </c>
      <c r="Z2133" s="362">
        <v>0</v>
      </c>
    </row>
    <row r="2134" spans="24:26" x14ac:dyDescent="0.35">
      <c r="X2134" s="362">
        <v>17097862000</v>
      </c>
      <c r="Y2134" s="362" t="s">
        <v>2563</v>
      </c>
      <c r="Z2134" s="362">
        <v>3</v>
      </c>
    </row>
    <row r="2135" spans="24:26" x14ac:dyDescent="0.35">
      <c r="X2135" s="362">
        <v>17097862100</v>
      </c>
      <c r="Y2135" s="362" t="s">
        <v>2563</v>
      </c>
      <c r="Z2135" s="362">
        <v>1</v>
      </c>
    </row>
    <row r="2136" spans="24:26" x14ac:dyDescent="0.35">
      <c r="X2136" s="362">
        <v>17097862200</v>
      </c>
      <c r="Y2136" s="362" t="s">
        <v>2563</v>
      </c>
      <c r="Z2136" s="362">
        <v>3</v>
      </c>
    </row>
    <row r="2137" spans="24:26" x14ac:dyDescent="0.35">
      <c r="X2137" s="362">
        <v>17097862300</v>
      </c>
      <c r="Y2137" s="362" t="s">
        <v>2563</v>
      </c>
      <c r="Z2137" s="362">
        <v>3</v>
      </c>
    </row>
    <row r="2138" spans="24:26" x14ac:dyDescent="0.35">
      <c r="X2138" s="362">
        <v>17097862401</v>
      </c>
      <c r="Y2138" s="362" t="s">
        <v>2563</v>
      </c>
      <c r="Z2138" s="362">
        <v>3</v>
      </c>
    </row>
    <row r="2139" spans="24:26" x14ac:dyDescent="0.35">
      <c r="X2139" s="362">
        <v>17097862402</v>
      </c>
      <c r="Y2139" s="362" t="s">
        <v>2563</v>
      </c>
      <c r="Z2139" s="362">
        <v>3</v>
      </c>
    </row>
    <row r="2140" spans="24:26" x14ac:dyDescent="0.35">
      <c r="X2140" s="362">
        <v>17097862501</v>
      </c>
      <c r="Y2140" s="362" t="s">
        <v>2563</v>
      </c>
      <c r="Z2140" s="362">
        <v>3</v>
      </c>
    </row>
    <row r="2141" spans="24:26" x14ac:dyDescent="0.35">
      <c r="X2141" s="362">
        <v>17097862502</v>
      </c>
      <c r="Y2141" s="362" t="s">
        <v>2563</v>
      </c>
      <c r="Z2141" s="362">
        <v>0</v>
      </c>
    </row>
    <row r="2142" spans="24:26" x14ac:dyDescent="0.35">
      <c r="X2142" s="362">
        <v>17097862603</v>
      </c>
      <c r="Y2142" s="362" t="s">
        <v>2563</v>
      </c>
      <c r="Z2142" s="362">
        <v>5</v>
      </c>
    </row>
    <row r="2143" spans="24:26" x14ac:dyDescent="0.35">
      <c r="X2143" s="362">
        <v>17097862604</v>
      </c>
      <c r="Y2143" s="362" t="s">
        <v>2563</v>
      </c>
      <c r="Z2143" s="362">
        <v>3</v>
      </c>
    </row>
    <row r="2144" spans="24:26" x14ac:dyDescent="0.35">
      <c r="X2144" s="362">
        <v>17097862605</v>
      </c>
      <c r="Y2144" s="362" t="s">
        <v>2563</v>
      </c>
      <c r="Z2144" s="362">
        <v>3</v>
      </c>
    </row>
    <row r="2145" spans="24:26" x14ac:dyDescent="0.35">
      <c r="X2145" s="362">
        <v>17097862700</v>
      </c>
      <c r="Y2145" s="362" t="s">
        <v>2563</v>
      </c>
      <c r="Z2145" s="362">
        <v>5</v>
      </c>
    </row>
    <row r="2146" spans="24:26" x14ac:dyDescent="0.35">
      <c r="X2146" s="362">
        <v>17097862800</v>
      </c>
      <c r="Y2146" s="362" t="s">
        <v>2563</v>
      </c>
      <c r="Z2146" s="362">
        <v>0</v>
      </c>
    </row>
    <row r="2147" spans="24:26" x14ac:dyDescent="0.35">
      <c r="X2147" s="362">
        <v>17097862901</v>
      </c>
      <c r="Y2147" s="362" t="s">
        <v>2563</v>
      </c>
      <c r="Z2147" s="362">
        <v>1</v>
      </c>
    </row>
    <row r="2148" spans="24:26" x14ac:dyDescent="0.35">
      <c r="X2148" s="362">
        <v>17097862902</v>
      </c>
      <c r="Y2148" s="362" t="s">
        <v>2563</v>
      </c>
      <c r="Z2148" s="362">
        <v>0</v>
      </c>
    </row>
    <row r="2149" spans="24:26" x14ac:dyDescent="0.35">
      <c r="X2149" s="362">
        <v>17097863003</v>
      </c>
      <c r="Y2149" s="362" t="s">
        <v>2563</v>
      </c>
      <c r="Z2149" s="362">
        <v>2</v>
      </c>
    </row>
    <row r="2150" spans="24:26" x14ac:dyDescent="0.35">
      <c r="X2150" s="362">
        <v>17097863004</v>
      </c>
      <c r="Y2150" s="362" t="s">
        <v>2563</v>
      </c>
      <c r="Z2150" s="362">
        <v>0</v>
      </c>
    </row>
    <row r="2151" spans="24:26" x14ac:dyDescent="0.35">
      <c r="X2151" s="362">
        <v>17097863005</v>
      </c>
      <c r="Y2151" s="362" t="s">
        <v>2563</v>
      </c>
      <c r="Z2151" s="362">
        <v>0</v>
      </c>
    </row>
    <row r="2152" spans="24:26" x14ac:dyDescent="0.35">
      <c r="X2152" s="362">
        <v>17097863006</v>
      </c>
      <c r="Y2152" s="362" t="s">
        <v>2563</v>
      </c>
      <c r="Z2152" s="362">
        <v>0</v>
      </c>
    </row>
    <row r="2153" spans="24:26" x14ac:dyDescent="0.35">
      <c r="X2153" s="362">
        <v>17097863100</v>
      </c>
      <c r="Y2153" s="362" t="s">
        <v>2563</v>
      </c>
      <c r="Z2153" s="362">
        <v>0</v>
      </c>
    </row>
    <row r="2154" spans="24:26" x14ac:dyDescent="0.35">
      <c r="X2154" s="362">
        <v>17097863201</v>
      </c>
      <c r="Y2154" s="362" t="s">
        <v>2563</v>
      </c>
      <c r="Z2154" s="362">
        <v>1</v>
      </c>
    </row>
    <row r="2155" spans="24:26" x14ac:dyDescent="0.35">
      <c r="X2155" s="362">
        <v>17097863202</v>
      </c>
      <c r="Y2155" s="362" t="s">
        <v>2563</v>
      </c>
      <c r="Z2155" s="362">
        <v>0</v>
      </c>
    </row>
    <row r="2156" spans="24:26" x14ac:dyDescent="0.35">
      <c r="X2156" s="362">
        <v>17097863300</v>
      </c>
      <c r="Y2156" s="362" t="s">
        <v>2563</v>
      </c>
      <c r="Z2156" s="362">
        <v>1</v>
      </c>
    </row>
    <row r="2157" spans="24:26" x14ac:dyDescent="0.35">
      <c r="X2157" s="362">
        <v>17097863400</v>
      </c>
      <c r="Y2157" s="362" t="s">
        <v>2563</v>
      </c>
      <c r="Z2157" s="362">
        <v>0</v>
      </c>
    </row>
    <row r="2158" spans="24:26" x14ac:dyDescent="0.35">
      <c r="X2158" s="362">
        <v>17097863500</v>
      </c>
      <c r="Y2158" s="362" t="s">
        <v>2563</v>
      </c>
      <c r="Z2158" s="362">
        <v>0</v>
      </c>
    </row>
    <row r="2159" spans="24:26" x14ac:dyDescent="0.35">
      <c r="X2159" s="362">
        <v>17097863601</v>
      </c>
      <c r="Y2159" s="362" t="s">
        <v>2563</v>
      </c>
      <c r="Z2159" s="362">
        <v>0</v>
      </c>
    </row>
    <row r="2160" spans="24:26" x14ac:dyDescent="0.35">
      <c r="X2160" s="362">
        <v>17097863603</v>
      </c>
      <c r="Y2160" s="362" t="s">
        <v>2563</v>
      </c>
      <c r="Z2160" s="362">
        <v>0</v>
      </c>
    </row>
    <row r="2161" spans="24:26" x14ac:dyDescent="0.35">
      <c r="X2161" s="362">
        <v>17097863604</v>
      </c>
      <c r="Y2161" s="362" t="s">
        <v>2563</v>
      </c>
      <c r="Z2161" s="362">
        <v>0</v>
      </c>
    </row>
    <row r="2162" spans="24:26" x14ac:dyDescent="0.35">
      <c r="X2162" s="362">
        <v>17097863701</v>
      </c>
      <c r="Y2162" s="362" t="s">
        <v>2563</v>
      </c>
      <c r="Z2162" s="362">
        <v>0</v>
      </c>
    </row>
    <row r="2163" spans="24:26" x14ac:dyDescent="0.35">
      <c r="X2163" s="362">
        <v>17097863702</v>
      </c>
      <c r="Y2163" s="362" t="s">
        <v>2563</v>
      </c>
      <c r="Z2163" s="362">
        <v>0</v>
      </c>
    </row>
    <row r="2164" spans="24:26" x14ac:dyDescent="0.35">
      <c r="X2164" s="362">
        <v>17097863801</v>
      </c>
      <c r="Y2164" s="362" t="s">
        <v>2563</v>
      </c>
      <c r="Z2164" s="362">
        <v>1</v>
      </c>
    </row>
    <row r="2165" spans="24:26" x14ac:dyDescent="0.35">
      <c r="X2165" s="362">
        <v>17097863902</v>
      </c>
      <c r="Y2165" s="362" t="s">
        <v>2563</v>
      </c>
      <c r="Z2165" s="362">
        <v>1</v>
      </c>
    </row>
    <row r="2166" spans="24:26" x14ac:dyDescent="0.35">
      <c r="X2166" s="362">
        <v>17097863903</v>
      </c>
      <c r="Y2166" s="362" t="s">
        <v>2563</v>
      </c>
      <c r="Z2166" s="362">
        <v>3</v>
      </c>
    </row>
    <row r="2167" spans="24:26" x14ac:dyDescent="0.35">
      <c r="X2167" s="362">
        <v>17097863904</v>
      </c>
      <c r="Y2167" s="362" t="s">
        <v>2563</v>
      </c>
      <c r="Z2167" s="362">
        <v>0</v>
      </c>
    </row>
    <row r="2168" spans="24:26" x14ac:dyDescent="0.35">
      <c r="X2168" s="362">
        <v>17097864001</v>
      </c>
      <c r="Y2168" s="362" t="s">
        <v>2563</v>
      </c>
      <c r="Z2168" s="362">
        <v>0</v>
      </c>
    </row>
    <row r="2169" spans="24:26" x14ac:dyDescent="0.35">
      <c r="X2169" s="362">
        <v>17097864002</v>
      </c>
      <c r="Y2169" s="362" t="s">
        <v>2563</v>
      </c>
      <c r="Z2169" s="362">
        <v>1</v>
      </c>
    </row>
    <row r="2170" spans="24:26" x14ac:dyDescent="0.35">
      <c r="X2170" s="362">
        <v>17097864105</v>
      </c>
      <c r="Y2170" s="362" t="s">
        <v>2563</v>
      </c>
      <c r="Z2170" s="362">
        <v>4</v>
      </c>
    </row>
    <row r="2171" spans="24:26" x14ac:dyDescent="0.35">
      <c r="X2171" s="362">
        <v>17097864106</v>
      </c>
      <c r="Y2171" s="362" t="s">
        <v>2563</v>
      </c>
      <c r="Z2171" s="362">
        <v>5</v>
      </c>
    </row>
    <row r="2172" spans="24:26" x14ac:dyDescent="0.35">
      <c r="X2172" s="362">
        <v>17097864107</v>
      </c>
      <c r="Y2172" s="362" t="s">
        <v>2563</v>
      </c>
      <c r="Z2172" s="362">
        <v>0</v>
      </c>
    </row>
    <row r="2173" spans="24:26" x14ac:dyDescent="0.35">
      <c r="X2173" s="362">
        <v>17097864108</v>
      </c>
      <c r="Y2173" s="362" t="s">
        <v>2563</v>
      </c>
      <c r="Z2173" s="362">
        <v>0</v>
      </c>
    </row>
    <row r="2174" spans="24:26" x14ac:dyDescent="0.35">
      <c r="X2174" s="362">
        <v>17097864109</v>
      </c>
      <c r="Y2174" s="362" t="s">
        <v>2563</v>
      </c>
      <c r="Z2174" s="362">
        <v>1</v>
      </c>
    </row>
    <row r="2175" spans="24:26" x14ac:dyDescent="0.35">
      <c r="X2175" s="362">
        <v>17097864110</v>
      </c>
      <c r="Y2175" s="362" t="s">
        <v>2563</v>
      </c>
      <c r="Z2175" s="362">
        <v>0</v>
      </c>
    </row>
    <row r="2176" spans="24:26" x14ac:dyDescent="0.35">
      <c r="X2176" s="362">
        <v>17097864203</v>
      </c>
      <c r="Y2176" s="362" t="s">
        <v>2563</v>
      </c>
      <c r="Z2176" s="362">
        <v>1</v>
      </c>
    </row>
    <row r="2177" spans="24:26" x14ac:dyDescent="0.35">
      <c r="X2177" s="362">
        <v>17097864204</v>
      </c>
      <c r="Y2177" s="362" t="s">
        <v>2563</v>
      </c>
      <c r="Z2177" s="362">
        <v>1</v>
      </c>
    </row>
    <row r="2178" spans="24:26" x14ac:dyDescent="0.35">
      <c r="X2178" s="362">
        <v>17097864206</v>
      </c>
      <c r="Y2178" s="362" t="s">
        <v>2563</v>
      </c>
      <c r="Z2178" s="362">
        <v>0</v>
      </c>
    </row>
    <row r="2179" spans="24:26" x14ac:dyDescent="0.35">
      <c r="X2179" s="362">
        <v>17097864207</v>
      </c>
      <c r="Y2179" s="362" t="s">
        <v>2563</v>
      </c>
      <c r="Z2179" s="362">
        <v>1</v>
      </c>
    </row>
    <row r="2180" spans="24:26" x14ac:dyDescent="0.35">
      <c r="X2180" s="362">
        <v>17097864208</v>
      </c>
      <c r="Y2180" s="362" t="s">
        <v>2563</v>
      </c>
      <c r="Z2180" s="362">
        <v>0</v>
      </c>
    </row>
    <row r="2181" spans="24:26" x14ac:dyDescent="0.35">
      <c r="X2181" s="362">
        <v>17097864303</v>
      </c>
      <c r="Y2181" s="362" t="s">
        <v>2563</v>
      </c>
      <c r="Z2181" s="362">
        <v>1</v>
      </c>
    </row>
    <row r="2182" spans="24:26" x14ac:dyDescent="0.35">
      <c r="X2182" s="362">
        <v>17097864305</v>
      </c>
      <c r="Y2182" s="362" t="s">
        <v>2563</v>
      </c>
      <c r="Z2182" s="362">
        <v>0</v>
      </c>
    </row>
    <row r="2183" spans="24:26" x14ac:dyDescent="0.35">
      <c r="X2183" s="362">
        <v>17097864306</v>
      </c>
      <c r="Y2183" s="362" t="s">
        <v>2563</v>
      </c>
      <c r="Z2183" s="362">
        <v>0</v>
      </c>
    </row>
    <row r="2184" spans="24:26" x14ac:dyDescent="0.35">
      <c r="X2184" s="362">
        <v>17097864307</v>
      </c>
      <c r="Y2184" s="362" t="s">
        <v>2563</v>
      </c>
      <c r="Z2184" s="362">
        <v>0</v>
      </c>
    </row>
    <row r="2185" spans="24:26" x14ac:dyDescent="0.35">
      <c r="X2185" s="362">
        <v>17097864308</v>
      </c>
      <c r="Y2185" s="362" t="s">
        <v>2563</v>
      </c>
      <c r="Z2185" s="362">
        <v>4</v>
      </c>
    </row>
    <row r="2186" spans="24:26" x14ac:dyDescent="0.35">
      <c r="X2186" s="362">
        <v>17097864402</v>
      </c>
      <c r="Y2186" s="362" t="s">
        <v>2563</v>
      </c>
      <c r="Z2186" s="362">
        <v>0</v>
      </c>
    </row>
    <row r="2187" spans="24:26" x14ac:dyDescent="0.35">
      <c r="X2187" s="362">
        <v>17097864403</v>
      </c>
      <c r="Y2187" s="362" t="s">
        <v>2563</v>
      </c>
      <c r="Z2187" s="362">
        <v>1</v>
      </c>
    </row>
    <row r="2188" spans="24:26" x14ac:dyDescent="0.35">
      <c r="X2188" s="362">
        <v>17097864407</v>
      </c>
      <c r="Y2188" s="362" t="s">
        <v>2563</v>
      </c>
      <c r="Z2188" s="362">
        <v>0</v>
      </c>
    </row>
    <row r="2189" spans="24:26" x14ac:dyDescent="0.35">
      <c r="X2189" s="362">
        <v>17097864408</v>
      </c>
      <c r="Y2189" s="362" t="s">
        <v>2563</v>
      </c>
      <c r="Z2189" s="362">
        <v>0</v>
      </c>
    </row>
    <row r="2190" spans="24:26" x14ac:dyDescent="0.35">
      <c r="X2190" s="362">
        <v>17097864409</v>
      </c>
      <c r="Y2190" s="362" t="s">
        <v>2563</v>
      </c>
      <c r="Z2190" s="362">
        <v>0</v>
      </c>
    </row>
    <row r="2191" spans="24:26" x14ac:dyDescent="0.35">
      <c r="X2191" s="362">
        <v>17097864410</v>
      </c>
      <c r="Y2191" s="362" t="s">
        <v>2563</v>
      </c>
      <c r="Z2191" s="362">
        <v>1</v>
      </c>
    </row>
    <row r="2192" spans="24:26" x14ac:dyDescent="0.35">
      <c r="X2192" s="362">
        <v>17097864411</v>
      </c>
      <c r="Y2192" s="362" t="s">
        <v>2563</v>
      </c>
      <c r="Z2192" s="362">
        <v>0</v>
      </c>
    </row>
    <row r="2193" spans="24:26" x14ac:dyDescent="0.35">
      <c r="X2193" s="362">
        <v>17097864412</v>
      </c>
      <c r="Y2193" s="362" t="s">
        <v>2563</v>
      </c>
      <c r="Z2193" s="362">
        <v>3</v>
      </c>
    </row>
    <row r="2194" spans="24:26" x14ac:dyDescent="0.35">
      <c r="X2194" s="362">
        <v>17097864510</v>
      </c>
      <c r="Y2194" s="362" t="s">
        <v>2563</v>
      </c>
      <c r="Z2194" s="362">
        <v>0</v>
      </c>
    </row>
    <row r="2195" spans="24:26" x14ac:dyDescent="0.35">
      <c r="X2195" s="362">
        <v>17097864511</v>
      </c>
      <c r="Y2195" s="362" t="s">
        <v>2563</v>
      </c>
      <c r="Z2195" s="362">
        <v>0</v>
      </c>
    </row>
    <row r="2196" spans="24:26" x14ac:dyDescent="0.35">
      <c r="X2196" s="362">
        <v>17097864512</v>
      </c>
      <c r="Y2196" s="362" t="s">
        <v>2563</v>
      </c>
      <c r="Z2196" s="362">
        <v>3</v>
      </c>
    </row>
    <row r="2197" spans="24:26" x14ac:dyDescent="0.35">
      <c r="X2197" s="362">
        <v>17097864513</v>
      </c>
      <c r="Y2197" s="362" t="s">
        <v>2563</v>
      </c>
      <c r="Z2197" s="362">
        <v>3</v>
      </c>
    </row>
    <row r="2198" spans="24:26" x14ac:dyDescent="0.35">
      <c r="X2198" s="362">
        <v>17097864514</v>
      </c>
      <c r="Y2198" s="362" t="s">
        <v>2563</v>
      </c>
      <c r="Z2198" s="362">
        <v>0</v>
      </c>
    </row>
    <row r="2199" spans="24:26" x14ac:dyDescent="0.35">
      <c r="X2199" s="362">
        <v>17097864515</v>
      </c>
      <c r="Y2199" s="362" t="s">
        <v>2563</v>
      </c>
      <c r="Z2199" s="362">
        <v>1</v>
      </c>
    </row>
    <row r="2200" spans="24:26" x14ac:dyDescent="0.35">
      <c r="X2200" s="362">
        <v>17097864516</v>
      </c>
      <c r="Y2200" s="362" t="s">
        <v>2563</v>
      </c>
      <c r="Z2200" s="362">
        <v>0</v>
      </c>
    </row>
    <row r="2201" spans="24:26" x14ac:dyDescent="0.35">
      <c r="X2201" s="362">
        <v>17097864517</v>
      </c>
      <c r="Y2201" s="362" t="s">
        <v>2563</v>
      </c>
      <c r="Z2201" s="362">
        <v>0</v>
      </c>
    </row>
    <row r="2202" spans="24:26" x14ac:dyDescent="0.35">
      <c r="X2202" s="362">
        <v>17097864518</v>
      </c>
      <c r="Y2202" s="362" t="s">
        <v>2563</v>
      </c>
      <c r="Z2202" s="362">
        <v>3</v>
      </c>
    </row>
    <row r="2203" spans="24:26" x14ac:dyDescent="0.35">
      <c r="X2203" s="362">
        <v>17097864519</v>
      </c>
      <c r="Y2203" s="362" t="s">
        <v>2563</v>
      </c>
      <c r="Z2203" s="362">
        <v>1</v>
      </c>
    </row>
    <row r="2204" spans="24:26" x14ac:dyDescent="0.35">
      <c r="X2204" s="362">
        <v>17097864520</v>
      </c>
      <c r="Y2204" s="362" t="s">
        <v>2563</v>
      </c>
      <c r="Z2204" s="362">
        <v>0</v>
      </c>
    </row>
    <row r="2205" spans="24:26" x14ac:dyDescent="0.35">
      <c r="X2205" s="362">
        <v>17097864521</v>
      </c>
      <c r="Y2205" s="362" t="s">
        <v>2563</v>
      </c>
      <c r="Z2205" s="362">
        <v>1</v>
      </c>
    </row>
    <row r="2206" spans="24:26" x14ac:dyDescent="0.35">
      <c r="X2206" s="362">
        <v>17097864522</v>
      </c>
      <c r="Y2206" s="362" t="s">
        <v>2563</v>
      </c>
      <c r="Z2206" s="362">
        <v>4</v>
      </c>
    </row>
    <row r="2207" spans="24:26" x14ac:dyDescent="0.35">
      <c r="X2207" s="362">
        <v>17097864523</v>
      </c>
      <c r="Y2207" s="362" t="s">
        <v>2563</v>
      </c>
      <c r="Z2207" s="362">
        <v>2</v>
      </c>
    </row>
    <row r="2208" spans="24:26" x14ac:dyDescent="0.35">
      <c r="X2208" s="362">
        <v>17097864524</v>
      </c>
      <c r="Y2208" s="362" t="s">
        <v>2563</v>
      </c>
      <c r="Z2208" s="362">
        <v>0</v>
      </c>
    </row>
    <row r="2209" spans="24:26" x14ac:dyDescent="0.35">
      <c r="X2209" s="362">
        <v>17097864601</v>
      </c>
      <c r="Y2209" s="362" t="s">
        <v>2563</v>
      </c>
      <c r="Z2209" s="362">
        <v>0</v>
      </c>
    </row>
    <row r="2210" spans="24:26" x14ac:dyDescent="0.35">
      <c r="X2210" s="362">
        <v>17097864602</v>
      </c>
      <c r="Y2210" s="362" t="s">
        <v>2563</v>
      </c>
      <c r="Z2210" s="362">
        <v>0</v>
      </c>
    </row>
    <row r="2211" spans="24:26" x14ac:dyDescent="0.35">
      <c r="X2211" s="362">
        <v>17097864700</v>
      </c>
      <c r="Y2211" s="362" t="s">
        <v>2563</v>
      </c>
      <c r="Z2211" s="362">
        <v>1</v>
      </c>
    </row>
    <row r="2212" spans="24:26" x14ac:dyDescent="0.35">
      <c r="X2212" s="362">
        <v>17097864801</v>
      </c>
      <c r="Y2212" s="362" t="s">
        <v>2563</v>
      </c>
      <c r="Z2212" s="362">
        <v>4</v>
      </c>
    </row>
    <row r="2213" spans="24:26" x14ac:dyDescent="0.35">
      <c r="X2213" s="362">
        <v>17097864802</v>
      </c>
      <c r="Y2213" s="362" t="s">
        <v>2563</v>
      </c>
      <c r="Z2213" s="362">
        <v>2</v>
      </c>
    </row>
    <row r="2214" spans="24:26" x14ac:dyDescent="0.35">
      <c r="X2214" s="362">
        <v>17097864901</v>
      </c>
      <c r="Y2214" s="362" t="s">
        <v>2563</v>
      </c>
      <c r="Z2214" s="362">
        <v>0</v>
      </c>
    </row>
    <row r="2215" spans="24:26" x14ac:dyDescent="0.35">
      <c r="X2215" s="362">
        <v>17097864903</v>
      </c>
      <c r="Y2215" s="362" t="s">
        <v>2563</v>
      </c>
      <c r="Z2215" s="362">
        <v>5</v>
      </c>
    </row>
    <row r="2216" spans="24:26" x14ac:dyDescent="0.35">
      <c r="X2216" s="362">
        <v>17097864904</v>
      </c>
      <c r="Y2216" s="362" t="s">
        <v>2563</v>
      </c>
      <c r="Z2216" s="362">
        <v>4</v>
      </c>
    </row>
    <row r="2217" spans="24:26" x14ac:dyDescent="0.35">
      <c r="X2217" s="362">
        <v>17097865000</v>
      </c>
      <c r="Y2217" s="362" t="s">
        <v>2563</v>
      </c>
      <c r="Z2217" s="362">
        <v>0</v>
      </c>
    </row>
    <row r="2218" spans="24:26" x14ac:dyDescent="0.35">
      <c r="X2218" s="362">
        <v>17097865200</v>
      </c>
      <c r="Y2218" s="362" t="s">
        <v>2563</v>
      </c>
      <c r="Z2218" s="362">
        <v>3</v>
      </c>
    </row>
    <row r="2219" spans="24:26" x14ac:dyDescent="0.35">
      <c r="X2219" s="362">
        <v>17097865300</v>
      </c>
      <c r="Y2219" s="362" t="s">
        <v>2563</v>
      </c>
      <c r="Z2219" s="362">
        <v>4</v>
      </c>
    </row>
    <row r="2220" spans="24:26" x14ac:dyDescent="0.35">
      <c r="X2220" s="362">
        <v>17097865400</v>
      </c>
      <c r="Y2220" s="362" t="s">
        <v>2563</v>
      </c>
      <c r="Z2220" s="362">
        <v>4</v>
      </c>
    </row>
    <row r="2221" spans="24:26" x14ac:dyDescent="0.35">
      <c r="X2221" s="362">
        <v>17097865501</v>
      </c>
      <c r="Y2221" s="362" t="s">
        <v>2563</v>
      </c>
      <c r="Z2221" s="362">
        <v>2</v>
      </c>
    </row>
    <row r="2222" spans="24:26" x14ac:dyDescent="0.35">
      <c r="X2222" s="362">
        <v>17097865502</v>
      </c>
      <c r="Y2222" s="362" t="s">
        <v>2563</v>
      </c>
      <c r="Z2222" s="362">
        <v>1</v>
      </c>
    </row>
    <row r="2223" spans="24:26" x14ac:dyDescent="0.35">
      <c r="X2223" s="362">
        <v>17097865600</v>
      </c>
      <c r="Y2223" s="362" t="s">
        <v>2563</v>
      </c>
      <c r="Z2223" s="362">
        <v>1</v>
      </c>
    </row>
    <row r="2224" spans="24:26" x14ac:dyDescent="0.35">
      <c r="X2224" s="362">
        <v>17097865700</v>
      </c>
      <c r="Y2224" s="362" t="s">
        <v>2563</v>
      </c>
      <c r="Z2224" s="362">
        <v>0</v>
      </c>
    </row>
    <row r="2225" spans="24:26" x14ac:dyDescent="0.35">
      <c r="X2225" s="362">
        <v>17097865801</v>
      </c>
      <c r="Y2225" s="362" t="s">
        <v>2563</v>
      </c>
      <c r="Z2225" s="362">
        <v>0</v>
      </c>
    </row>
    <row r="2226" spans="24:26" x14ac:dyDescent="0.35">
      <c r="X2226" s="362">
        <v>17097865802</v>
      </c>
      <c r="Y2226" s="362" t="s">
        <v>2563</v>
      </c>
      <c r="Z2226" s="362">
        <v>0</v>
      </c>
    </row>
    <row r="2227" spans="24:26" x14ac:dyDescent="0.35">
      <c r="X2227" s="362">
        <v>17097866000</v>
      </c>
      <c r="Y2227" s="362" t="s">
        <v>2563</v>
      </c>
      <c r="Z2227" s="362">
        <v>0</v>
      </c>
    </row>
    <row r="2228" spans="24:26" x14ac:dyDescent="0.35">
      <c r="X2228" s="362">
        <v>17097866100</v>
      </c>
      <c r="Y2228" s="362" t="s">
        <v>2563</v>
      </c>
      <c r="Z2228" s="362">
        <v>0</v>
      </c>
    </row>
    <row r="2229" spans="24:26" x14ac:dyDescent="0.35">
      <c r="X2229" s="362">
        <v>17097866200</v>
      </c>
      <c r="Y2229" s="362" t="s">
        <v>2563</v>
      </c>
      <c r="Z2229" s="362">
        <v>1</v>
      </c>
    </row>
    <row r="2230" spans="24:26" x14ac:dyDescent="0.35">
      <c r="X2230" s="362">
        <v>17097990000</v>
      </c>
      <c r="Y2230" s="362" t="s">
        <v>3755</v>
      </c>
      <c r="Z2230" s="362">
        <v>-1</v>
      </c>
    </row>
    <row r="2231" spans="24:26" x14ac:dyDescent="0.35">
      <c r="X2231" s="362">
        <v>17099961701</v>
      </c>
      <c r="Y2231" s="362" t="s">
        <v>672</v>
      </c>
      <c r="Z2231" s="362">
        <v>0</v>
      </c>
    </row>
    <row r="2232" spans="24:26" x14ac:dyDescent="0.35">
      <c r="X2232" s="362">
        <v>17099961702</v>
      </c>
      <c r="Y2232" s="362" t="s">
        <v>672</v>
      </c>
      <c r="Z2232" s="362">
        <v>0</v>
      </c>
    </row>
    <row r="2233" spans="24:26" x14ac:dyDescent="0.35">
      <c r="X2233" s="362">
        <v>17099961800</v>
      </c>
      <c r="Y2233" s="362" t="s">
        <v>672</v>
      </c>
      <c r="Z2233" s="362">
        <v>3</v>
      </c>
    </row>
    <row r="2234" spans="24:26" x14ac:dyDescent="0.35">
      <c r="X2234" s="362">
        <v>17099961900</v>
      </c>
      <c r="Y2234" s="362" t="s">
        <v>672</v>
      </c>
      <c r="Z2234" s="362">
        <v>0</v>
      </c>
    </row>
    <row r="2235" spans="24:26" x14ac:dyDescent="0.35">
      <c r="X2235" s="362">
        <v>17099962000</v>
      </c>
      <c r="Y2235" s="362" t="s">
        <v>672</v>
      </c>
      <c r="Z2235" s="362">
        <v>0</v>
      </c>
    </row>
    <row r="2236" spans="24:26" x14ac:dyDescent="0.35">
      <c r="X2236" s="362">
        <v>17099962100</v>
      </c>
      <c r="Y2236" s="362" t="s">
        <v>672</v>
      </c>
      <c r="Z2236" s="362">
        <v>0</v>
      </c>
    </row>
    <row r="2237" spans="24:26" x14ac:dyDescent="0.35">
      <c r="X2237" s="362">
        <v>17099962200</v>
      </c>
      <c r="Y2237" s="362" t="s">
        <v>672</v>
      </c>
      <c r="Z2237" s="362">
        <v>0</v>
      </c>
    </row>
    <row r="2238" spans="24:26" x14ac:dyDescent="0.35">
      <c r="X2238" s="362">
        <v>17099962300</v>
      </c>
      <c r="Y2238" s="362" t="s">
        <v>672</v>
      </c>
      <c r="Z2238" s="362">
        <v>1</v>
      </c>
    </row>
    <row r="2239" spans="24:26" x14ac:dyDescent="0.35">
      <c r="X2239" s="362">
        <v>17099962400</v>
      </c>
      <c r="Y2239" s="362" t="s">
        <v>672</v>
      </c>
      <c r="Z2239" s="362">
        <v>0</v>
      </c>
    </row>
    <row r="2240" spans="24:26" x14ac:dyDescent="0.35">
      <c r="X2240" s="362">
        <v>17099962500</v>
      </c>
      <c r="Y2240" s="362" t="s">
        <v>672</v>
      </c>
      <c r="Z2240" s="362">
        <v>1</v>
      </c>
    </row>
    <row r="2241" spans="24:26" x14ac:dyDescent="0.35">
      <c r="X2241" s="362">
        <v>17099962600</v>
      </c>
      <c r="Y2241" s="362" t="s">
        <v>672</v>
      </c>
      <c r="Z2241" s="362">
        <v>3</v>
      </c>
    </row>
    <row r="2242" spans="24:26" x14ac:dyDescent="0.35">
      <c r="X2242" s="362">
        <v>17099962700</v>
      </c>
      <c r="Y2242" s="362" t="s">
        <v>672</v>
      </c>
      <c r="Z2242" s="362">
        <v>1</v>
      </c>
    </row>
    <row r="2243" spans="24:26" x14ac:dyDescent="0.35">
      <c r="X2243" s="362">
        <v>17099962800</v>
      </c>
      <c r="Y2243" s="362" t="s">
        <v>672</v>
      </c>
      <c r="Z2243" s="362">
        <v>0</v>
      </c>
    </row>
    <row r="2244" spans="24:26" x14ac:dyDescent="0.35">
      <c r="X2244" s="362">
        <v>17099962900</v>
      </c>
      <c r="Y2244" s="362" t="s">
        <v>672</v>
      </c>
      <c r="Z2244" s="362">
        <v>0</v>
      </c>
    </row>
    <row r="2245" spans="24:26" x14ac:dyDescent="0.35">
      <c r="X2245" s="362">
        <v>17099963000</v>
      </c>
      <c r="Y2245" s="362" t="s">
        <v>672</v>
      </c>
      <c r="Z2245" s="362">
        <v>4</v>
      </c>
    </row>
    <row r="2246" spans="24:26" x14ac:dyDescent="0.35">
      <c r="X2246" s="362">
        <v>17099963100</v>
      </c>
      <c r="Y2246" s="362" t="s">
        <v>672</v>
      </c>
      <c r="Z2246" s="362">
        <v>3</v>
      </c>
    </row>
    <row r="2247" spans="24:26" x14ac:dyDescent="0.35">
      <c r="X2247" s="362">
        <v>17099963200</v>
      </c>
      <c r="Y2247" s="362" t="s">
        <v>672</v>
      </c>
      <c r="Z2247" s="362">
        <v>1</v>
      </c>
    </row>
    <row r="2248" spans="24:26" x14ac:dyDescent="0.35">
      <c r="X2248" s="362">
        <v>17099963300</v>
      </c>
      <c r="Y2248" s="362" t="s">
        <v>672</v>
      </c>
      <c r="Z2248" s="362">
        <v>2</v>
      </c>
    </row>
    <row r="2249" spans="24:26" x14ac:dyDescent="0.35">
      <c r="X2249" s="362">
        <v>17099963400</v>
      </c>
      <c r="Y2249" s="362" t="s">
        <v>672</v>
      </c>
      <c r="Z2249" s="362">
        <v>0</v>
      </c>
    </row>
    <row r="2250" spans="24:26" x14ac:dyDescent="0.35">
      <c r="X2250" s="362">
        <v>17099963500</v>
      </c>
      <c r="Y2250" s="362" t="s">
        <v>672</v>
      </c>
      <c r="Z2250" s="362">
        <v>3</v>
      </c>
    </row>
    <row r="2251" spans="24:26" x14ac:dyDescent="0.35">
      <c r="X2251" s="362">
        <v>17099963600</v>
      </c>
      <c r="Y2251" s="362" t="s">
        <v>672</v>
      </c>
      <c r="Z2251" s="362">
        <v>0</v>
      </c>
    </row>
    <row r="2252" spans="24:26" x14ac:dyDescent="0.35">
      <c r="X2252" s="362">
        <v>17099963700</v>
      </c>
      <c r="Y2252" s="362" t="s">
        <v>672</v>
      </c>
      <c r="Z2252" s="362">
        <v>3</v>
      </c>
    </row>
    <row r="2253" spans="24:26" x14ac:dyDescent="0.35">
      <c r="X2253" s="362">
        <v>17099963800</v>
      </c>
      <c r="Y2253" s="362" t="s">
        <v>672</v>
      </c>
      <c r="Z2253" s="362">
        <v>1</v>
      </c>
    </row>
    <row r="2254" spans="24:26" x14ac:dyDescent="0.35">
      <c r="X2254" s="362">
        <v>17099963900</v>
      </c>
      <c r="Y2254" s="362" t="s">
        <v>672</v>
      </c>
      <c r="Z2254" s="362">
        <v>0</v>
      </c>
    </row>
    <row r="2255" spans="24:26" x14ac:dyDescent="0.35">
      <c r="X2255" s="362">
        <v>17099964000</v>
      </c>
      <c r="Y2255" s="362" t="s">
        <v>672</v>
      </c>
      <c r="Z2255" s="362">
        <v>0</v>
      </c>
    </row>
    <row r="2256" spans="24:26" x14ac:dyDescent="0.35">
      <c r="X2256" s="362">
        <v>17099964100</v>
      </c>
      <c r="Y2256" s="362" t="s">
        <v>672</v>
      </c>
      <c r="Z2256" s="362">
        <v>0</v>
      </c>
    </row>
    <row r="2257" spans="24:26" x14ac:dyDescent="0.35">
      <c r="X2257" s="362">
        <v>17099964200</v>
      </c>
      <c r="Y2257" s="362" t="s">
        <v>672</v>
      </c>
      <c r="Z2257" s="362">
        <v>0</v>
      </c>
    </row>
    <row r="2258" spans="24:26" x14ac:dyDescent="0.35">
      <c r="X2258" s="362">
        <v>17099964300</v>
      </c>
      <c r="Y2258" s="362" t="s">
        <v>672</v>
      </c>
      <c r="Z2258" s="362">
        <v>0</v>
      </c>
    </row>
    <row r="2259" spans="24:26" x14ac:dyDescent="0.35">
      <c r="X2259" s="362">
        <v>17101880700</v>
      </c>
      <c r="Y2259" s="362" t="s">
        <v>672</v>
      </c>
      <c r="Z2259" s="362">
        <v>0</v>
      </c>
    </row>
    <row r="2260" spans="24:26" x14ac:dyDescent="0.35">
      <c r="X2260" s="362">
        <v>17101880800</v>
      </c>
      <c r="Y2260" s="362" t="s">
        <v>672</v>
      </c>
      <c r="Z2260" s="362">
        <v>1</v>
      </c>
    </row>
    <row r="2261" spans="24:26" x14ac:dyDescent="0.35">
      <c r="X2261" s="362">
        <v>17101880900</v>
      </c>
      <c r="Y2261" s="362" t="s">
        <v>672</v>
      </c>
      <c r="Z2261" s="362">
        <v>0</v>
      </c>
    </row>
    <row r="2262" spans="24:26" x14ac:dyDescent="0.35">
      <c r="X2262" s="362">
        <v>17101881000</v>
      </c>
      <c r="Y2262" s="362" t="s">
        <v>672</v>
      </c>
      <c r="Z2262" s="362">
        <v>1</v>
      </c>
    </row>
    <row r="2263" spans="24:26" x14ac:dyDescent="0.35">
      <c r="X2263" s="362">
        <v>17101881100</v>
      </c>
      <c r="Y2263" s="362" t="s">
        <v>672</v>
      </c>
      <c r="Z2263" s="362">
        <v>1</v>
      </c>
    </row>
    <row r="2264" spans="24:26" x14ac:dyDescent="0.35">
      <c r="X2264" s="362">
        <v>17103000100</v>
      </c>
      <c r="Y2264" s="362" t="s">
        <v>672</v>
      </c>
      <c r="Z2264" s="362">
        <v>5</v>
      </c>
    </row>
    <row r="2265" spans="24:26" x14ac:dyDescent="0.35">
      <c r="X2265" s="362">
        <v>17103000200</v>
      </c>
      <c r="Y2265" s="362" t="s">
        <v>672</v>
      </c>
      <c r="Z2265" s="362">
        <v>5</v>
      </c>
    </row>
    <row r="2266" spans="24:26" x14ac:dyDescent="0.35">
      <c r="X2266" s="362">
        <v>17103000300</v>
      </c>
      <c r="Y2266" s="362" t="s">
        <v>672</v>
      </c>
      <c r="Z2266" s="362">
        <v>0</v>
      </c>
    </row>
    <row r="2267" spans="24:26" x14ac:dyDescent="0.35">
      <c r="X2267" s="362">
        <v>17103000400</v>
      </c>
      <c r="Y2267" s="362" t="s">
        <v>672</v>
      </c>
      <c r="Z2267" s="362">
        <v>0</v>
      </c>
    </row>
    <row r="2268" spans="24:26" x14ac:dyDescent="0.35">
      <c r="X2268" s="362">
        <v>17103000500</v>
      </c>
      <c r="Y2268" s="362" t="s">
        <v>672</v>
      </c>
      <c r="Z2268" s="362">
        <v>1</v>
      </c>
    </row>
    <row r="2269" spans="24:26" x14ac:dyDescent="0.35">
      <c r="X2269" s="362">
        <v>17103000600</v>
      </c>
      <c r="Y2269" s="362" t="s">
        <v>672</v>
      </c>
      <c r="Z2269" s="362">
        <v>0</v>
      </c>
    </row>
    <row r="2270" spans="24:26" x14ac:dyDescent="0.35">
      <c r="X2270" s="362">
        <v>17103000700</v>
      </c>
      <c r="Y2270" s="362" t="s">
        <v>672</v>
      </c>
      <c r="Z2270" s="362">
        <v>1</v>
      </c>
    </row>
    <row r="2271" spans="24:26" x14ac:dyDescent="0.35">
      <c r="X2271" s="362">
        <v>17103000800</v>
      </c>
      <c r="Y2271" s="362" t="s">
        <v>672</v>
      </c>
      <c r="Z2271" s="362">
        <v>1</v>
      </c>
    </row>
    <row r="2272" spans="24:26" x14ac:dyDescent="0.35">
      <c r="X2272" s="362">
        <v>17103000900</v>
      </c>
      <c r="Y2272" s="362" t="s">
        <v>672</v>
      </c>
      <c r="Z2272" s="362">
        <v>0</v>
      </c>
    </row>
    <row r="2273" spans="24:26" x14ac:dyDescent="0.35">
      <c r="X2273" s="362">
        <v>17105960100</v>
      </c>
      <c r="Y2273" s="362" t="s">
        <v>672</v>
      </c>
      <c r="Z2273" s="362">
        <v>0</v>
      </c>
    </row>
    <row r="2274" spans="24:26" x14ac:dyDescent="0.35">
      <c r="X2274" s="362">
        <v>17105960200</v>
      </c>
      <c r="Y2274" s="362" t="s">
        <v>672</v>
      </c>
      <c r="Z2274" s="362">
        <v>3</v>
      </c>
    </row>
    <row r="2275" spans="24:26" x14ac:dyDescent="0.35">
      <c r="X2275" s="362">
        <v>17105960300</v>
      </c>
      <c r="Y2275" s="362" t="s">
        <v>672</v>
      </c>
      <c r="Z2275" s="362">
        <v>0</v>
      </c>
    </row>
    <row r="2276" spans="24:26" x14ac:dyDescent="0.35">
      <c r="X2276" s="362">
        <v>17105960400</v>
      </c>
      <c r="Y2276" s="362" t="s">
        <v>672</v>
      </c>
      <c r="Z2276" s="362">
        <v>4</v>
      </c>
    </row>
    <row r="2277" spans="24:26" x14ac:dyDescent="0.35">
      <c r="X2277" s="362">
        <v>17105960500</v>
      </c>
      <c r="Y2277" s="362" t="s">
        <v>672</v>
      </c>
      <c r="Z2277" s="362">
        <v>1</v>
      </c>
    </row>
    <row r="2278" spans="24:26" x14ac:dyDescent="0.35">
      <c r="X2278" s="362">
        <v>17105960600</v>
      </c>
      <c r="Y2278" s="362" t="s">
        <v>672</v>
      </c>
      <c r="Z2278" s="362">
        <v>3</v>
      </c>
    </row>
    <row r="2279" spans="24:26" x14ac:dyDescent="0.35">
      <c r="X2279" s="362">
        <v>17105960700</v>
      </c>
      <c r="Y2279" s="362" t="s">
        <v>672</v>
      </c>
      <c r="Z2279" s="362">
        <v>1</v>
      </c>
    </row>
    <row r="2280" spans="24:26" x14ac:dyDescent="0.35">
      <c r="X2280" s="362">
        <v>17105960800</v>
      </c>
      <c r="Y2280" s="362" t="s">
        <v>672</v>
      </c>
      <c r="Z2280" s="362">
        <v>1</v>
      </c>
    </row>
    <row r="2281" spans="24:26" x14ac:dyDescent="0.35">
      <c r="X2281" s="362">
        <v>17105960900</v>
      </c>
      <c r="Y2281" s="362" t="s">
        <v>672</v>
      </c>
      <c r="Z2281" s="362">
        <v>0</v>
      </c>
    </row>
    <row r="2282" spans="24:26" x14ac:dyDescent="0.35">
      <c r="X2282" s="362">
        <v>17105961000</v>
      </c>
      <c r="Y2282" s="362" t="s">
        <v>672</v>
      </c>
      <c r="Z2282" s="362">
        <v>1</v>
      </c>
    </row>
    <row r="2283" spans="24:26" x14ac:dyDescent="0.35">
      <c r="X2283" s="362">
        <v>17107952900</v>
      </c>
      <c r="Y2283" s="362" t="s">
        <v>672</v>
      </c>
      <c r="Z2283" s="362">
        <v>0</v>
      </c>
    </row>
    <row r="2284" spans="24:26" x14ac:dyDescent="0.35">
      <c r="X2284" s="362">
        <v>17107953000</v>
      </c>
      <c r="Y2284" s="362" t="s">
        <v>672</v>
      </c>
      <c r="Z2284" s="362">
        <v>0</v>
      </c>
    </row>
    <row r="2285" spans="24:26" x14ac:dyDescent="0.35">
      <c r="X2285" s="362">
        <v>17107953100</v>
      </c>
      <c r="Y2285" s="362" t="s">
        <v>672</v>
      </c>
      <c r="Z2285" s="362">
        <v>0</v>
      </c>
    </row>
    <row r="2286" spans="24:26" x14ac:dyDescent="0.35">
      <c r="X2286" s="362">
        <v>17107953200</v>
      </c>
      <c r="Y2286" s="362" t="s">
        <v>672</v>
      </c>
      <c r="Z2286" s="362">
        <v>0</v>
      </c>
    </row>
    <row r="2287" spans="24:26" x14ac:dyDescent="0.35">
      <c r="X2287" s="362">
        <v>17107953300</v>
      </c>
      <c r="Y2287" s="362" t="s">
        <v>672</v>
      </c>
      <c r="Z2287" s="362">
        <v>3</v>
      </c>
    </row>
    <row r="2288" spans="24:26" x14ac:dyDescent="0.35">
      <c r="X2288" s="362">
        <v>17107953400</v>
      </c>
      <c r="Y2288" s="362" t="s">
        <v>672</v>
      </c>
      <c r="Z2288" s="362">
        <v>0</v>
      </c>
    </row>
    <row r="2289" spans="24:26" x14ac:dyDescent="0.35">
      <c r="X2289" s="362">
        <v>17107953500</v>
      </c>
      <c r="Y2289" s="362" t="s">
        <v>672</v>
      </c>
      <c r="Z2289" s="362">
        <v>0</v>
      </c>
    </row>
    <row r="2290" spans="24:26" x14ac:dyDescent="0.35">
      <c r="X2290" s="362">
        <v>17107953600</v>
      </c>
      <c r="Y2290" s="362" t="s">
        <v>672</v>
      </c>
      <c r="Z2290" s="362">
        <v>0</v>
      </c>
    </row>
    <row r="2291" spans="24:26" x14ac:dyDescent="0.35">
      <c r="X2291" s="362">
        <v>17109010100</v>
      </c>
      <c r="Y2291" s="362" t="s">
        <v>672</v>
      </c>
      <c r="Z2291" s="362">
        <v>1</v>
      </c>
    </row>
    <row r="2292" spans="24:26" x14ac:dyDescent="0.35">
      <c r="X2292" s="362">
        <v>17109010200</v>
      </c>
      <c r="Y2292" s="362" t="s">
        <v>672</v>
      </c>
      <c r="Z2292" s="362">
        <v>4</v>
      </c>
    </row>
    <row r="2293" spans="24:26" x14ac:dyDescent="0.35">
      <c r="X2293" s="362">
        <v>17109010300</v>
      </c>
      <c r="Y2293" s="362" t="s">
        <v>672</v>
      </c>
      <c r="Z2293" s="362">
        <v>4</v>
      </c>
    </row>
    <row r="2294" spans="24:26" x14ac:dyDescent="0.35">
      <c r="X2294" s="362">
        <v>17109010401</v>
      </c>
      <c r="Y2294" s="362" t="s">
        <v>672</v>
      </c>
      <c r="Z2294" s="362">
        <v>0</v>
      </c>
    </row>
    <row r="2295" spans="24:26" x14ac:dyDescent="0.35">
      <c r="X2295" s="362">
        <v>17109010402</v>
      </c>
      <c r="Y2295" s="362" t="s">
        <v>672</v>
      </c>
      <c r="Z2295" s="362">
        <v>0</v>
      </c>
    </row>
    <row r="2296" spans="24:26" x14ac:dyDescent="0.35">
      <c r="X2296" s="362">
        <v>17109010600</v>
      </c>
      <c r="Y2296" s="362" t="s">
        <v>672</v>
      </c>
      <c r="Z2296" s="362">
        <v>0</v>
      </c>
    </row>
    <row r="2297" spans="24:26" x14ac:dyDescent="0.35">
      <c r="X2297" s="362">
        <v>17109010700</v>
      </c>
      <c r="Y2297" s="362" t="s">
        <v>672</v>
      </c>
      <c r="Z2297" s="362">
        <v>1</v>
      </c>
    </row>
    <row r="2298" spans="24:26" x14ac:dyDescent="0.35">
      <c r="X2298" s="362">
        <v>17109010900</v>
      </c>
      <c r="Y2298" s="362" t="s">
        <v>672</v>
      </c>
      <c r="Z2298" s="362">
        <v>0</v>
      </c>
    </row>
    <row r="2299" spans="24:26" x14ac:dyDescent="0.35">
      <c r="X2299" s="362">
        <v>17109011000</v>
      </c>
      <c r="Y2299" s="362" t="s">
        <v>672</v>
      </c>
      <c r="Z2299" s="362">
        <v>0</v>
      </c>
    </row>
    <row r="2300" spans="24:26" x14ac:dyDescent="0.35">
      <c r="X2300" s="362">
        <v>17109011100</v>
      </c>
      <c r="Y2300" s="362" t="s">
        <v>672</v>
      </c>
      <c r="Z2300" s="362">
        <v>5</v>
      </c>
    </row>
    <row r="2301" spans="24:26" x14ac:dyDescent="0.35">
      <c r="X2301" s="362">
        <v>17109980000</v>
      </c>
      <c r="Y2301" s="362" t="s">
        <v>672</v>
      </c>
      <c r="Z2301" s="362">
        <v>0</v>
      </c>
    </row>
    <row r="2302" spans="24:26" x14ac:dyDescent="0.35">
      <c r="X2302" s="362">
        <v>17111870103</v>
      </c>
      <c r="Y2302" s="362" t="s">
        <v>2563</v>
      </c>
      <c r="Z2302" s="362">
        <v>1</v>
      </c>
    </row>
    <row r="2303" spans="24:26" x14ac:dyDescent="0.35">
      <c r="X2303" s="362">
        <v>17111870104</v>
      </c>
      <c r="Y2303" s="362" t="s">
        <v>2563</v>
      </c>
      <c r="Z2303" s="362">
        <v>1</v>
      </c>
    </row>
    <row r="2304" spans="24:26" x14ac:dyDescent="0.35">
      <c r="X2304" s="362">
        <v>17111870105</v>
      </c>
      <c r="Y2304" s="362" t="s">
        <v>2563</v>
      </c>
      <c r="Z2304" s="362">
        <v>5</v>
      </c>
    </row>
    <row r="2305" spans="24:26" x14ac:dyDescent="0.35">
      <c r="X2305" s="362">
        <v>17111870106</v>
      </c>
      <c r="Y2305" s="362" t="s">
        <v>2563</v>
      </c>
      <c r="Z2305" s="362">
        <v>4</v>
      </c>
    </row>
    <row r="2306" spans="24:26" x14ac:dyDescent="0.35">
      <c r="X2306" s="362">
        <v>17111870200</v>
      </c>
      <c r="Y2306" s="362" t="s">
        <v>2563</v>
      </c>
      <c r="Z2306" s="362">
        <v>1</v>
      </c>
    </row>
    <row r="2307" spans="24:26" x14ac:dyDescent="0.35">
      <c r="X2307" s="362">
        <v>17111870301</v>
      </c>
      <c r="Y2307" s="362" t="s">
        <v>2563</v>
      </c>
      <c r="Z2307" s="362">
        <v>0</v>
      </c>
    </row>
    <row r="2308" spans="24:26" x14ac:dyDescent="0.35">
      <c r="X2308" s="362">
        <v>17111870302</v>
      </c>
      <c r="Y2308" s="362" t="s">
        <v>2563</v>
      </c>
      <c r="Z2308" s="362">
        <v>5</v>
      </c>
    </row>
    <row r="2309" spans="24:26" x14ac:dyDescent="0.35">
      <c r="X2309" s="362">
        <v>17111870402</v>
      </c>
      <c r="Y2309" s="362" t="s">
        <v>2563</v>
      </c>
      <c r="Z2309" s="362">
        <v>3</v>
      </c>
    </row>
    <row r="2310" spans="24:26" x14ac:dyDescent="0.35">
      <c r="X2310" s="362">
        <v>17111870403</v>
      </c>
      <c r="Y2310" s="362" t="s">
        <v>2563</v>
      </c>
      <c r="Z2310" s="362">
        <v>0</v>
      </c>
    </row>
    <row r="2311" spans="24:26" x14ac:dyDescent="0.35">
      <c r="X2311" s="362">
        <v>17111870404</v>
      </c>
      <c r="Y2311" s="362" t="s">
        <v>2563</v>
      </c>
      <c r="Z2311" s="362">
        <v>5</v>
      </c>
    </row>
    <row r="2312" spans="24:26" x14ac:dyDescent="0.35">
      <c r="X2312" s="362">
        <v>17111870501</v>
      </c>
      <c r="Y2312" s="362" t="s">
        <v>2563</v>
      </c>
      <c r="Z2312" s="362">
        <v>3</v>
      </c>
    </row>
    <row r="2313" spans="24:26" x14ac:dyDescent="0.35">
      <c r="X2313" s="362">
        <v>17111870502</v>
      </c>
      <c r="Y2313" s="362" t="s">
        <v>2563</v>
      </c>
      <c r="Z2313" s="362">
        <v>0</v>
      </c>
    </row>
    <row r="2314" spans="24:26" x14ac:dyDescent="0.35">
      <c r="X2314" s="362">
        <v>17111870603</v>
      </c>
      <c r="Y2314" s="362" t="s">
        <v>2563</v>
      </c>
      <c r="Z2314" s="362">
        <v>0</v>
      </c>
    </row>
    <row r="2315" spans="24:26" x14ac:dyDescent="0.35">
      <c r="X2315" s="362">
        <v>17111870604</v>
      </c>
      <c r="Y2315" s="362" t="s">
        <v>2563</v>
      </c>
      <c r="Z2315" s="362">
        <v>3</v>
      </c>
    </row>
    <row r="2316" spans="24:26" x14ac:dyDescent="0.35">
      <c r="X2316" s="362">
        <v>17111870605</v>
      </c>
      <c r="Y2316" s="362" t="s">
        <v>2563</v>
      </c>
      <c r="Z2316" s="362">
        <v>5</v>
      </c>
    </row>
    <row r="2317" spans="24:26" x14ac:dyDescent="0.35">
      <c r="X2317" s="362">
        <v>17111870606</v>
      </c>
      <c r="Y2317" s="362" t="s">
        <v>2563</v>
      </c>
      <c r="Z2317" s="362">
        <v>4</v>
      </c>
    </row>
    <row r="2318" spans="24:26" x14ac:dyDescent="0.35">
      <c r="X2318" s="362">
        <v>17111870702</v>
      </c>
      <c r="Y2318" s="362" t="s">
        <v>2563</v>
      </c>
      <c r="Z2318" s="362">
        <v>0</v>
      </c>
    </row>
    <row r="2319" spans="24:26" x14ac:dyDescent="0.35">
      <c r="X2319" s="362">
        <v>17111870703</v>
      </c>
      <c r="Y2319" s="362" t="s">
        <v>2563</v>
      </c>
      <c r="Z2319" s="362">
        <v>0</v>
      </c>
    </row>
    <row r="2320" spans="24:26" x14ac:dyDescent="0.35">
      <c r="X2320" s="362">
        <v>17111870704</v>
      </c>
      <c r="Y2320" s="362" t="s">
        <v>2563</v>
      </c>
      <c r="Z2320" s="362">
        <v>0</v>
      </c>
    </row>
    <row r="2321" spans="24:26" x14ac:dyDescent="0.35">
      <c r="X2321" s="362">
        <v>17111870807</v>
      </c>
      <c r="Y2321" s="362" t="s">
        <v>2563</v>
      </c>
      <c r="Z2321" s="362">
        <v>3</v>
      </c>
    </row>
    <row r="2322" spans="24:26" x14ac:dyDescent="0.35">
      <c r="X2322" s="362">
        <v>17111870808</v>
      </c>
      <c r="Y2322" s="362" t="s">
        <v>2563</v>
      </c>
      <c r="Z2322" s="362">
        <v>0</v>
      </c>
    </row>
    <row r="2323" spans="24:26" x14ac:dyDescent="0.35">
      <c r="X2323" s="362">
        <v>17111870809</v>
      </c>
      <c r="Y2323" s="362" t="s">
        <v>2563</v>
      </c>
      <c r="Z2323" s="362">
        <v>0</v>
      </c>
    </row>
    <row r="2324" spans="24:26" x14ac:dyDescent="0.35">
      <c r="X2324" s="362">
        <v>17111870810</v>
      </c>
      <c r="Y2324" s="362" t="s">
        <v>2563</v>
      </c>
      <c r="Z2324" s="362">
        <v>0</v>
      </c>
    </row>
    <row r="2325" spans="24:26" x14ac:dyDescent="0.35">
      <c r="X2325" s="362">
        <v>17111870811</v>
      </c>
      <c r="Y2325" s="362" t="s">
        <v>2563</v>
      </c>
      <c r="Z2325" s="362">
        <v>0</v>
      </c>
    </row>
    <row r="2326" spans="24:26" x14ac:dyDescent="0.35">
      <c r="X2326" s="362">
        <v>17111870812</v>
      </c>
      <c r="Y2326" s="362" t="s">
        <v>2563</v>
      </c>
      <c r="Z2326" s="362">
        <v>3</v>
      </c>
    </row>
    <row r="2327" spans="24:26" x14ac:dyDescent="0.35">
      <c r="X2327" s="362">
        <v>17111870813</v>
      </c>
      <c r="Y2327" s="362" t="s">
        <v>2563</v>
      </c>
      <c r="Z2327" s="362">
        <v>0</v>
      </c>
    </row>
    <row r="2328" spans="24:26" x14ac:dyDescent="0.35">
      <c r="X2328" s="362">
        <v>17111870814</v>
      </c>
      <c r="Y2328" s="362" t="s">
        <v>2563</v>
      </c>
      <c r="Z2328" s="362">
        <v>0</v>
      </c>
    </row>
    <row r="2329" spans="24:26" x14ac:dyDescent="0.35">
      <c r="X2329" s="362">
        <v>17111870903</v>
      </c>
      <c r="Y2329" s="362" t="s">
        <v>2563</v>
      </c>
      <c r="Z2329" s="362">
        <v>1</v>
      </c>
    </row>
    <row r="2330" spans="24:26" x14ac:dyDescent="0.35">
      <c r="X2330" s="362">
        <v>17111870904</v>
      </c>
      <c r="Y2330" s="362" t="s">
        <v>2563</v>
      </c>
      <c r="Z2330" s="362">
        <v>0</v>
      </c>
    </row>
    <row r="2331" spans="24:26" x14ac:dyDescent="0.35">
      <c r="X2331" s="362">
        <v>17111870905</v>
      </c>
      <c r="Y2331" s="362" t="s">
        <v>2563</v>
      </c>
      <c r="Z2331" s="362">
        <v>0</v>
      </c>
    </row>
    <row r="2332" spans="24:26" x14ac:dyDescent="0.35">
      <c r="X2332" s="362">
        <v>17111870906</v>
      </c>
      <c r="Y2332" s="362" t="s">
        <v>2563</v>
      </c>
      <c r="Z2332" s="362">
        <v>3</v>
      </c>
    </row>
    <row r="2333" spans="24:26" x14ac:dyDescent="0.35">
      <c r="X2333" s="362">
        <v>17111870907</v>
      </c>
      <c r="Y2333" s="362" t="s">
        <v>2563</v>
      </c>
      <c r="Z2333" s="362">
        <v>5</v>
      </c>
    </row>
    <row r="2334" spans="24:26" x14ac:dyDescent="0.35">
      <c r="X2334" s="362">
        <v>17111871003</v>
      </c>
      <c r="Y2334" s="362" t="s">
        <v>2563</v>
      </c>
      <c r="Z2334" s="362">
        <v>0</v>
      </c>
    </row>
    <row r="2335" spans="24:26" x14ac:dyDescent="0.35">
      <c r="X2335" s="362">
        <v>17111871004</v>
      </c>
      <c r="Y2335" s="362" t="s">
        <v>2563</v>
      </c>
      <c r="Z2335" s="362">
        <v>0</v>
      </c>
    </row>
    <row r="2336" spans="24:26" x14ac:dyDescent="0.35">
      <c r="X2336" s="362">
        <v>17111871105</v>
      </c>
      <c r="Y2336" s="362" t="s">
        <v>2563</v>
      </c>
      <c r="Z2336" s="362">
        <v>0</v>
      </c>
    </row>
    <row r="2337" spans="24:26" x14ac:dyDescent="0.35">
      <c r="X2337" s="362">
        <v>17111871107</v>
      </c>
      <c r="Y2337" s="362" t="s">
        <v>2563</v>
      </c>
      <c r="Z2337" s="362">
        <v>4</v>
      </c>
    </row>
    <row r="2338" spans="24:26" x14ac:dyDescent="0.35">
      <c r="X2338" s="362">
        <v>17111871108</v>
      </c>
      <c r="Y2338" s="362" t="s">
        <v>2563</v>
      </c>
      <c r="Z2338" s="362">
        <v>5</v>
      </c>
    </row>
    <row r="2339" spans="24:26" x14ac:dyDescent="0.35">
      <c r="X2339" s="362">
        <v>17111871109</v>
      </c>
      <c r="Y2339" s="362" t="s">
        <v>2563</v>
      </c>
      <c r="Z2339" s="362">
        <v>0</v>
      </c>
    </row>
    <row r="2340" spans="24:26" x14ac:dyDescent="0.35">
      <c r="X2340" s="362">
        <v>17111871110</v>
      </c>
      <c r="Y2340" s="362" t="s">
        <v>2563</v>
      </c>
      <c r="Z2340" s="362">
        <v>5</v>
      </c>
    </row>
    <row r="2341" spans="24:26" x14ac:dyDescent="0.35">
      <c r="X2341" s="362">
        <v>17111871111</v>
      </c>
      <c r="Y2341" s="362" t="s">
        <v>2563</v>
      </c>
      <c r="Z2341" s="362">
        <v>5</v>
      </c>
    </row>
    <row r="2342" spans="24:26" x14ac:dyDescent="0.35">
      <c r="X2342" s="362">
        <v>17111871112</v>
      </c>
      <c r="Y2342" s="362" t="s">
        <v>2563</v>
      </c>
      <c r="Z2342" s="362">
        <v>4</v>
      </c>
    </row>
    <row r="2343" spans="24:26" x14ac:dyDescent="0.35">
      <c r="X2343" s="362">
        <v>17111871113</v>
      </c>
      <c r="Y2343" s="362" t="s">
        <v>2563</v>
      </c>
      <c r="Z2343" s="362">
        <v>0</v>
      </c>
    </row>
    <row r="2344" spans="24:26" x14ac:dyDescent="0.35">
      <c r="X2344" s="362">
        <v>17111871114</v>
      </c>
      <c r="Y2344" s="362" t="s">
        <v>2563</v>
      </c>
      <c r="Z2344" s="362">
        <v>0</v>
      </c>
    </row>
    <row r="2345" spans="24:26" x14ac:dyDescent="0.35">
      <c r="X2345" s="362">
        <v>17111871115</v>
      </c>
      <c r="Y2345" s="362" t="s">
        <v>2563</v>
      </c>
      <c r="Z2345" s="362">
        <v>0</v>
      </c>
    </row>
    <row r="2346" spans="24:26" x14ac:dyDescent="0.35">
      <c r="X2346" s="362">
        <v>17111871201</v>
      </c>
      <c r="Y2346" s="362" t="s">
        <v>2563</v>
      </c>
      <c r="Z2346" s="362">
        <v>5</v>
      </c>
    </row>
    <row r="2347" spans="24:26" x14ac:dyDescent="0.35">
      <c r="X2347" s="362">
        <v>17111871202</v>
      </c>
      <c r="Y2347" s="362" t="s">
        <v>2563</v>
      </c>
      <c r="Z2347" s="362">
        <v>0</v>
      </c>
    </row>
    <row r="2348" spans="24:26" x14ac:dyDescent="0.35">
      <c r="X2348" s="362">
        <v>17111871205</v>
      </c>
      <c r="Y2348" s="362" t="s">
        <v>2563</v>
      </c>
      <c r="Z2348" s="362">
        <v>1</v>
      </c>
    </row>
    <row r="2349" spans="24:26" x14ac:dyDescent="0.35">
      <c r="X2349" s="362">
        <v>17111871206</v>
      </c>
      <c r="Y2349" s="362" t="s">
        <v>2563</v>
      </c>
      <c r="Z2349" s="362">
        <v>0</v>
      </c>
    </row>
    <row r="2350" spans="24:26" x14ac:dyDescent="0.35">
      <c r="X2350" s="362">
        <v>17111871207</v>
      </c>
      <c r="Y2350" s="362" t="s">
        <v>2563</v>
      </c>
      <c r="Z2350" s="362">
        <v>0</v>
      </c>
    </row>
    <row r="2351" spans="24:26" x14ac:dyDescent="0.35">
      <c r="X2351" s="362">
        <v>17111871208</v>
      </c>
      <c r="Y2351" s="362" t="s">
        <v>2563</v>
      </c>
      <c r="Z2351" s="362">
        <v>1</v>
      </c>
    </row>
    <row r="2352" spans="24:26" x14ac:dyDescent="0.35">
      <c r="X2352" s="362">
        <v>17111871209</v>
      </c>
      <c r="Y2352" s="362" t="s">
        <v>2563</v>
      </c>
      <c r="Z2352" s="362">
        <v>0</v>
      </c>
    </row>
    <row r="2353" spans="24:26" x14ac:dyDescent="0.35">
      <c r="X2353" s="362">
        <v>17111871301</v>
      </c>
      <c r="Y2353" s="362" t="s">
        <v>2563</v>
      </c>
      <c r="Z2353" s="362">
        <v>0</v>
      </c>
    </row>
    <row r="2354" spans="24:26" x14ac:dyDescent="0.35">
      <c r="X2354" s="362">
        <v>17111871304</v>
      </c>
      <c r="Y2354" s="362" t="s">
        <v>2563</v>
      </c>
      <c r="Z2354" s="362">
        <v>0</v>
      </c>
    </row>
    <row r="2355" spans="24:26" x14ac:dyDescent="0.35">
      <c r="X2355" s="362">
        <v>17111871305</v>
      </c>
      <c r="Y2355" s="362" t="s">
        <v>2563</v>
      </c>
      <c r="Z2355" s="362">
        <v>1</v>
      </c>
    </row>
    <row r="2356" spans="24:26" x14ac:dyDescent="0.35">
      <c r="X2356" s="362">
        <v>17111871307</v>
      </c>
      <c r="Y2356" s="362" t="s">
        <v>2563</v>
      </c>
      <c r="Z2356" s="362">
        <v>5</v>
      </c>
    </row>
    <row r="2357" spans="24:26" x14ac:dyDescent="0.35">
      <c r="X2357" s="362">
        <v>17111871310</v>
      </c>
      <c r="Y2357" s="362" t="s">
        <v>2563</v>
      </c>
      <c r="Z2357" s="362">
        <v>0</v>
      </c>
    </row>
    <row r="2358" spans="24:26" x14ac:dyDescent="0.35">
      <c r="X2358" s="362">
        <v>17111871311</v>
      </c>
      <c r="Y2358" s="362" t="s">
        <v>2563</v>
      </c>
      <c r="Z2358" s="362">
        <v>3</v>
      </c>
    </row>
    <row r="2359" spans="24:26" x14ac:dyDescent="0.35">
      <c r="X2359" s="362">
        <v>17111871312</v>
      </c>
      <c r="Y2359" s="362" t="s">
        <v>2563</v>
      </c>
      <c r="Z2359" s="362">
        <v>0</v>
      </c>
    </row>
    <row r="2360" spans="24:26" x14ac:dyDescent="0.35">
      <c r="X2360" s="362">
        <v>17111871313</v>
      </c>
      <c r="Y2360" s="362" t="s">
        <v>2563</v>
      </c>
      <c r="Z2360" s="362">
        <v>0</v>
      </c>
    </row>
    <row r="2361" spans="24:26" x14ac:dyDescent="0.35">
      <c r="X2361" s="362">
        <v>17111871402</v>
      </c>
      <c r="Y2361" s="362" t="s">
        <v>2563</v>
      </c>
      <c r="Z2361" s="362">
        <v>1</v>
      </c>
    </row>
    <row r="2362" spans="24:26" x14ac:dyDescent="0.35">
      <c r="X2362" s="362">
        <v>17111871404</v>
      </c>
      <c r="Y2362" s="362" t="s">
        <v>2563</v>
      </c>
      <c r="Z2362" s="362">
        <v>4</v>
      </c>
    </row>
    <row r="2363" spans="24:26" x14ac:dyDescent="0.35">
      <c r="X2363" s="362">
        <v>17111871501</v>
      </c>
      <c r="Y2363" s="362" t="s">
        <v>2563</v>
      </c>
      <c r="Z2363" s="362">
        <v>4</v>
      </c>
    </row>
    <row r="2364" spans="24:26" x14ac:dyDescent="0.35">
      <c r="X2364" s="362">
        <v>17111871502</v>
      </c>
      <c r="Y2364" s="362" t="s">
        <v>2563</v>
      </c>
      <c r="Z2364" s="362">
        <v>3</v>
      </c>
    </row>
    <row r="2365" spans="24:26" x14ac:dyDescent="0.35">
      <c r="X2365" s="362">
        <v>17111871600</v>
      </c>
      <c r="Y2365" s="362" t="s">
        <v>2563</v>
      </c>
      <c r="Z2365" s="362">
        <v>1</v>
      </c>
    </row>
    <row r="2366" spans="24:26" x14ac:dyDescent="0.35">
      <c r="X2366" s="362">
        <v>17113000105</v>
      </c>
      <c r="Y2366" s="362" t="s">
        <v>824</v>
      </c>
      <c r="Z2366" s="362">
        <v>0</v>
      </c>
    </row>
    <row r="2367" spans="24:26" x14ac:dyDescent="0.35">
      <c r="X2367" s="362">
        <v>17113000106</v>
      </c>
      <c r="Y2367" s="362" t="s">
        <v>824</v>
      </c>
      <c r="Z2367" s="362">
        <v>0</v>
      </c>
    </row>
    <row r="2368" spans="24:26" x14ac:dyDescent="0.35">
      <c r="X2368" s="362">
        <v>17113000107</v>
      </c>
      <c r="Y2368" s="362" t="s">
        <v>824</v>
      </c>
      <c r="Z2368" s="362">
        <v>1</v>
      </c>
    </row>
    <row r="2369" spans="24:26" x14ac:dyDescent="0.35">
      <c r="X2369" s="362">
        <v>17113000108</v>
      </c>
      <c r="Y2369" s="362" t="s">
        <v>824</v>
      </c>
      <c r="Z2369" s="362">
        <v>0</v>
      </c>
    </row>
    <row r="2370" spans="24:26" x14ac:dyDescent="0.35">
      <c r="X2370" s="362">
        <v>17113000109</v>
      </c>
      <c r="Y2370" s="362" t="s">
        <v>824</v>
      </c>
      <c r="Z2370" s="362">
        <v>3</v>
      </c>
    </row>
    <row r="2371" spans="24:26" x14ac:dyDescent="0.35">
      <c r="X2371" s="362">
        <v>17113000200</v>
      </c>
      <c r="Y2371" s="362" t="s">
        <v>824</v>
      </c>
      <c r="Z2371" s="362">
        <v>2</v>
      </c>
    </row>
    <row r="2372" spans="24:26" x14ac:dyDescent="0.35">
      <c r="X2372" s="362">
        <v>17113000301</v>
      </c>
      <c r="Y2372" s="362" t="s">
        <v>824</v>
      </c>
      <c r="Z2372" s="362">
        <v>1</v>
      </c>
    </row>
    <row r="2373" spans="24:26" x14ac:dyDescent="0.35">
      <c r="X2373" s="362">
        <v>17113000302</v>
      </c>
      <c r="Y2373" s="362" t="s">
        <v>824</v>
      </c>
      <c r="Z2373" s="362">
        <v>3</v>
      </c>
    </row>
    <row r="2374" spans="24:26" x14ac:dyDescent="0.35">
      <c r="X2374" s="362">
        <v>17113000400</v>
      </c>
      <c r="Y2374" s="362" t="s">
        <v>824</v>
      </c>
      <c r="Z2374" s="362">
        <v>0</v>
      </c>
    </row>
    <row r="2375" spans="24:26" x14ac:dyDescent="0.35">
      <c r="X2375" s="362">
        <v>17113000501</v>
      </c>
      <c r="Y2375" s="362" t="s">
        <v>824</v>
      </c>
      <c r="Z2375" s="362">
        <v>0</v>
      </c>
    </row>
    <row r="2376" spans="24:26" x14ac:dyDescent="0.35">
      <c r="X2376" s="362">
        <v>17113000502</v>
      </c>
      <c r="Y2376" s="362" t="s">
        <v>824</v>
      </c>
      <c r="Z2376" s="362">
        <v>1</v>
      </c>
    </row>
    <row r="2377" spans="24:26" x14ac:dyDescent="0.35">
      <c r="X2377" s="362">
        <v>17113000504</v>
      </c>
      <c r="Y2377" s="362" t="s">
        <v>824</v>
      </c>
      <c r="Z2377" s="362">
        <v>2</v>
      </c>
    </row>
    <row r="2378" spans="24:26" x14ac:dyDescent="0.35">
      <c r="X2378" s="362">
        <v>17113000506</v>
      </c>
      <c r="Y2378" s="362" t="s">
        <v>824</v>
      </c>
      <c r="Z2378" s="362">
        <v>4</v>
      </c>
    </row>
    <row r="2379" spans="24:26" x14ac:dyDescent="0.35">
      <c r="X2379" s="362">
        <v>17113000507</v>
      </c>
      <c r="Y2379" s="362" t="s">
        <v>824</v>
      </c>
      <c r="Z2379" s="362">
        <v>3</v>
      </c>
    </row>
    <row r="2380" spans="24:26" x14ac:dyDescent="0.35">
      <c r="X2380" s="362">
        <v>17113001103</v>
      </c>
      <c r="Y2380" s="362" t="s">
        <v>824</v>
      </c>
      <c r="Z2380" s="362">
        <v>1</v>
      </c>
    </row>
    <row r="2381" spans="24:26" x14ac:dyDescent="0.35">
      <c r="X2381" s="362">
        <v>17113001105</v>
      </c>
      <c r="Y2381" s="362" t="s">
        <v>824</v>
      </c>
      <c r="Z2381" s="362">
        <v>0</v>
      </c>
    </row>
    <row r="2382" spans="24:26" x14ac:dyDescent="0.35">
      <c r="X2382" s="362">
        <v>17113001106</v>
      </c>
      <c r="Y2382" s="362" t="s">
        <v>824</v>
      </c>
      <c r="Z2382" s="362">
        <v>0</v>
      </c>
    </row>
    <row r="2383" spans="24:26" x14ac:dyDescent="0.35">
      <c r="X2383" s="362">
        <v>17113001107</v>
      </c>
      <c r="Y2383" s="362" t="s">
        <v>824</v>
      </c>
      <c r="Z2383" s="362">
        <v>4</v>
      </c>
    </row>
    <row r="2384" spans="24:26" x14ac:dyDescent="0.35">
      <c r="X2384" s="362">
        <v>17113001108</v>
      </c>
      <c r="Y2384" s="362" t="s">
        <v>824</v>
      </c>
      <c r="Z2384" s="362">
        <v>0</v>
      </c>
    </row>
    <row r="2385" spans="24:26" x14ac:dyDescent="0.35">
      <c r="X2385" s="362">
        <v>17113001200</v>
      </c>
      <c r="Y2385" s="362" t="s">
        <v>824</v>
      </c>
      <c r="Z2385" s="362">
        <v>0</v>
      </c>
    </row>
    <row r="2386" spans="24:26" x14ac:dyDescent="0.35">
      <c r="X2386" s="362">
        <v>17113001301</v>
      </c>
      <c r="Y2386" s="362" t="s">
        <v>824</v>
      </c>
      <c r="Z2386" s="362">
        <v>5</v>
      </c>
    </row>
    <row r="2387" spans="24:26" x14ac:dyDescent="0.35">
      <c r="X2387" s="362">
        <v>17113001302</v>
      </c>
      <c r="Y2387" s="362" t="s">
        <v>824</v>
      </c>
      <c r="Z2387" s="362">
        <v>0</v>
      </c>
    </row>
    <row r="2388" spans="24:26" x14ac:dyDescent="0.35">
      <c r="X2388" s="362">
        <v>17113001303</v>
      </c>
      <c r="Y2388" s="362" t="s">
        <v>824</v>
      </c>
      <c r="Z2388" s="362">
        <v>0</v>
      </c>
    </row>
    <row r="2389" spans="24:26" x14ac:dyDescent="0.35">
      <c r="X2389" s="362">
        <v>17113001402</v>
      </c>
      <c r="Y2389" s="362" t="s">
        <v>824</v>
      </c>
      <c r="Z2389" s="362">
        <v>0</v>
      </c>
    </row>
    <row r="2390" spans="24:26" x14ac:dyDescent="0.35">
      <c r="X2390" s="362">
        <v>17113001403</v>
      </c>
      <c r="Y2390" s="362" t="s">
        <v>824</v>
      </c>
      <c r="Z2390" s="362">
        <v>1</v>
      </c>
    </row>
    <row r="2391" spans="24:26" x14ac:dyDescent="0.35">
      <c r="X2391" s="362">
        <v>17113001404</v>
      </c>
      <c r="Y2391" s="362" t="s">
        <v>824</v>
      </c>
      <c r="Z2391" s="362">
        <v>4</v>
      </c>
    </row>
    <row r="2392" spans="24:26" x14ac:dyDescent="0.35">
      <c r="X2392" s="362">
        <v>17113001500</v>
      </c>
      <c r="Y2392" s="362" t="s">
        <v>824</v>
      </c>
      <c r="Z2392" s="362">
        <v>2</v>
      </c>
    </row>
    <row r="2393" spans="24:26" x14ac:dyDescent="0.35">
      <c r="X2393" s="362">
        <v>17113001600</v>
      </c>
      <c r="Y2393" s="362" t="s">
        <v>824</v>
      </c>
      <c r="Z2393" s="362">
        <v>0</v>
      </c>
    </row>
    <row r="2394" spans="24:26" x14ac:dyDescent="0.35">
      <c r="X2394" s="362">
        <v>17113001700</v>
      </c>
      <c r="Y2394" s="362" t="s">
        <v>824</v>
      </c>
      <c r="Z2394" s="362">
        <v>0</v>
      </c>
    </row>
    <row r="2395" spans="24:26" x14ac:dyDescent="0.35">
      <c r="X2395" s="362">
        <v>17113001800</v>
      </c>
      <c r="Y2395" s="362" t="s">
        <v>824</v>
      </c>
      <c r="Z2395" s="362">
        <v>1</v>
      </c>
    </row>
    <row r="2396" spans="24:26" x14ac:dyDescent="0.35">
      <c r="X2396" s="362">
        <v>17113002101</v>
      </c>
      <c r="Y2396" s="362" t="s">
        <v>824</v>
      </c>
      <c r="Z2396" s="362">
        <v>1</v>
      </c>
    </row>
    <row r="2397" spans="24:26" x14ac:dyDescent="0.35">
      <c r="X2397" s="362">
        <v>17113002102</v>
      </c>
      <c r="Y2397" s="362" t="s">
        <v>824</v>
      </c>
      <c r="Z2397" s="362">
        <v>0</v>
      </c>
    </row>
    <row r="2398" spans="24:26" x14ac:dyDescent="0.35">
      <c r="X2398" s="362">
        <v>17113005102</v>
      </c>
      <c r="Y2398" s="362" t="s">
        <v>824</v>
      </c>
      <c r="Z2398" s="362">
        <v>2</v>
      </c>
    </row>
    <row r="2399" spans="24:26" x14ac:dyDescent="0.35">
      <c r="X2399" s="362">
        <v>17113005103</v>
      </c>
      <c r="Y2399" s="362" t="s">
        <v>824</v>
      </c>
      <c r="Z2399" s="362">
        <v>4</v>
      </c>
    </row>
    <row r="2400" spans="24:26" x14ac:dyDescent="0.35">
      <c r="X2400" s="362">
        <v>17113005104</v>
      </c>
      <c r="Y2400" s="362" t="s">
        <v>824</v>
      </c>
      <c r="Z2400" s="362">
        <v>0</v>
      </c>
    </row>
    <row r="2401" spans="24:26" x14ac:dyDescent="0.35">
      <c r="X2401" s="362">
        <v>17113005201</v>
      </c>
      <c r="Y2401" s="362" t="s">
        <v>824</v>
      </c>
      <c r="Z2401" s="362">
        <v>0</v>
      </c>
    </row>
    <row r="2402" spans="24:26" x14ac:dyDescent="0.35">
      <c r="X2402" s="362">
        <v>17113005202</v>
      </c>
      <c r="Y2402" s="362" t="s">
        <v>672</v>
      </c>
      <c r="Z2402" s="362">
        <v>3</v>
      </c>
    </row>
    <row r="2403" spans="24:26" x14ac:dyDescent="0.35">
      <c r="X2403" s="362">
        <v>17113005401</v>
      </c>
      <c r="Y2403" s="362" t="s">
        <v>824</v>
      </c>
      <c r="Z2403" s="362">
        <v>0</v>
      </c>
    </row>
    <row r="2404" spans="24:26" x14ac:dyDescent="0.35">
      <c r="X2404" s="362">
        <v>17113005402</v>
      </c>
      <c r="Y2404" s="362" t="s">
        <v>672</v>
      </c>
      <c r="Z2404" s="362">
        <v>5</v>
      </c>
    </row>
    <row r="2405" spans="24:26" x14ac:dyDescent="0.35">
      <c r="X2405" s="362">
        <v>17113005501</v>
      </c>
      <c r="Y2405" s="362" t="s">
        <v>672</v>
      </c>
      <c r="Z2405" s="362">
        <v>1</v>
      </c>
    </row>
    <row r="2406" spans="24:26" x14ac:dyDescent="0.35">
      <c r="X2406" s="362">
        <v>17113005502</v>
      </c>
      <c r="Y2406" s="362" t="s">
        <v>672</v>
      </c>
      <c r="Z2406" s="362">
        <v>0</v>
      </c>
    </row>
    <row r="2407" spans="24:26" x14ac:dyDescent="0.35">
      <c r="X2407" s="362">
        <v>17113005601</v>
      </c>
      <c r="Y2407" s="362" t="s">
        <v>672</v>
      </c>
      <c r="Z2407" s="362">
        <v>0</v>
      </c>
    </row>
    <row r="2408" spans="24:26" x14ac:dyDescent="0.35">
      <c r="X2408" s="362">
        <v>17113005602</v>
      </c>
      <c r="Y2408" s="362" t="s">
        <v>672</v>
      </c>
      <c r="Z2408" s="362">
        <v>0</v>
      </c>
    </row>
    <row r="2409" spans="24:26" x14ac:dyDescent="0.35">
      <c r="X2409" s="362">
        <v>17113005700</v>
      </c>
      <c r="Y2409" s="362" t="s">
        <v>672</v>
      </c>
      <c r="Z2409" s="362">
        <v>0</v>
      </c>
    </row>
    <row r="2410" spans="24:26" x14ac:dyDescent="0.35">
      <c r="X2410" s="362">
        <v>17113005800</v>
      </c>
      <c r="Y2410" s="362" t="s">
        <v>824</v>
      </c>
      <c r="Z2410" s="362">
        <v>0</v>
      </c>
    </row>
    <row r="2411" spans="24:26" x14ac:dyDescent="0.35">
      <c r="X2411" s="362">
        <v>17113005900</v>
      </c>
      <c r="Y2411" s="362" t="s">
        <v>824</v>
      </c>
      <c r="Z2411" s="362">
        <v>0</v>
      </c>
    </row>
    <row r="2412" spans="24:26" x14ac:dyDescent="0.35">
      <c r="X2412" s="362">
        <v>17113006000</v>
      </c>
      <c r="Y2412" s="362" t="s">
        <v>824</v>
      </c>
      <c r="Z2412" s="362">
        <v>0</v>
      </c>
    </row>
    <row r="2413" spans="24:26" x14ac:dyDescent="0.35">
      <c r="X2413" s="362">
        <v>17115000200</v>
      </c>
      <c r="Y2413" s="362" t="s">
        <v>824</v>
      </c>
      <c r="Z2413" s="362">
        <v>1</v>
      </c>
    </row>
    <row r="2414" spans="24:26" x14ac:dyDescent="0.35">
      <c r="X2414" s="362">
        <v>17115000300</v>
      </c>
      <c r="Y2414" s="362" t="s">
        <v>824</v>
      </c>
      <c r="Z2414" s="362">
        <v>1</v>
      </c>
    </row>
    <row r="2415" spans="24:26" x14ac:dyDescent="0.35">
      <c r="X2415" s="362">
        <v>17115000400</v>
      </c>
      <c r="Y2415" s="362" t="s">
        <v>824</v>
      </c>
      <c r="Z2415" s="362">
        <v>0</v>
      </c>
    </row>
    <row r="2416" spans="24:26" x14ac:dyDescent="0.35">
      <c r="X2416" s="362">
        <v>17115000501</v>
      </c>
      <c r="Y2416" s="362" t="s">
        <v>824</v>
      </c>
      <c r="Z2416" s="362">
        <v>1</v>
      </c>
    </row>
    <row r="2417" spans="24:26" x14ac:dyDescent="0.35">
      <c r="X2417" s="362">
        <v>17115000502</v>
      </c>
      <c r="Y2417" s="362" t="s">
        <v>824</v>
      </c>
      <c r="Z2417" s="362">
        <v>1</v>
      </c>
    </row>
    <row r="2418" spans="24:26" x14ac:dyDescent="0.35">
      <c r="X2418" s="362">
        <v>17115000600</v>
      </c>
      <c r="Y2418" s="362" t="s">
        <v>824</v>
      </c>
      <c r="Z2418" s="362">
        <v>0</v>
      </c>
    </row>
    <row r="2419" spans="24:26" x14ac:dyDescent="0.35">
      <c r="X2419" s="362">
        <v>17115000900</v>
      </c>
      <c r="Y2419" s="362" t="s">
        <v>824</v>
      </c>
      <c r="Z2419" s="362">
        <v>0</v>
      </c>
    </row>
    <row r="2420" spans="24:26" x14ac:dyDescent="0.35">
      <c r="X2420" s="362">
        <v>17115001000</v>
      </c>
      <c r="Y2420" s="362" t="s">
        <v>824</v>
      </c>
      <c r="Z2420" s="362">
        <v>0</v>
      </c>
    </row>
    <row r="2421" spans="24:26" x14ac:dyDescent="0.35">
      <c r="X2421" s="362">
        <v>17115001100</v>
      </c>
      <c r="Y2421" s="362" t="s">
        <v>824</v>
      </c>
      <c r="Z2421" s="362">
        <v>1</v>
      </c>
    </row>
    <row r="2422" spans="24:26" x14ac:dyDescent="0.35">
      <c r="X2422" s="362">
        <v>17115001200</v>
      </c>
      <c r="Y2422" s="362" t="s">
        <v>824</v>
      </c>
      <c r="Z2422" s="362">
        <v>0</v>
      </c>
    </row>
    <row r="2423" spans="24:26" x14ac:dyDescent="0.35">
      <c r="X2423" s="362">
        <v>17115001300</v>
      </c>
      <c r="Y2423" s="362" t="s">
        <v>824</v>
      </c>
      <c r="Z2423" s="362">
        <v>1</v>
      </c>
    </row>
    <row r="2424" spans="24:26" x14ac:dyDescent="0.35">
      <c r="X2424" s="362">
        <v>17115001400</v>
      </c>
      <c r="Y2424" s="362" t="s">
        <v>824</v>
      </c>
      <c r="Z2424" s="362">
        <v>0</v>
      </c>
    </row>
    <row r="2425" spans="24:26" x14ac:dyDescent="0.35">
      <c r="X2425" s="362">
        <v>17115001500</v>
      </c>
      <c r="Y2425" s="362" t="s">
        <v>824</v>
      </c>
      <c r="Z2425" s="362">
        <v>0</v>
      </c>
    </row>
    <row r="2426" spans="24:26" x14ac:dyDescent="0.35">
      <c r="X2426" s="362">
        <v>17115001600</v>
      </c>
      <c r="Y2426" s="362" t="s">
        <v>824</v>
      </c>
      <c r="Z2426" s="362">
        <v>1</v>
      </c>
    </row>
    <row r="2427" spans="24:26" x14ac:dyDescent="0.35">
      <c r="X2427" s="362">
        <v>17115001700</v>
      </c>
      <c r="Y2427" s="362" t="s">
        <v>824</v>
      </c>
      <c r="Z2427" s="362">
        <v>1</v>
      </c>
    </row>
    <row r="2428" spans="24:26" x14ac:dyDescent="0.35">
      <c r="X2428" s="362">
        <v>17115001801</v>
      </c>
      <c r="Y2428" s="362" t="s">
        <v>824</v>
      </c>
      <c r="Z2428" s="362">
        <v>1</v>
      </c>
    </row>
    <row r="2429" spans="24:26" x14ac:dyDescent="0.35">
      <c r="X2429" s="362">
        <v>17115001802</v>
      </c>
      <c r="Y2429" s="362" t="s">
        <v>824</v>
      </c>
      <c r="Z2429" s="362">
        <v>1</v>
      </c>
    </row>
    <row r="2430" spans="24:26" x14ac:dyDescent="0.35">
      <c r="X2430" s="362">
        <v>17115001900</v>
      </c>
      <c r="Y2430" s="362" t="s">
        <v>824</v>
      </c>
      <c r="Z2430" s="362">
        <v>0</v>
      </c>
    </row>
    <row r="2431" spans="24:26" x14ac:dyDescent="0.35">
      <c r="X2431" s="362">
        <v>17115002001</v>
      </c>
      <c r="Y2431" s="362" t="s">
        <v>824</v>
      </c>
      <c r="Z2431" s="362">
        <v>1</v>
      </c>
    </row>
    <row r="2432" spans="24:26" x14ac:dyDescent="0.35">
      <c r="X2432" s="362">
        <v>17115002002</v>
      </c>
      <c r="Y2432" s="362" t="s">
        <v>824</v>
      </c>
      <c r="Z2432" s="362">
        <v>0</v>
      </c>
    </row>
    <row r="2433" spans="24:26" x14ac:dyDescent="0.35">
      <c r="X2433" s="362">
        <v>17115002100</v>
      </c>
      <c r="Y2433" s="362" t="s">
        <v>824</v>
      </c>
      <c r="Z2433" s="362">
        <v>0</v>
      </c>
    </row>
    <row r="2434" spans="24:26" x14ac:dyDescent="0.35">
      <c r="X2434" s="362">
        <v>17115002200</v>
      </c>
      <c r="Y2434" s="362" t="s">
        <v>824</v>
      </c>
      <c r="Z2434" s="362">
        <v>1</v>
      </c>
    </row>
    <row r="2435" spans="24:26" x14ac:dyDescent="0.35">
      <c r="X2435" s="362">
        <v>17115002300</v>
      </c>
      <c r="Y2435" s="362" t="s">
        <v>824</v>
      </c>
      <c r="Z2435" s="362">
        <v>0</v>
      </c>
    </row>
    <row r="2436" spans="24:26" x14ac:dyDescent="0.35">
      <c r="X2436" s="362">
        <v>17115002401</v>
      </c>
      <c r="Y2436" s="362" t="s">
        <v>824</v>
      </c>
      <c r="Z2436" s="362">
        <v>0</v>
      </c>
    </row>
    <row r="2437" spans="24:26" x14ac:dyDescent="0.35">
      <c r="X2437" s="362">
        <v>17115002402</v>
      </c>
      <c r="Y2437" s="362" t="s">
        <v>824</v>
      </c>
      <c r="Z2437" s="362">
        <v>0</v>
      </c>
    </row>
    <row r="2438" spans="24:26" x14ac:dyDescent="0.35">
      <c r="X2438" s="362">
        <v>17115002500</v>
      </c>
      <c r="Y2438" s="362" t="s">
        <v>824</v>
      </c>
      <c r="Z2438" s="362">
        <v>0</v>
      </c>
    </row>
    <row r="2439" spans="24:26" x14ac:dyDescent="0.35">
      <c r="X2439" s="362">
        <v>17115002601</v>
      </c>
      <c r="Y2439" s="362" t="s">
        <v>824</v>
      </c>
      <c r="Z2439" s="362">
        <v>0</v>
      </c>
    </row>
    <row r="2440" spans="24:26" x14ac:dyDescent="0.35">
      <c r="X2440" s="362">
        <v>17115002602</v>
      </c>
      <c r="Y2440" s="362" t="s">
        <v>672</v>
      </c>
      <c r="Z2440" s="362">
        <v>5</v>
      </c>
    </row>
    <row r="2441" spans="24:26" x14ac:dyDescent="0.35">
      <c r="X2441" s="362">
        <v>17115002700</v>
      </c>
      <c r="Y2441" s="362" t="s">
        <v>672</v>
      </c>
      <c r="Z2441" s="362">
        <v>1</v>
      </c>
    </row>
    <row r="2442" spans="24:26" x14ac:dyDescent="0.35">
      <c r="X2442" s="362">
        <v>17115002800</v>
      </c>
      <c r="Y2442" s="362" t="s">
        <v>824</v>
      </c>
      <c r="Z2442" s="362">
        <v>1</v>
      </c>
    </row>
    <row r="2443" spans="24:26" x14ac:dyDescent="0.35">
      <c r="X2443" s="362">
        <v>17115002901</v>
      </c>
      <c r="Y2443" s="362" t="s">
        <v>824</v>
      </c>
      <c r="Z2443" s="362">
        <v>0</v>
      </c>
    </row>
    <row r="2444" spans="24:26" x14ac:dyDescent="0.35">
      <c r="X2444" s="362">
        <v>17115002902</v>
      </c>
      <c r="Y2444" s="362" t="s">
        <v>824</v>
      </c>
      <c r="Z2444" s="362">
        <v>1</v>
      </c>
    </row>
    <row r="2445" spans="24:26" x14ac:dyDescent="0.35">
      <c r="X2445" s="362">
        <v>17115002904</v>
      </c>
      <c r="Y2445" s="362" t="s">
        <v>824</v>
      </c>
      <c r="Z2445" s="362">
        <v>1</v>
      </c>
    </row>
    <row r="2446" spans="24:26" x14ac:dyDescent="0.35">
      <c r="X2446" s="362">
        <v>17115002905</v>
      </c>
      <c r="Y2446" s="362" t="s">
        <v>824</v>
      </c>
      <c r="Z2446" s="362">
        <v>1</v>
      </c>
    </row>
    <row r="2447" spans="24:26" x14ac:dyDescent="0.35">
      <c r="X2447" s="362">
        <v>17115002906</v>
      </c>
      <c r="Y2447" s="362" t="s">
        <v>824</v>
      </c>
      <c r="Z2447" s="362">
        <v>3</v>
      </c>
    </row>
    <row r="2448" spans="24:26" x14ac:dyDescent="0.35">
      <c r="X2448" s="362">
        <v>17115003000</v>
      </c>
      <c r="Y2448" s="362" t="s">
        <v>672</v>
      </c>
      <c r="Z2448" s="362">
        <v>1</v>
      </c>
    </row>
    <row r="2449" spans="24:26" x14ac:dyDescent="0.35">
      <c r="X2449" s="362">
        <v>17115003100</v>
      </c>
      <c r="Y2449" s="362" t="s">
        <v>824</v>
      </c>
      <c r="Z2449" s="362">
        <v>1</v>
      </c>
    </row>
    <row r="2450" spans="24:26" x14ac:dyDescent="0.35">
      <c r="X2450" s="362">
        <v>17117956000</v>
      </c>
      <c r="Y2450" s="362" t="s">
        <v>672</v>
      </c>
      <c r="Z2450" s="362">
        <v>0</v>
      </c>
    </row>
    <row r="2451" spans="24:26" x14ac:dyDescent="0.35">
      <c r="X2451" s="362">
        <v>17117956100</v>
      </c>
      <c r="Y2451" s="362" t="s">
        <v>672</v>
      </c>
      <c r="Z2451" s="362">
        <v>0</v>
      </c>
    </row>
    <row r="2452" spans="24:26" x14ac:dyDescent="0.35">
      <c r="X2452" s="362">
        <v>17117956200</v>
      </c>
      <c r="Y2452" s="362" t="s">
        <v>672</v>
      </c>
      <c r="Z2452" s="362">
        <v>1</v>
      </c>
    </row>
    <row r="2453" spans="24:26" x14ac:dyDescent="0.35">
      <c r="X2453" s="362">
        <v>17117956300</v>
      </c>
      <c r="Y2453" s="362" t="s">
        <v>672</v>
      </c>
      <c r="Z2453" s="362">
        <v>0</v>
      </c>
    </row>
    <row r="2454" spans="24:26" x14ac:dyDescent="0.35">
      <c r="X2454" s="362">
        <v>17117956400</v>
      </c>
      <c r="Y2454" s="362" t="s">
        <v>672</v>
      </c>
      <c r="Z2454" s="362">
        <v>0</v>
      </c>
    </row>
    <row r="2455" spans="24:26" x14ac:dyDescent="0.35">
      <c r="X2455" s="362">
        <v>17117956500</v>
      </c>
      <c r="Y2455" s="362" t="s">
        <v>672</v>
      </c>
      <c r="Z2455" s="362">
        <v>0</v>
      </c>
    </row>
    <row r="2456" spans="24:26" x14ac:dyDescent="0.35">
      <c r="X2456" s="362">
        <v>17117956600</v>
      </c>
      <c r="Y2456" s="362" t="s">
        <v>672</v>
      </c>
      <c r="Z2456" s="362">
        <v>0</v>
      </c>
    </row>
    <row r="2457" spans="24:26" x14ac:dyDescent="0.35">
      <c r="X2457" s="362">
        <v>17117956700</v>
      </c>
      <c r="Y2457" s="362" t="s">
        <v>672</v>
      </c>
      <c r="Z2457" s="362">
        <v>1</v>
      </c>
    </row>
    <row r="2458" spans="24:26" x14ac:dyDescent="0.35">
      <c r="X2458" s="362">
        <v>17117956800</v>
      </c>
      <c r="Y2458" s="362" t="s">
        <v>672</v>
      </c>
      <c r="Z2458" s="362">
        <v>1</v>
      </c>
    </row>
    <row r="2459" spans="24:26" x14ac:dyDescent="0.35">
      <c r="X2459" s="362">
        <v>17117956900</v>
      </c>
      <c r="Y2459" s="362" t="s">
        <v>672</v>
      </c>
      <c r="Z2459" s="362">
        <v>3</v>
      </c>
    </row>
    <row r="2460" spans="24:26" x14ac:dyDescent="0.35">
      <c r="X2460" s="362">
        <v>17117957000</v>
      </c>
      <c r="Y2460" s="362" t="s">
        <v>672</v>
      </c>
      <c r="Z2460" s="362">
        <v>0</v>
      </c>
    </row>
    <row r="2461" spans="24:26" x14ac:dyDescent="0.35">
      <c r="X2461" s="362">
        <v>17117957100</v>
      </c>
      <c r="Y2461" s="362" t="s">
        <v>672</v>
      </c>
      <c r="Z2461" s="362">
        <v>0</v>
      </c>
    </row>
    <row r="2462" spans="24:26" x14ac:dyDescent="0.35">
      <c r="X2462" s="362">
        <v>17117957200</v>
      </c>
      <c r="Y2462" s="362" t="s">
        <v>672</v>
      </c>
      <c r="Z2462" s="362">
        <v>0</v>
      </c>
    </row>
    <row r="2463" spans="24:26" x14ac:dyDescent="0.35">
      <c r="X2463" s="362">
        <v>17119400101</v>
      </c>
      <c r="Y2463" s="362" t="s">
        <v>824</v>
      </c>
      <c r="Z2463" s="362">
        <v>1</v>
      </c>
    </row>
    <row r="2464" spans="24:26" x14ac:dyDescent="0.35">
      <c r="X2464" s="362">
        <v>17119400102</v>
      </c>
      <c r="Y2464" s="362" t="s">
        <v>824</v>
      </c>
      <c r="Z2464" s="362">
        <v>2</v>
      </c>
    </row>
    <row r="2465" spans="24:26" x14ac:dyDescent="0.35">
      <c r="X2465" s="362">
        <v>17119400200</v>
      </c>
      <c r="Y2465" s="362" t="s">
        <v>824</v>
      </c>
      <c r="Z2465" s="362">
        <v>0</v>
      </c>
    </row>
    <row r="2466" spans="24:26" x14ac:dyDescent="0.35">
      <c r="X2466" s="362">
        <v>17119400600</v>
      </c>
      <c r="Y2466" s="362" t="s">
        <v>824</v>
      </c>
      <c r="Z2466" s="362">
        <v>1</v>
      </c>
    </row>
    <row r="2467" spans="24:26" x14ac:dyDescent="0.35">
      <c r="X2467" s="362">
        <v>17119400700</v>
      </c>
      <c r="Y2467" s="362" t="s">
        <v>824</v>
      </c>
      <c r="Z2467" s="362">
        <v>0</v>
      </c>
    </row>
    <row r="2468" spans="24:26" x14ac:dyDescent="0.35">
      <c r="X2468" s="362">
        <v>17119400801</v>
      </c>
      <c r="Y2468" s="362" t="s">
        <v>824</v>
      </c>
      <c r="Z2468" s="362">
        <v>0</v>
      </c>
    </row>
    <row r="2469" spans="24:26" x14ac:dyDescent="0.35">
      <c r="X2469" s="362">
        <v>17119400802</v>
      </c>
      <c r="Y2469" s="362" t="s">
        <v>824</v>
      </c>
      <c r="Z2469" s="362">
        <v>5</v>
      </c>
    </row>
    <row r="2470" spans="24:26" x14ac:dyDescent="0.35">
      <c r="X2470" s="362">
        <v>17119400903</v>
      </c>
      <c r="Y2470" s="362" t="s">
        <v>824</v>
      </c>
      <c r="Z2470" s="362">
        <v>0</v>
      </c>
    </row>
    <row r="2471" spans="24:26" x14ac:dyDescent="0.35">
      <c r="X2471" s="362">
        <v>17119400904</v>
      </c>
      <c r="Y2471" s="362" t="s">
        <v>824</v>
      </c>
      <c r="Z2471" s="362">
        <v>0</v>
      </c>
    </row>
    <row r="2472" spans="24:26" x14ac:dyDescent="0.35">
      <c r="X2472" s="362">
        <v>17119400951</v>
      </c>
      <c r="Y2472" s="362" t="s">
        <v>824</v>
      </c>
      <c r="Z2472" s="362">
        <v>0</v>
      </c>
    </row>
    <row r="2473" spans="24:26" x14ac:dyDescent="0.35">
      <c r="X2473" s="362">
        <v>17119400952</v>
      </c>
      <c r="Y2473" s="362" t="s">
        <v>824</v>
      </c>
      <c r="Z2473" s="362">
        <v>0</v>
      </c>
    </row>
    <row r="2474" spans="24:26" x14ac:dyDescent="0.35">
      <c r="X2474" s="362">
        <v>17119401000</v>
      </c>
      <c r="Y2474" s="362" t="s">
        <v>824</v>
      </c>
      <c r="Z2474" s="362">
        <v>3</v>
      </c>
    </row>
    <row r="2475" spans="24:26" x14ac:dyDescent="0.35">
      <c r="X2475" s="362">
        <v>17119401101</v>
      </c>
      <c r="Y2475" s="362" t="s">
        <v>824</v>
      </c>
      <c r="Z2475" s="362">
        <v>1</v>
      </c>
    </row>
    <row r="2476" spans="24:26" x14ac:dyDescent="0.35">
      <c r="X2476" s="362">
        <v>17119401102</v>
      </c>
      <c r="Y2476" s="362" t="s">
        <v>824</v>
      </c>
      <c r="Z2476" s="362">
        <v>0</v>
      </c>
    </row>
    <row r="2477" spans="24:26" x14ac:dyDescent="0.35">
      <c r="X2477" s="362">
        <v>17119401200</v>
      </c>
      <c r="Y2477" s="362" t="s">
        <v>824</v>
      </c>
      <c r="Z2477" s="362">
        <v>3</v>
      </c>
    </row>
    <row r="2478" spans="24:26" x14ac:dyDescent="0.35">
      <c r="X2478" s="362">
        <v>17119401300</v>
      </c>
      <c r="Y2478" s="362" t="s">
        <v>824</v>
      </c>
      <c r="Z2478" s="362">
        <v>3</v>
      </c>
    </row>
    <row r="2479" spans="24:26" x14ac:dyDescent="0.35">
      <c r="X2479" s="362">
        <v>17119401400</v>
      </c>
      <c r="Y2479" s="362" t="s">
        <v>824</v>
      </c>
      <c r="Z2479" s="362">
        <v>1</v>
      </c>
    </row>
    <row r="2480" spans="24:26" x14ac:dyDescent="0.35">
      <c r="X2480" s="362">
        <v>17119401500</v>
      </c>
      <c r="Y2480" s="362" t="s">
        <v>824</v>
      </c>
      <c r="Z2480" s="362">
        <v>3</v>
      </c>
    </row>
    <row r="2481" spans="24:26" x14ac:dyDescent="0.35">
      <c r="X2481" s="362">
        <v>17119401701</v>
      </c>
      <c r="Y2481" s="362" t="s">
        <v>824</v>
      </c>
      <c r="Z2481" s="362">
        <v>0</v>
      </c>
    </row>
    <row r="2482" spans="24:26" x14ac:dyDescent="0.35">
      <c r="X2482" s="362">
        <v>17119401721</v>
      </c>
      <c r="Y2482" s="362" t="s">
        <v>824</v>
      </c>
      <c r="Z2482" s="362">
        <v>0</v>
      </c>
    </row>
    <row r="2483" spans="24:26" x14ac:dyDescent="0.35">
      <c r="X2483" s="362">
        <v>17119401722</v>
      </c>
      <c r="Y2483" s="362" t="s">
        <v>824</v>
      </c>
      <c r="Z2483" s="362">
        <v>1</v>
      </c>
    </row>
    <row r="2484" spans="24:26" x14ac:dyDescent="0.35">
      <c r="X2484" s="362">
        <v>17119401800</v>
      </c>
      <c r="Y2484" s="362" t="s">
        <v>824</v>
      </c>
      <c r="Z2484" s="362">
        <v>0</v>
      </c>
    </row>
    <row r="2485" spans="24:26" x14ac:dyDescent="0.35">
      <c r="X2485" s="362">
        <v>17119401901</v>
      </c>
      <c r="Y2485" s="362" t="s">
        <v>824</v>
      </c>
      <c r="Z2485" s="362">
        <v>0</v>
      </c>
    </row>
    <row r="2486" spans="24:26" x14ac:dyDescent="0.35">
      <c r="X2486" s="362">
        <v>17119401905</v>
      </c>
      <c r="Y2486" s="362" t="s">
        <v>824</v>
      </c>
      <c r="Z2486" s="362">
        <v>1</v>
      </c>
    </row>
    <row r="2487" spans="24:26" x14ac:dyDescent="0.35">
      <c r="X2487" s="362">
        <v>17119402000</v>
      </c>
      <c r="Y2487" s="362" t="s">
        <v>824</v>
      </c>
      <c r="Z2487" s="362">
        <v>0</v>
      </c>
    </row>
    <row r="2488" spans="24:26" x14ac:dyDescent="0.35">
      <c r="X2488" s="362">
        <v>17119402100</v>
      </c>
      <c r="Y2488" s="362" t="s">
        <v>824</v>
      </c>
      <c r="Z2488" s="362">
        <v>1</v>
      </c>
    </row>
    <row r="2489" spans="24:26" x14ac:dyDescent="0.35">
      <c r="X2489" s="362">
        <v>17119402200</v>
      </c>
      <c r="Y2489" s="362" t="s">
        <v>824</v>
      </c>
      <c r="Z2489" s="362">
        <v>3</v>
      </c>
    </row>
    <row r="2490" spans="24:26" x14ac:dyDescent="0.35">
      <c r="X2490" s="362">
        <v>17119402300</v>
      </c>
      <c r="Y2490" s="362" t="s">
        <v>824</v>
      </c>
      <c r="Z2490" s="362">
        <v>0</v>
      </c>
    </row>
    <row r="2491" spans="24:26" x14ac:dyDescent="0.35">
      <c r="X2491" s="362">
        <v>17119402400</v>
      </c>
      <c r="Y2491" s="362" t="s">
        <v>824</v>
      </c>
      <c r="Z2491" s="362">
        <v>1</v>
      </c>
    </row>
    <row r="2492" spans="24:26" x14ac:dyDescent="0.35">
      <c r="X2492" s="362">
        <v>17119402500</v>
      </c>
      <c r="Y2492" s="362" t="s">
        <v>824</v>
      </c>
      <c r="Z2492" s="362">
        <v>3</v>
      </c>
    </row>
    <row r="2493" spans="24:26" x14ac:dyDescent="0.35">
      <c r="X2493" s="362">
        <v>17119402600</v>
      </c>
      <c r="Y2493" s="362" t="s">
        <v>824</v>
      </c>
      <c r="Z2493" s="362">
        <v>3</v>
      </c>
    </row>
    <row r="2494" spans="24:26" x14ac:dyDescent="0.35">
      <c r="X2494" s="362">
        <v>17119402701</v>
      </c>
      <c r="Y2494" s="362" t="s">
        <v>824</v>
      </c>
      <c r="Z2494" s="362">
        <v>1</v>
      </c>
    </row>
    <row r="2495" spans="24:26" x14ac:dyDescent="0.35">
      <c r="X2495" s="362">
        <v>17119402721</v>
      </c>
      <c r="Y2495" s="362" t="s">
        <v>824</v>
      </c>
      <c r="Z2495" s="362">
        <v>1</v>
      </c>
    </row>
    <row r="2496" spans="24:26" x14ac:dyDescent="0.35">
      <c r="X2496" s="362">
        <v>17119402722</v>
      </c>
      <c r="Y2496" s="362" t="s">
        <v>824</v>
      </c>
      <c r="Z2496" s="362">
        <v>0</v>
      </c>
    </row>
    <row r="2497" spans="24:26" x14ac:dyDescent="0.35">
      <c r="X2497" s="362">
        <v>17119402801</v>
      </c>
      <c r="Y2497" s="362" t="s">
        <v>824</v>
      </c>
      <c r="Z2497" s="362">
        <v>0</v>
      </c>
    </row>
    <row r="2498" spans="24:26" x14ac:dyDescent="0.35">
      <c r="X2498" s="362">
        <v>17119402803</v>
      </c>
      <c r="Y2498" s="362" t="s">
        <v>824</v>
      </c>
      <c r="Z2498" s="362">
        <v>4</v>
      </c>
    </row>
    <row r="2499" spans="24:26" x14ac:dyDescent="0.35">
      <c r="X2499" s="362">
        <v>17119402804</v>
      </c>
      <c r="Y2499" s="362" t="s">
        <v>672</v>
      </c>
      <c r="Z2499" s="362">
        <v>1</v>
      </c>
    </row>
    <row r="2500" spans="24:26" x14ac:dyDescent="0.35">
      <c r="X2500" s="362">
        <v>17119402805</v>
      </c>
      <c r="Y2500" s="362" t="s">
        <v>672</v>
      </c>
      <c r="Z2500" s="362">
        <v>1</v>
      </c>
    </row>
    <row r="2501" spans="24:26" x14ac:dyDescent="0.35">
      <c r="X2501" s="362">
        <v>17119402900</v>
      </c>
      <c r="Y2501" s="362" t="s">
        <v>824</v>
      </c>
      <c r="Z2501" s="362">
        <v>0</v>
      </c>
    </row>
    <row r="2502" spans="24:26" x14ac:dyDescent="0.35">
      <c r="X2502" s="362">
        <v>17119403001</v>
      </c>
      <c r="Y2502" s="362" t="s">
        <v>824</v>
      </c>
      <c r="Z2502" s="362">
        <v>4</v>
      </c>
    </row>
    <row r="2503" spans="24:26" x14ac:dyDescent="0.35">
      <c r="X2503" s="362">
        <v>17119403002</v>
      </c>
      <c r="Y2503" s="362" t="s">
        <v>824</v>
      </c>
      <c r="Z2503" s="362">
        <v>1</v>
      </c>
    </row>
    <row r="2504" spans="24:26" x14ac:dyDescent="0.35">
      <c r="X2504" s="362">
        <v>17119403101</v>
      </c>
      <c r="Y2504" s="362" t="s">
        <v>824</v>
      </c>
      <c r="Z2504" s="362">
        <v>1</v>
      </c>
    </row>
    <row r="2505" spans="24:26" x14ac:dyDescent="0.35">
      <c r="X2505" s="362">
        <v>17119403121</v>
      </c>
      <c r="Y2505" s="362" t="s">
        <v>824</v>
      </c>
      <c r="Z2505" s="362">
        <v>0</v>
      </c>
    </row>
    <row r="2506" spans="24:26" x14ac:dyDescent="0.35">
      <c r="X2506" s="362">
        <v>17119403122</v>
      </c>
      <c r="Y2506" s="362" t="s">
        <v>824</v>
      </c>
      <c r="Z2506" s="362">
        <v>3</v>
      </c>
    </row>
    <row r="2507" spans="24:26" x14ac:dyDescent="0.35">
      <c r="X2507" s="362">
        <v>17119403200</v>
      </c>
      <c r="Y2507" s="362" t="s">
        <v>824</v>
      </c>
      <c r="Z2507" s="362">
        <v>0</v>
      </c>
    </row>
    <row r="2508" spans="24:26" x14ac:dyDescent="0.35">
      <c r="X2508" s="362">
        <v>17119403300</v>
      </c>
      <c r="Y2508" s="362" t="s">
        <v>824</v>
      </c>
      <c r="Z2508" s="362">
        <v>1</v>
      </c>
    </row>
    <row r="2509" spans="24:26" x14ac:dyDescent="0.35">
      <c r="X2509" s="362">
        <v>17119403401</v>
      </c>
      <c r="Y2509" s="362" t="s">
        <v>824</v>
      </c>
      <c r="Z2509" s="362">
        <v>0</v>
      </c>
    </row>
    <row r="2510" spans="24:26" x14ac:dyDescent="0.35">
      <c r="X2510" s="362">
        <v>17119403403</v>
      </c>
      <c r="Y2510" s="362" t="s">
        <v>824</v>
      </c>
      <c r="Z2510" s="362">
        <v>5</v>
      </c>
    </row>
    <row r="2511" spans="24:26" x14ac:dyDescent="0.35">
      <c r="X2511" s="362">
        <v>17119403404</v>
      </c>
      <c r="Y2511" s="362" t="s">
        <v>824</v>
      </c>
      <c r="Z2511" s="362">
        <v>1</v>
      </c>
    </row>
    <row r="2512" spans="24:26" x14ac:dyDescent="0.35">
      <c r="X2512" s="362">
        <v>17119403502</v>
      </c>
      <c r="Y2512" s="362" t="s">
        <v>824</v>
      </c>
      <c r="Z2512" s="362">
        <v>0</v>
      </c>
    </row>
    <row r="2513" spans="24:26" x14ac:dyDescent="0.35">
      <c r="X2513" s="362">
        <v>17119403531</v>
      </c>
      <c r="Y2513" s="362" t="s">
        <v>824</v>
      </c>
      <c r="Z2513" s="362">
        <v>1</v>
      </c>
    </row>
    <row r="2514" spans="24:26" x14ac:dyDescent="0.35">
      <c r="X2514" s="362">
        <v>17119403532</v>
      </c>
      <c r="Y2514" s="362" t="s">
        <v>824</v>
      </c>
      <c r="Z2514" s="362">
        <v>1</v>
      </c>
    </row>
    <row r="2515" spans="24:26" x14ac:dyDescent="0.35">
      <c r="X2515" s="362">
        <v>17119403533</v>
      </c>
      <c r="Y2515" s="362" t="s">
        <v>824</v>
      </c>
      <c r="Z2515" s="362">
        <v>5</v>
      </c>
    </row>
    <row r="2516" spans="24:26" x14ac:dyDescent="0.35">
      <c r="X2516" s="362">
        <v>17119403534</v>
      </c>
      <c r="Y2516" s="362" t="s">
        <v>824</v>
      </c>
      <c r="Z2516" s="362">
        <v>3</v>
      </c>
    </row>
    <row r="2517" spans="24:26" x14ac:dyDescent="0.35">
      <c r="X2517" s="362">
        <v>17119403601</v>
      </c>
      <c r="Y2517" s="362" t="s">
        <v>672</v>
      </c>
      <c r="Z2517" s="362">
        <v>5</v>
      </c>
    </row>
    <row r="2518" spans="24:26" x14ac:dyDescent="0.35">
      <c r="X2518" s="362">
        <v>17119403603</v>
      </c>
      <c r="Y2518" s="362" t="s">
        <v>672</v>
      </c>
      <c r="Z2518" s="362">
        <v>0</v>
      </c>
    </row>
    <row r="2519" spans="24:26" x14ac:dyDescent="0.35">
      <c r="X2519" s="362">
        <v>17119403604</v>
      </c>
      <c r="Y2519" s="362" t="s">
        <v>672</v>
      </c>
      <c r="Z2519" s="362">
        <v>1</v>
      </c>
    </row>
    <row r="2520" spans="24:26" x14ac:dyDescent="0.35">
      <c r="X2520" s="362">
        <v>17119403701</v>
      </c>
      <c r="Y2520" s="362" t="s">
        <v>824</v>
      </c>
      <c r="Z2520" s="362">
        <v>1</v>
      </c>
    </row>
    <row r="2521" spans="24:26" x14ac:dyDescent="0.35">
      <c r="X2521" s="362">
        <v>17119403702</v>
      </c>
      <c r="Y2521" s="362" t="s">
        <v>672</v>
      </c>
      <c r="Z2521" s="362">
        <v>5</v>
      </c>
    </row>
    <row r="2522" spans="24:26" x14ac:dyDescent="0.35">
      <c r="X2522" s="362">
        <v>17119403801</v>
      </c>
      <c r="Y2522" s="362" t="s">
        <v>672</v>
      </c>
      <c r="Z2522" s="362">
        <v>0</v>
      </c>
    </row>
    <row r="2523" spans="24:26" x14ac:dyDescent="0.35">
      <c r="X2523" s="362">
        <v>17119403802</v>
      </c>
      <c r="Y2523" s="362" t="s">
        <v>672</v>
      </c>
      <c r="Z2523" s="362">
        <v>0</v>
      </c>
    </row>
    <row r="2524" spans="24:26" x14ac:dyDescent="0.35">
      <c r="X2524" s="362">
        <v>17119404000</v>
      </c>
      <c r="Y2524" s="362" t="s">
        <v>824</v>
      </c>
      <c r="Z2524" s="362">
        <v>3</v>
      </c>
    </row>
    <row r="2525" spans="24:26" x14ac:dyDescent="0.35">
      <c r="X2525" s="362">
        <v>17119404100</v>
      </c>
      <c r="Y2525" s="362" t="s">
        <v>824</v>
      </c>
      <c r="Z2525" s="362">
        <v>5</v>
      </c>
    </row>
    <row r="2526" spans="24:26" x14ac:dyDescent="0.35">
      <c r="X2526" s="362">
        <v>17121951600</v>
      </c>
      <c r="Y2526" s="362" t="s">
        <v>672</v>
      </c>
      <c r="Z2526" s="362">
        <v>4</v>
      </c>
    </row>
    <row r="2527" spans="24:26" x14ac:dyDescent="0.35">
      <c r="X2527" s="362">
        <v>17121951700</v>
      </c>
      <c r="Y2527" s="362" t="s">
        <v>672</v>
      </c>
      <c r="Z2527" s="362">
        <v>5</v>
      </c>
    </row>
    <row r="2528" spans="24:26" x14ac:dyDescent="0.35">
      <c r="X2528" s="362">
        <v>17121951800</v>
      </c>
      <c r="Y2528" s="362" t="s">
        <v>672</v>
      </c>
      <c r="Z2528" s="362">
        <v>0</v>
      </c>
    </row>
    <row r="2529" spans="24:26" x14ac:dyDescent="0.35">
      <c r="X2529" s="362">
        <v>17121951900</v>
      </c>
      <c r="Y2529" s="362" t="s">
        <v>672</v>
      </c>
      <c r="Z2529" s="362">
        <v>1</v>
      </c>
    </row>
    <row r="2530" spans="24:26" x14ac:dyDescent="0.35">
      <c r="X2530" s="362">
        <v>17121952000</v>
      </c>
      <c r="Y2530" s="362" t="s">
        <v>672</v>
      </c>
      <c r="Z2530" s="362">
        <v>3</v>
      </c>
    </row>
    <row r="2531" spans="24:26" x14ac:dyDescent="0.35">
      <c r="X2531" s="362">
        <v>17121952100</v>
      </c>
      <c r="Y2531" s="362" t="s">
        <v>672</v>
      </c>
      <c r="Z2531" s="362">
        <v>0</v>
      </c>
    </row>
    <row r="2532" spans="24:26" x14ac:dyDescent="0.35">
      <c r="X2532" s="362">
        <v>17121952200</v>
      </c>
      <c r="Y2532" s="362" t="s">
        <v>672</v>
      </c>
      <c r="Z2532" s="362">
        <v>0</v>
      </c>
    </row>
    <row r="2533" spans="24:26" x14ac:dyDescent="0.35">
      <c r="X2533" s="362">
        <v>17121952300</v>
      </c>
      <c r="Y2533" s="362" t="s">
        <v>672</v>
      </c>
      <c r="Z2533" s="362">
        <v>0</v>
      </c>
    </row>
    <row r="2534" spans="24:26" x14ac:dyDescent="0.35">
      <c r="X2534" s="362">
        <v>17121952400</v>
      </c>
      <c r="Y2534" s="362" t="s">
        <v>672</v>
      </c>
      <c r="Z2534" s="362">
        <v>4</v>
      </c>
    </row>
    <row r="2535" spans="24:26" x14ac:dyDescent="0.35">
      <c r="X2535" s="362">
        <v>17121952500</v>
      </c>
      <c r="Y2535" s="362" t="s">
        <v>672</v>
      </c>
      <c r="Z2535" s="362">
        <v>1</v>
      </c>
    </row>
    <row r="2536" spans="24:26" x14ac:dyDescent="0.35">
      <c r="X2536" s="362">
        <v>17121952600</v>
      </c>
      <c r="Y2536" s="362" t="s">
        <v>672</v>
      </c>
      <c r="Z2536" s="362">
        <v>3</v>
      </c>
    </row>
    <row r="2537" spans="24:26" x14ac:dyDescent="0.35">
      <c r="X2537" s="362">
        <v>17121952700</v>
      </c>
      <c r="Y2537" s="362" t="s">
        <v>672</v>
      </c>
      <c r="Z2537" s="362">
        <v>0</v>
      </c>
    </row>
    <row r="2538" spans="24:26" x14ac:dyDescent="0.35">
      <c r="X2538" s="362">
        <v>17123961100</v>
      </c>
      <c r="Y2538" s="362" t="s">
        <v>672</v>
      </c>
      <c r="Z2538" s="362">
        <v>0</v>
      </c>
    </row>
    <row r="2539" spans="24:26" x14ac:dyDescent="0.35">
      <c r="X2539" s="362">
        <v>17123961200</v>
      </c>
      <c r="Y2539" s="362" t="s">
        <v>672</v>
      </c>
      <c r="Z2539" s="362">
        <v>0</v>
      </c>
    </row>
    <row r="2540" spans="24:26" x14ac:dyDescent="0.35">
      <c r="X2540" s="362">
        <v>17123961300</v>
      </c>
      <c r="Y2540" s="362" t="s">
        <v>672</v>
      </c>
      <c r="Z2540" s="362">
        <v>1</v>
      </c>
    </row>
    <row r="2541" spans="24:26" x14ac:dyDescent="0.35">
      <c r="X2541" s="362">
        <v>17123961400</v>
      </c>
      <c r="Y2541" s="362" t="s">
        <v>672</v>
      </c>
      <c r="Z2541" s="362">
        <v>5</v>
      </c>
    </row>
    <row r="2542" spans="24:26" x14ac:dyDescent="0.35">
      <c r="X2542" s="362">
        <v>17123961500</v>
      </c>
      <c r="Y2542" s="362" t="s">
        <v>672</v>
      </c>
      <c r="Z2542" s="362">
        <v>1</v>
      </c>
    </row>
    <row r="2543" spans="24:26" x14ac:dyDescent="0.35">
      <c r="X2543" s="362">
        <v>17125956300</v>
      </c>
      <c r="Y2543" s="362" t="s">
        <v>672</v>
      </c>
      <c r="Z2543" s="362">
        <v>0</v>
      </c>
    </row>
    <row r="2544" spans="24:26" x14ac:dyDescent="0.35">
      <c r="X2544" s="362">
        <v>17125956400</v>
      </c>
      <c r="Y2544" s="362" t="s">
        <v>672</v>
      </c>
      <c r="Z2544" s="362">
        <v>1</v>
      </c>
    </row>
    <row r="2545" spans="24:26" x14ac:dyDescent="0.35">
      <c r="X2545" s="362">
        <v>17125956500</v>
      </c>
      <c r="Y2545" s="362" t="s">
        <v>672</v>
      </c>
      <c r="Z2545" s="362">
        <v>0</v>
      </c>
    </row>
    <row r="2546" spans="24:26" x14ac:dyDescent="0.35">
      <c r="X2546" s="362">
        <v>17125956600</v>
      </c>
      <c r="Y2546" s="362" t="s">
        <v>672</v>
      </c>
      <c r="Z2546" s="362">
        <v>0</v>
      </c>
    </row>
    <row r="2547" spans="24:26" x14ac:dyDescent="0.35">
      <c r="X2547" s="362">
        <v>17125956700</v>
      </c>
      <c r="Y2547" s="362" t="s">
        <v>672</v>
      </c>
      <c r="Z2547" s="362">
        <v>0</v>
      </c>
    </row>
    <row r="2548" spans="24:26" x14ac:dyDescent="0.35">
      <c r="X2548" s="362">
        <v>17125956800</v>
      </c>
      <c r="Y2548" s="362" t="s">
        <v>672</v>
      </c>
      <c r="Z2548" s="362">
        <v>1</v>
      </c>
    </row>
    <row r="2549" spans="24:26" x14ac:dyDescent="0.35">
      <c r="X2549" s="362">
        <v>17127970100</v>
      </c>
      <c r="Y2549" s="362" t="s">
        <v>672</v>
      </c>
      <c r="Z2549" s="362">
        <v>0</v>
      </c>
    </row>
    <row r="2550" spans="24:26" x14ac:dyDescent="0.35">
      <c r="X2550" s="362">
        <v>17127970200</v>
      </c>
      <c r="Y2550" s="362" t="s">
        <v>672</v>
      </c>
      <c r="Z2550" s="362">
        <v>1</v>
      </c>
    </row>
    <row r="2551" spans="24:26" x14ac:dyDescent="0.35">
      <c r="X2551" s="362">
        <v>17127970300</v>
      </c>
      <c r="Y2551" s="362" t="s">
        <v>672</v>
      </c>
      <c r="Z2551" s="362">
        <v>0</v>
      </c>
    </row>
    <row r="2552" spans="24:26" x14ac:dyDescent="0.35">
      <c r="X2552" s="362">
        <v>17127970400</v>
      </c>
      <c r="Y2552" s="362" t="s">
        <v>672</v>
      </c>
      <c r="Z2552" s="362">
        <v>1</v>
      </c>
    </row>
    <row r="2553" spans="24:26" x14ac:dyDescent="0.35">
      <c r="X2553" s="362">
        <v>17129010100</v>
      </c>
      <c r="Y2553" s="362" t="s">
        <v>672</v>
      </c>
      <c r="Z2553" s="362">
        <v>0</v>
      </c>
    </row>
    <row r="2554" spans="24:26" x14ac:dyDescent="0.35">
      <c r="X2554" s="362">
        <v>17129010200</v>
      </c>
      <c r="Y2554" s="362" t="s">
        <v>672</v>
      </c>
      <c r="Z2554" s="362">
        <v>5</v>
      </c>
    </row>
    <row r="2555" spans="24:26" x14ac:dyDescent="0.35">
      <c r="X2555" s="362">
        <v>17129010300</v>
      </c>
      <c r="Y2555" s="362" t="s">
        <v>672</v>
      </c>
      <c r="Z2555" s="362">
        <v>0</v>
      </c>
    </row>
    <row r="2556" spans="24:26" x14ac:dyDescent="0.35">
      <c r="X2556" s="362">
        <v>17131040100</v>
      </c>
      <c r="Y2556" s="362" t="s">
        <v>672</v>
      </c>
      <c r="Z2556" s="362">
        <v>0</v>
      </c>
    </row>
    <row r="2557" spans="24:26" x14ac:dyDescent="0.35">
      <c r="X2557" s="362">
        <v>17131040200</v>
      </c>
      <c r="Y2557" s="362" t="s">
        <v>672</v>
      </c>
      <c r="Z2557" s="362">
        <v>1</v>
      </c>
    </row>
    <row r="2558" spans="24:26" x14ac:dyDescent="0.35">
      <c r="X2558" s="362">
        <v>17131040300</v>
      </c>
      <c r="Y2558" s="362" t="s">
        <v>672</v>
      </c>
      <c r="Z2558" s="362">
        <v>0</v>
      </c>
    </row>
    <row r="2559" spans="24:26" x14ac:dyDescent="0.35">
      <c r="X2559" s="362">
        <v>17131040400</v>
      </c>
      <c r="Y2559" s="362" t="s">
        <v>672</v>
      </c>
      <c r="Z2559" s="362">
        <v>1</v>
      </c>
    </row>
    <row r="2560" spans="24:26" x14ac:dyDescent="0.35">
      <c r="X2560" s="362">
        <v>17133600102</v>
      </c>
      <c r="Y2560" s="362" t="s">
        <v>824</v>
      </c>
      <c r="Z2560" s="362">
        <v>1</v>
      </c>
    </row>
    <row r="2561" spans="24:26" x14ac:dyDescent="0.35">
      <c r="X2561" s="362">
        <v>17133600103</v>
      </c>
      <c r="Y2561" s="362" t="s">
        <v>824</v>
      </c>
      <c r="Z2561" s="362">
        <v>0</v>
      </c>
    </row>
    <row r="2562" spans="24:26" x14ac:dyDescent="0.35">
      <c r="X2562" s="362">
        <v>17133600104</v>
      </c>
      <c r="Y2562" s="362" t="s">
        <v>824</v>
      </c>
      <c r="Z2562" s="362">
        <v>0</v>
      </c>
    </row>
    <row r="2563" spans="24:26" x14ac:dyDescent="0.35">
      <c r="X2563" s="362">
        <v>17133600401</v>
      </c>
      <c r="Y2563" s="362" t="s">
        <v>672</v>
      </c>
      <c r="Z2563" s="362">
        <v>0</v>
      </c>
    </row>
    <row r="2564" spans="24:26" x14ac:dyDescent="0.35">
      <c r="X2564" s="362">
        <v>17133600402</v>
      </c>
      <c r="Y2564" s="362" t="s">
        <v>672</v>
      </c>
      <c r="Z2564" s="362">
        <v>0</v>
      </c>
    </row>
    <row r="2565" spans="24:26" x14ac:dyDescent="0.35">
      <c r="X2565" s="362">
        <v>17133600501</v>
      </c>
      <c r="Y2565" s="362" t="s">
        <v>672</v>
      </c>
      <c r="Z2565" s="362">
        <v>1</v>
      </c>
    </row>
    <row r="2566" spans="24:26" x14ac:dyDescent="0.35">
      <c r="X2566" s="362">
        <v>17133600502</v>
      </c>
      <c r="Y2566" s="362" t="s">
        <v>672</v>
      </c>
      <c r="Z2566" s="362">
        <v>1</v>
      </c>
    </row>
    <row r="2567" spans="24:26" x14ac:dyDescent="0.35">
      <c r="X2567" s="362">
        <v>17135957300</v>
      </c>
      <c r="Y2567" s="362" t="s">
        <v>672</v>
      </c>
      <c r="Z2567" s="362">
        <v>2</v>
      </c>
    </row>
    <row r="2568" spans="24:26" x14ac:dyDescent="0.35">
      <c r="X2568" s="362">
        <v>17135957400</v>
      </c>
      <c r="Y2568" s="362" t="s">
        <v>672</v>
      </c>
      <c r="Z2568" s="362">
        <v>3</v>
      </c>
    </row>
    <row r="2569" spans="24:26" x14ac:dyDescent="0.35">
      <c r="X2569" s="362">
        <v>17135957500</v>
      </c>
      <c r="Y2569" s="362" t="s">
        <v>672</v>
      </c>
      <c r="Z2569" s="362">
        <v>0</v>
      </c>
    </row>
    <row r="2570" spans="24:26" x14ac:dyDescent="0.35">
      <c r="X2570" s="362">
        <v>17135957600</v>
      </c>
      <c r="Y2570" s="362" t="s">
        <v>672</v>
      </c>
      <c r="Z2570" s="362">
        <v>1</v>
      </c>
    </row>
    <row r="2571" spans="24:26" x14ac:dyDescent="0.35">
      <c r="X2571" s="362">
        <v>17135957700</v>
      </c>
      <c r="Y2571" s="362" t="s">
        <v>672</v>
      </c>
      <c r="Z2571" s="362">
        <v>3</v>
      </c>
    </row>
    <row r="2572" spans="24:26" x14ac:dyDescent="0.35">
      <c r="X2572" s="362">
        <v>17135957800</v>
      </c>
      <c r="Y2572" s="362" t="s">
        <v>672</v>
      </c>
      <c r="Z2572" s="362">
        <v>1</v>
      </c>
    </row>
    <row r="2573" spans="24:26" x14ac:dyDescent="0.35">
      <c r="X2573" s="362">
        <v>17135957900</v>
      </c>
      <c r="Y2573" s="362" t="s">
        <v>672</v>
      </c>
      <c r="Z2573" s="362">
        <v>1</v>
      </c>
    </row>
    <row r="2574" spans="24:26" x14ac:dyDescent="0.35">
      <c r="X2574" s="362">
        <v>17135958000</v>
      </c>
      <c r="Y2574" s="362" t="s">
        <v>672</v>
      </c>
      <c r="Z2574" s="362">
        <v>0</v>
      </c>
    </row>
    <row r="2575" spans="24:26" x14ac:dyDescent="0.35">
      <c r="X2575" s="362">
        <v>17137951400</v>
      </c>
      <c r="Y2575" s="362" t="s">
        <v>672</v>
      </c>
      <c r="Z2575" s="362">
        <v>1</v>
      </c>
    </row>
    <row r="2576" spans="24:26" x14ac:dyDescent="0.35">
      <c r="X2576" s="362">
        <v>17137951500</v>
      </c>
      <c r="Y2576" s="362" t="s">
        <v>672</v>
      </c>
      <c r="Z2576" s="362">
        <v>0</v>
      </c>
    </row>
    <row r="2577" spans="24:26" x14ac:dyDescent="0.35">
      <c r="X2577" s="362">
        <v>17137951600</v>
      </c>
      <c r="Y2577" s="362" t="s">
        <v>672</v>
      </c>
      <c r="Z2577" s="362">
        <v>1</v>
      </c>
    </row>
    <row r="2578" spans="24:26" x14ac:dyDescent="0.35">
      <c r="X2578" s="362">
        <v>17137951700</v>
      </c>
      <c r="Y2578" s="362" t="s">
        <v>672</v>
      </c>
      <c r="Z2578" s="362">
        <v>0</v>
      </c>
    </row>
    <row r="2579" spans="24:26" x14ac:dyDescent="0.35">
      <c r="X2579" s="362">
        <v>17137951800</v>
      </c>
      <c r="Y2579" s="362" t="s">
        <v>672</v>
      </c>
      <c r="Z2579" s="362">
        <v>1</v>
      </c>
    </row>
    <row r="2580" spans="24:26" x14ac:dyDescent="0.35">
      <c r="X2580" s="362">
        <v>17137951900</v>
      </c>
      <c r="Y2580" s="362" t="s">
        <v>672</v>
      </c>
      <c r="Z2580" s="362">
        <v>1</v>
      </c>
    </row>
    <row r="2581" spans="24:26" x14ac:dyDescent="0.35">
      <c r="X2581" s="362">
        <v>17137952000</v>
      </c>
      <c r="Y2581" s="362" t="s">
        <v>672</v>
      </c>
      <c r="Z2581" s="362">
        <v>1</v>
      </c>
    </row>
    <row r="2582" spans="24:26" x14ac:dyDescent="0.35">
      <c r="X2582" s="362">
        <v>17137952100</v>
      </c>
      <c r="Y2582" s="362" t="s">
        <v>672</v>
      </c>
      <c r="Z2582" s="362">
        <v>2</v>
      </c>
    </row>
    <row r="2583" spans="24:26" x14ac:dyDescent="0.35">
      <c r="X2583" s="362">
        <v>17137952200</v>
      </c>
      <c r="Y2583" s="362" t="s">
        <v>672</v>
      </c>
      <c r="Z2583" s="362">
        <v>0</v>
      </c>
    </row>
    <row r="2584" spans="24:26" x14ac:dyDescent="0.35">
      <c r="X2584" s="362">
        <v>17137952300</v>
      </c>
      <c r="Y2584" s="362" t="s">
        <v>672</v>
      </c>
      <c r="Z2584" s="362">
        <v>2</v>
      </c>
    </row>
    <row r="2585" spans="24:26" x14ac:dyDescent="0.35">
      <c r="X2585" s="362">
        <v>17139976900</v>
      </c>
      <c r="Y2585" s="362" t="s">
        <v>672</v>
      </c>
      <c r="Z2585" s="362">
        <v>0</v>
      </c>
    </row>
    <row r="2586" spans="24:26" x14ac:dyDescent="0.35">
      <c r="X2586" s="362">
        <v>17139977000</v>
      </c>
      <c r="Y2586" s="362" t="s">
        <v>672</v>
      </c>
      <c r="Z2586" s="362">
        <v>0</v>
      </c>
    </row>
    <row r="2587" spans="24:26" x14ac:dyDescent="0.35">
      <c r="X2587" s="362">
        <v>17139977100</v>
      </c>
      <c r="Y2587" s="362" t="s">
        <v>672</v>
      </c>
      <c r="Z2587" s="362">
        <v>4</v>
      </c>
    </row>
    <row r="2588" spans="24:26" x14ac:dyDescent="0.35">
      <c r="X2588" s="362">
        <v>17139977200</v>
      </c>
      <c r="Y2588" s="362" t="s">
        <v>672</v>
      </c>
      <c r="Z2588" s="362">
        <v>0</v>
      </c>
    </row>
    <row r="2589" spans="24:26" x14ac:dyDescent="0.35">
      <c r="X2589" s="362">
        <v>17141960700</v>
      </c>
      <c r="Y2589" s="362" t="s">
        <v>672</v>
      </c>
      <c r="Z2589" s="362">
        <v>1</v>
      </c>
    </row>
    <row r="2590" spans="24:26" x14ac:dyDescent="0.35">
      <c r="X2590" s="362">
        <v>17141960800</v>
      </c>
      <c r="Y2590" s="362" t="s">
        <v>672</v>
      </c>
      <c r="Z2590" s="362">
        <v>0</v>
      </c>
    </row>
    <row r="2591" spans="24:26" x14ac:dyDescent="0.35">
      <c r="X2591" s="362">
        <v>17141960900</v>
      </c>
      <c r="Y2591" s="362" t="s">
        <v>672</v>
      </c>
      <c r="Z2591" s="362">
        <v>1</v>
      </c>
    </row>
    <row r="2592" spans="24:26" x14ac:dyDescent="0.35">
      <c r="X2592" s="362">
        <v>17141961001</v>
      </c>
      <c r="Y2592" s="362" t="s">
        <v>672</v>
      </c>
      <c r="Z2592" s="362">
        <v>0</v>
      </c>
    </row>
    <row r="2593" spans="24:26" x14ac:dyDescent="0.35">
      <c r="X2593" s="362">
        <v>17141961002</v>
      </c>
      <c r="Y2593" s="362" t="s">
        <v>672</v>
      </c>
      <c r="Z2593" s="362">
        <v>1</v>
      </c>
    </row>
    <row r="2594" spans="24:26" x14ac:dyDescent="0.35">
      <c r="X2594" s="362">
        <v>17141961100</v>
      </c>
      <c r="Y2594" s="362" t="s">
        <v>672</v>
      </c>
      <c r="Z2594" s="362">
        <v>0</v>
      </c>
    </row>
    <row r="2595" spans="24:26" x14ac:dyDescent="0.35">
      <c r="X2595" s="362">
        <v>17141961200</v>
      </c>
      <c r="Y2595" s="362" t="s">
        <v>672</v>
      </c>
      <c r="Z2595" s="362">
        <v>0</v>
      </c>
    </row>
    <row r="2596" spans="24:26" x14ac:dyDescent="0.35">
      <c r="X2596" s="362">
        <v>17141961301</v>
      </c>
      <c r="Y2596" s="362" t="s">
        <v>672</v>
      </c>
      <c r="Z2596" s="362">
        <v>1</v>
      </c>
    </row>
    <row r="2597" spans="24:26" x14ac:dyDescent="0.35">
      <c r="X2597" s="362">
        <v>17141961302</v>
      </c>
      <c r="Y2597" s="362" t="s">
        <v>672</v>
      </c>
      <c r="Z2597" s="362">
        <v>1</v>
      </c>
    </row>
    <row r="2598" spans="24:26" x14ac:dyDescent="0.35">
      <c r="X2598" s="362">
        <v>17141961400</v>
      </c>
      <c r="Y2598" s="362" t="s">
        <v>672</v>
      </c>
      <c r="Z2598" s="362">
        <v>2</v>
      </c>
    </row>
    <row r="2599" spans="24:26" x14ac:dyDescent="0.35">
      <c r="X2599" s="362">
        <v>17141961500</v>
      </c>
      <c r="Y2599" s="362" t="s">
        <v>672</v>
      </c>
      <c r="Z2599" s="362">
        <v>0</v>
      </c>
    </row>
    <row r="2600" spans="24:26" x14ac:dyDescent="0.35">
      <c r="X2600" s="362">
        <v>17141961600</v>
      </c>
      <c r="Y2600" s="362" t="s">
        <v>672</v>
      </c>
      <c r="Z2600" s="362">
        <v>0</v>
      </c>
    </row>
    <row r="2601" spans="24:26" x14ac:dyDescent="0.35">
      <c r="X2601" s="362">
        <v>17141961700</v>
      </c>
      <c r="Y2601" s="362" t="s">
        <v>672</v>
      </c>
      <c r="Z2601" s="362">
        <v>0</v>
      </c>
    </row>
    <row r="2602" spans="24:26" x14ac:dyDescent="0.35">
      <c r="X2602" s="362">
        <v>17143000200</v>
      </c>
      <c r="Y2602" s="362" t="s">
        <v>824</v>
      </c>
      <c r="Z2602" s="362">
        <v>1</v>
      </c>
    </row>
    <row r="2603" spans="24:26" x14ac:dyDescent="0.35">
      <c r="X2603" s="362">
        <v>17143000300</v>
      </c>
      <c r="Y2603" s="362" t="s">
        <v>824</v>
      </c>
      <c r="Z2603" s="362">
        <v>3</v>
      </c>
    </row>
    <row r="2604" spans="24:26" x14ac:dyDescent="0.35">
      <c r="X2604" s="362">
        <v>17143000600</v>
      </c>
      <c r="Y2604" s="362" t="s">
        <v>824</v>
      </c>
      <c r="Z2604" s="362">
        <v>0</v>
      </c>
    </row>
    <row r="2605" spans="24:26" x14ac:dyDescent="0.35">
      <c r="X2605" s="362">
        <v>17143000900</v>
      </c>
      <c r="Y2605" s="362" t="s">
        <v>824</v>
      </c>
      <c r="Z2605" s="362">
        <v>3</v>
      </c>
    </row>
    <row r="2606" spans="24:26" x14ac:dyDescent="0.35">
      <c r="X2606" s="362">
        <v>17143001200</v>
      </c>
      <c r="Y2606" s="362" t="s">
        <v>824</v>
      </c>
      <c r="Z2606" s="362">
        <v>1</v>
      </c>
    </row>
    <row r="2607" spans="24:26" x14ac:dyDescent="0.35">
      <c r="X2607" s="362">
        <v>17143001300</v>
      </c>
      <c r="Y2607" s="362" t="s">
        <v>824</v>
      </c>
      <c r="Z2607" s="362">
        <v>0</v>
      </c>
    </row>
    <row r="2608" spans="24:26" x14ac:dyDescent="0.35">
      <c r="X2608" s="362">
        <v>17143001500</v>
      </c>
      <c r="Y2608" s="362" t="s">
        <v>824</v>
      </c>
      <c r="Z2608" s="362">
        <v>1</v>
      </c>
    </row>
    <row r="2609" spans="24:26" x14ac:dyDescent="0.35">
      <c r="X2609" s="362">
        <v>17143001600</v>
      </c>
      <c r="Y2609" s="362" t="s">
        <v>824</v>
      </c>
      <c r="Z2609" s="362">
        <v>0</v>
      </c>
    </row>
    <row r="2610" spans="24:26" x14ac:dyDescent="0.35">
      <c r="X2610" s="362">
        <v>17143001800</v>
      </c>
      <c r="Y2610" s="362" t="s">
        <v>824</v>
      </c>
      <c r="Z2610" s="362">
        <v>0</v>
      </c>
    </row>
    <row r="2611" spans="24:26" x14ac:dyDescent="0.35">
      <c r="X2611" s="362">
        <v>17143001900</v>
      </c>
      <c r="Y2611" s="362" t="s">
        <v>824</v>
      </c>
      <c r="Z2611" s="362">
        <v>2</v>
      </c>
    </row>
    <row r="2612" spans="24:26" x14ac:dyDescent="0.35">
      <c r="X2612" s="362">
        <v>17143002000</v>
      </c>
      <c r="Y2612" s="362" t="s">
        <v>824</v>
      </c>
      <c r="Z2612" s="362">
        <v>4</v>
      </c>
    </row>
    <row r="2613" spans="24:26" x14ac:dyDescent="0.35">
      <c r="X2613" s="362">
        <v>17143002100</v>
      </c>
      <c r="Y2613" s="362" t="s">
        <v>824</v>
      </c>
      <c r="Z2613" s="362">
        <v>1</v>
      </c>
    </row>
    <row r="2614" spans="24:26" x14ac:dyDescent="0.35">
      <c r="X2614" s="362">
        <v>17143002200</v>
      </c>
      <c r="Y2614" s="362" t="s">
        <v>824</v>
      </c>
      <c r="Z2614" s="362">
        <v>0</v>
      </c>
    </row>
    <row r="2615" spans="24:26" x14ac:dyDescent="0.35">
      <c r="X2615" s="362">
        <v>17143002300</v>
      </c>
      <c r="Y2615" s="362" t="s">
        <v>824</v>
      </c>
      <c r="Z2615" s="362">
        <v>0</v>
      </c>
    </row>
    <row r="2616" spans="24:26" x14ac:dyDescent="0.35">
      <c r="X2616" s="362">
        <v>17143002400</v>
      </c>
      <c r="Y2616" s="362" t="s">
        <v>824</v>
      </c>
      <c r="Z2616" s="362">
        <v>0</v>
      </c>
    </row>
    <row r="2617" spans="24:26" x14ac:dyDescent="0.35">
      <c r="X2617" s="362">
        <v>17143002500</v>
      </c>
      <c r="Y2617" s="362" t="s">
        <v>824</v>
      </c>
      <c r="Z2617" s="362">
        <v>1</v>
      </c>
    </row>
    <row r="2618" spans="24:26" x14ac:dyDescent="0.35">
      <c r="X2618" s="362">
        <v>17143002600</v>
      </c>
      <c r="Y2618" s="362" t="s">
        <v>824</v>
      </c>
      <c r="Z2618" s="362">
        <v>3</v>
      </c>
    </row>
    <row r="2619" spans="24:26" x14ac:dyDescent="0.35">
      <c r="X2619" s="362">
        <v>17143002701</v>
      </c>
      <c r="Y2619" s="362" t="s">
        <v>824</v>
      </c>
      <c r="Z2619" s="362">
        <v>0</v>
      </c>
    </row>
    <row r="2620" spans="24:26" x14ac:dyDescent="0.35">
      <c r="X2620" s="362">
        <v>17143002702</v>
      </c>
      <c r="Y2620" s="362" t="s">
        <v>824</v>
      </c>
      <c r="Z2620" s="362">
        <v>0</v>
      </c>
    </row>
    <row r="2621" spans="24:26" x14ac:dyDescent="0.35">
      <c r="X2621" s="362">
        <v>17143002800</v>
      </c>
      <c r="Y2621" s="362" t="s">
        <v>824</v>
      </c>
      <c r="Z2621" s="362">
        <v>0</v>
      </c>
    </row>
    <row r="2622" spans="24:26" x14ac:dyDescent="0.35">
      <c r="X2622" s="362">
        <v>17143002900</v>
      </c>
      <c r="Y2622" s="362" t="s">
        <v>824</v>
      </c>
      <c r="Z2622" s="362">
        <v>3</v>
      </c>
    </row>
    <row r="2623" spans="24:26" x14ac:dyDescent="0.35">
      <c r="X2623" s="362">
        <v>17143003000</v>
      </c>
      <c r="Y2623" s="362" t="s">
        <v>824</v>
      </c>
      <c r="Z2623" s="362">
        <v>0</v>
      </c>
    </row>
    <row r="2624" spans="24:26" x14ac:dyDescent="0.35">
      <c r="X2624" s="362">
        <v>17143003101</v>
      </c>
      <c r="Y2624" s="362" t="s">
        <v>824</v>
      </c>
      <c r="Z2624" s="362">
        <v>3</v>
      </c>
    </row>
    <row r="2625" spans="24:26" x14ac:dyDescent="0.35">
      <c r="X2625" s="362">
        <v>17143003103</v>
      </c>
      <c r="Y2625" s="362" t="s">
        <v>824</v>
      </c>
      <c r="Z2625" s="362">
        <v>0</v>
      </c>
    </row>
    <row r="2626" spans="24:26" x14ac:dyDescent="0.35">
      <c r="X2626" s="362">
        <v>17143003104</v>
      </c>
      <c r="Y2626" s="362" t="s">
        <v>824</v>
      </c>
      <c r="Z2626" s="362">
        <v>0</v>
      </c>
    </row>
    <row r="2627" spans="24:26" x14ac:dyDescent="0.35">
      <c r="X2627" s="362">
        <v>17143003200</v>
      </c>
      <c r="Y2627" s="362" t="s">
        <v>824</v>
      </c>
      <c r="Z2627" s="362">
        <v>5</v>
      </c>
    </row>
    <row r="2628" spans="24:26" x14ac:dyDescent="0.35">
      <c r="X2628" s="362">
        <v>17143003300</v>
      </c>
      <c r="Y2628" s="362" t="s">
        <v>824</v>
      </c>
      <c r="Z2628" s="362">
        <v>0</v>
      </c>
    </row>
    <row r="2629" spans="24:26" x14ac:dyDescent="0.35">
      <c r="X2629" s="362">
        <v>17143003402</v>
      </c>
      <c r="Y2629" s="362" t="s">
        <v>824</v>
      </c>
      <c r="Z2629" s="362">
        <v>1</v>
      </c>
    </row>
    <row r="2630" spans="24:26" x14ac:dyDescent="0.35">
      <c r="X2630" s="362">
        <v>17143003403</v>
      </c>
      <c r="Y2630" s="362" t="s">
        <v>824</v>
      </c>
      <c r="Z2630" s="362">
        <v>1</v>
      </c>
    </row>
    <row r="2631" spans="24:26" x14ac:dyDescent="0.35">
      <c r="X2631" s="362">
        <v>17143003404</v>
      </c>
      <c r="Y2631" s="362" t="s">
        <v>824</v>
      </c>
      <c r="Z2631" s="362">
        <v>3</v>
      </c>
    </row>
    <row r="2632" spans="24:26" x14ac:dyDescent="0.35">
      <c r="X2632" s="362">
        <v>17143003601</v>
      </c>
      <c r="Y2632" s="362" t="s">
        <v>824</v>
      </c>
      <c r="Z2632" s="362">
        <v>5</v>
      </c>
    </row>
    <row r="2633" spans="24:26" x14ac:dyDescent="0.35">
      <c r="X2633" s="362">
        <v>17143003602</v>
      </c>
      <c r="Y2633" s="362" t="s">
        <v>824</v>
      </c>
      <c r="Z2633" s="362">
        <v>0</v>
      </c>
    </row>
    <row r="2634" spans="24:26" x14ac:dyDescent="0.35">
      <c r="X2634" s="362">
        <v>17143003700</v>
      </c>
      <c r="Y2634" s="362" t="s">
        <v>672</v>
      </c>
      <c r="Z2634" s="362">
        <v>1</v>
      </c>
    </row>
    <row r="2635" spans="24:26" x14ac:dyDescent="0.35">
      <c r="X2635" s="362">
        <v>17143003800</v>
      </c>
      <c r="Y2635" s="362" t="s">
        <v>672</v>
      </c>
      <c r="Z2635" s="362">
        <v>5</v>
      </c>
    </row>
    <row r="2636" spans="24:26" x14ac:dyDescent="0.35">
      <c r="X2636" s="362">
        <v>17143003900</v>
      </c>
      <c r="Y2636" s="362" t="s">
        <v>824</v>
      </c>
      <c r="Z2636" s="362">
        <v>0</v>
      </c>
    </row>
    <row r="2637" spans="24:26" x14ac:dyDescent="0.35">
      <c r="X2637" s="362">
        <v>17143004000</v>
      </c>
      <c r="Y2637" s="362" t="s">
        <v>672</v>
      </c>
      <c r="Z2637" s="362">
        <v>0</v>
      </c>
    </row>
    <row r="2638" spans="24:26" x14ac:dyDescent="0.35">
      <c r="X2638" s="362">
        <v>17143004101</v>
      </c>
      <c r="Y2638" s="362" t="s">
        <v>824</v>
      </c>
      <c r="Z2638" s="362">
        <v>0</v>
      </c>
    </row>
    <row r="2639" spans="24:26" x14ac:dyDescent="0.35">
      <c r="X2639" s="362">
        <v>17143004102</v>
      </c>
      <c r="Y2639" s="362" t="s">
        <v>824</v>
      </c>
      <c r="Z2639" s="362">
        <v>0</v>
      </c>
    </row>
    <row r="2640" spans="24:26" x14ac:dyDescent="0.35">
      <c r="X2640" s="362">
        <v>17143004200</v>
      </c>
      <c r="Y2640" s="362" t="s">
        <v>824</v>
      </c>
      <c r="Z2640" s="362">
        <v>0</v>
      </c>
    </row>
    <row r="2641" spans="24:26" x14ac:dyDescent="0.35">
      <c r="X2641" s="362">
        <v>17143004300</v>
      </c>
      <c r="Y2641" s="362" t="s">
        <v>824</v>
      </c>
      <c r="Z2641" s="362">
        <v>0</v>
      </c>
    </row>
    <row r="2642" spans="24:26" x14ac:dyDescent="0.35">
      <c r="X2642" s="362">
        <v>17143004400</v>
      </c>
      <c r="Y2642" s="362" t="s">
        <v>824</v>
      </c>
      <c r="Z2642" s="362">
        <v>0</v>
      </c>
    </row>
    <row r="2643" spans="24:26" x14ac:dyDescent="0.35">
      <c r="X2643" s="362">
        <v>17143004500</v>
      </c>
      <c r="Y2643" s="362" t="s">
        <v>824</v>
      </c>
      <c r="Z2643" s="362">
        <v>0</v>
      </c>
    </row>
    <row r="2644" spans="24:26" x14ac:dyDescent="0.35">
      <c r="X2644" s="362">
        <v>17143004600</v>
      </c>
      <c r="Y2644" s="362" t="s">
        <v>824</v>
      </c>
      <c r="Z2644" s="362">
        <v>0</v>
      </c>
    </row>
    <row r="2645" spans="24:26" x14ac:dyDescent="0.35">
      <c r="X2645" s="362">
        <v>17143004801</v>
      </c>
      <c r="Y2645" s="362" t="s">
        <v>824</v>
      </c>
      <c r="Z2645" s="362">
        <v>1</v>
      </c>
    </row>
    <row r="2646" spans="24:26" x14ac:dyDescent="0.35">
      <c r="X2646" s="362">
        <v>17143004802</v>
      </c>
      <c r="Y2646" s="362" t="s">
        <v>824</v>
      </c>
      <c r="Z2646" s="362">
        <v>5</v>
      </c>
    </row>
    <row r="2647" spans="24:26" x14ac:dyDescent="0.35">
      <c r="X2647" s="362">
        <v>17143004901</v>
      </c>
      <c r="Y2647" s="362" t="s">
        <v>672</v>
      </c>
      <c r="Z2647" s="362">
        <v>0</v>
      </c>
    </row>
    <row r="2648" spans="24:26" x14ac:dyDescent="0.35">
      <c r="X2648" s="362">
        <v>17143004902</v>
      </c>
      <c r="Y2648" s="362" t="s">
        <v>672</v>
      </c>
      <c r="Z2648" s="362">
        <v>0</v>
      </c>
    </row>
    <row r="2649" spans="24:26" x14ac:dyDescent="0.35">
      <c r="X2649" s="362">
        <v>17143005000</v>
      </c>
      <c r="Y2649" s="362" t="s">
        <v>824</v>
      </c>
      <c r="Z2649" s="362">
        <v>1</v>
      </c>
    </row>
    <row r="2650" spans="24:26" x14ac:dyDescent="0.35">
      <c r="X2650" s="362">
        <v>17143005100</v>
      </c>
      <c r="Y2650" s="362" t="s">
        <v>824</v>
      </c>
      <c r="Z2650" s="362">
        <v>0</v>
      </c>
    </row>
    <row r="2651" spans="24:26" x14ac:dyDescent="0.35">
      <c r="X2651" s="362">
        <v>17145030100</v>
      </c>
      <c r="Y2651" s="362" t="s">
        <v>672</v>
      </c>
      <c r="Z2651" s="362">
        <v>0</v>
      </c>
    </row>
    <row r="2652" spans="24:26" x14ac:dyDescent="0.35">
      <c r="X2652" s="362">
        <v>17145030200</v>
      </c>
      <c r="Y2652" s="362" t="s">
        <v>672</v>
      </c>
      <c r="Z2652" s="362">
        <v>1</v>
      </c>
    </row>
    <row r="2653" spans="24:26" x14ac:dyDescent="0.35">
      <c r="X2653" s="362">
        <v>17145030300</v>
      </c>
      <c r="Y2653" s="362" t="s">
        <v>672</v>
      </c>
      <c r="Z2653" s="362">
        <v>0</v>
      </c>
    </row>
    <row r="2654" spans="24:26" x14ac:dyDescent="0.35">
      <c r="X2654" s="362">
        <v>17145030400</v>
      </c>
      <c r="Y2654" s="362" t="s">
        <v>672</v>
      </c>
      <c r="Z2654" s="362">
        <v>0</v>
      </c>
    </row>
    <row r="2655" spans="24:26" x14ac:dyDescent="0.35">
      <c r="X2655" s="362">
        <v>17145030500</v>
      </c>
      <c r="Y2655" s="362" t="s">
        <v>672</v>
      </c>
      <c r="Z2655" s="362">
        <v>1</v>
      </c>
    </row>
    <row r="2656" spans="24:26" x14ac:dyDescent="0.35">
      <c r="X2656" s="362">
        <v>17145030600</v>
      </c>
      <c r="Y2656" s="362" t="s">
        <v>672</v>
      </c>
      <c r="Z2656" s="362">
        <v>0</v>
      </c>
    </row>
    <row r="2657" spans="24:26" x14ac:dyDescent="0.35">
      <c r="X2657" s="362">
        <v>17147954500</v>
      </c>
      <c r="Y2657" s="362" t="s">
        <v>672</v>
      </c>
      <c r="Z2657" s="362">
        <v>0</v>
      </c>
    </row>
    <row r="2658" spans="24:26" x14ac:dyDescent="0.35">
      <c r="X2658" s="362">
        <v>17147954600</v>
      </c>
      <c r="Y2658" s="362" t="s">
        <v>672</v>
      </c>
      <c r="Z2658" s="362">
        <v>0</v>
      </c>
    </row>
    <row r="2659" spans="24:26" x14ac:dyDescent="0.35">
      <c r="X2659" s="362">
        <v>17147954700</v>
      </c>
      <c r="Y2659" s="362" t="s">
        <v>672</v>
      </c>
      <c r="Z2659" s="362">
        <v>5</v>
      </c>
    </row>
    <row r="2660" spans="24:26" x14ac:dyDescent="0.35">
      <c r="X2660" s="362">
        <v>17147954800</v>
      </c>
      <c r="Y2660" s="362" t="s">
        <v>672</v>
      </c>
      <c r="Z2660" s="362">
        <v>0</v>
      </c>
    </row>
    <row r="2661" spans="24:26" x14ac:dyDescent="0.35">
      <c r="X2661" s="362">
        <v>17149952400</v>
      </c>
      <c r="Y2661" s="362" t="s">
        <v>672</v>
      </c>
      <c r="Z2661" s="362">
        <v>0</v>
      </c>
    </row>
    <row r="2662" spans="24:26" x14ac:dyDescent="0.35">
      <c r="X2662" s="362">
        <v>17149952500</v>
      </c>
      <c r="Y2662" s="362" t="s">
        <v>672</v>
      </c>
      <c r="Z2662" s="362">
        <v>0</v>
      </c>
    </row>
    <row r="2663" spans="24:26" x14ac:dyDescent="0.35">
      <c r="X2663" s="362">
        <v>17149952600</v>
      </c>
      <c r="Y2663" s="362" t="s">
        <v>672</v>
      </c>
      <c r="Z2663" s="362">
        <v>0</v>
      </c>
    </row>
    <row r="2664" spans="24:26" x14ac:dyDescent="0.35">
      <c r="X2664" s="362">
        <v>17149952700</v>
      </c>
      <c r="Y2664" s="362" t="s">
        <v>672</v>
      </c>
      <c r="Z2664" s="362">
        <v>0</v>
      </c>
    </row>
    <row r="2665" spans="24:26" x14ac:dyDescent="0.35">
      <c r="X2665" s="362">
        <v>17149952800</v>
      </c>
      <c r="Y2665" s="362" t="s">
        <v>672</v>
      </c>
      <c r="Z2665" s="362">
        <v>1</v>
      </c>
    </row>
    <row r="2666" spans="24:26" x14ac:dyDescent="0.35">
      <c r="X2666" s="362">
        <v>17151971200</v>
      </c>
      <c r="Y2666" s="362" t="s">
        <v>672</v>
      </c>
      <c r="Z2666" s="362">
        <v>1</v>
      </c>
    </row>
    <row r="2667" spans="24:26" x14ac:dyDescent="0.35">
      <c r="X2667" s="362">
        <v>17151971300</v>
      </c>
      <c r="Y2667" s="362" t="s">
        <v>672</v>
      </c>
      <c r="Z2667" s="362">
        <v>0</v>
      </c>
    </row>
    <row r="2668" spans="24:26" x14ac:dyDescent="0.35">
      <c r="X2668" s="362">
        <v>17153971000</v>
      </c>
      <c r="Y2668" s="362" t="s">
        <v>672</v>
      </c>
      <c r="Z2668" s="362">
        <v>0</v>
      </c>
    </row>
    <row r="2669" spans="24:26" x14ac:dyDescent="0.35">
      <c r="X2669" s="362">
        <v>17153971100</v>
      </c>
      <c r="Y2669" s="362" t="s">
        <v>672</v>
      </c>
      <c r="Z2669" s="362">
        <v>0</v>
      </c>
    </row>
    <row r="2670" spans="24:26" x14ac:dyDescent="0.35">
      <c r="X2670" s="362">
        <v>17155954500</v>
      </c>
      <c r="Y2670" s="362" t="s">
        <v>672</v>
      </c>
      <c r="Z2670" s="362">
        <v>0</v>
      </c>
    </row>
    <row r="2671" spans="24:26" x14ac:dyDescent="0.35">
      <c r="X2671" s="362">
        <v>17155954600</v>
      </c>
      <c r="Y2671" s="362" t="s">
        <v>672</v>
      </c>
      <c r="Z2671" s="362">
        <v>0</v>
      </c>
    </row>
    <row r="2672" spans="24:26" x14ac:dyDescent="0.35">
      <c r="X2672" s="362">
        <v>17157950500</v>
      </c>
      <c r="Y2672" s="362" t="s">
        <v>672</v>
      </c>
      <c r="Z2672" s="362">
        <v>1</v>
      </c>
    </row>
    <row r="2673" spans="24:26" x14ac:dyDescent="0.35">
      <c r="X2673" s="362">
        <v>17157950600</v>
      </c>
      <c r="Y2673" s="362" t="s">
        <v>672</v>
      </c>
      <c r="Z2673" s="362">
        <v>0</v>
      </c>
    </row>
    <row r="2674" spans="24:26" x14ac:dyDescent="0.35">
      <c r="X2674" s="362">
        <v>17157950700</v>
      </c>
      <c r="Y2674" s="362" t="s">
        <v>672</v>
      </c>
      <c r="Z2674" s="362">
        <v>0</v>
      </c>
    </row>
    <row r="2675" spans="24:26" x14ac:dyDescent="0.35">
      <c r="X2675" s="362">
        <v>17157950800</v>
      </c>
      <c r="Y2675" s="362" t="s">
        <v>672</v>
      </c>
      <c r="Z2675" s="362">
        <v>5</v>
      </c>
    </row>
    <row r="2676" spans="24:26" x14ac:dyDescent="0.35">
      <c r="X2676" s="362">
        <v>17157950900</v>
      </c>
      <c r="Y2676" s="362" t="s">
        <v>672</v>
      </c>
      <c r="Z2676" s="362">
        <v>0</v>
      </c>
    </row>
    <row r="2677" spans="24:26" x14ac:dyDescent="0.35">
      <c r="X2677" s="362">
        <v>17157951000</v>
      </c>
      <c r="Y2677" s="362" t="s">
        <v>672</v>
      </c>
      <c r="Z2677" s="362">
        <v>1</v>
      </c>
    </row>
    <row r="2678" spans="24:26" x14ac:dyDescent="0.35">
      <c r="X2678" s="362">
        <v>17157951100</v>
      </c>
      <c r="Y2678" s="362" t="s">
        <v>672</v>
      </c>
      <c r="Z2678" s="362">
        <v>0</v>
      </c>
    </row>
    <row r="2679" spans="24:26" x14ac:dyDescent="0.35">
      <c r="X2679" s="362">
        <v>17157951201</v>
      </c>
      <c r="Y2679" s="362" t="s">
        <v>672</v>
      </c>
      <c r="Z2679" s="362">
        <v>0</v>
      </c>
    </row>
    <row r="2680" spans="24:26" x14ac:dyDescent="0.35">
      <c r="X2680" s="362">
        <v>17157951202</v>
      </c>
      <c r="Y2680" s="362" t="s">
        <v>672</v>
      </c>
      <c r="Z2680" s="362">
        <v>0</v>
      </c>
    </row>
    <row r="2681" spans="24:26" x14ac:dyDescent="0.35">
      <c r="X2681" s="362">
        <v>17157951300</v>
      </c>
      <c r="Y2681" s="362" t="s">
        <v>672</v>
      </c>
      <c r="Z2681" s="362">
        <v>0</v>
      </c>
    </row>
    <row r="2682" spans="24:26" x14ac:dyDescent="0.35">
      <c r="X2682" s="362">
        <v>17159977900</v>
      </c>
      <c r="Y2682" s="362" t="s">
        <v>672</v>
      </c>
      <c r="Z2682" s="362">
        <v>0</v>
      </c>
    </row>
    <row r="2683" spans="24:26" x14ac:dyDescent="0.35">
      <c r="X2683" s="362">
        <v>17159978000</v>
      </c>
      <c r="Y2683" s="362" t="s">
        <v>672</v>
      </c>
      <c r="Z2683" s="362">
        <v>1</v>
      </c>
    </row>
    <row r="2684" spans="24:26" x14ac:dyDescent="0.35">
      <c r="X2684" s="362">
        <v>17159978100</v>
      </c>
      <c r="Y2684" s="362" t="s">
        <v>672</v>
      </c>
      <c r="Z2684" s="362">
        <v>0</v>
      </c>
    </row>
    <row r="2685" spans="24:26" x14ac:dyDescent="0.35">
      <c r="X2685" s="362">
        <v>17159978200</v>
      </c>
      <c r="Y2685" s="362" t="s">
        <v>672</v>
      </c>
      <c r="Z2685" s="362">
        <v>3</v>
      </c>
    </row>
    <row r="2686" spans="24:26" x14ac:dyDescent="0.35">
      <c r="X2686" s="362">
        <v>17159978300</v>
      </c>
      <c r="Y2686" s="362" t="s">
        <v>672</v>
      </c>
      <c r="Z2686" s="362">
        <v>1</v>
      </c>
    </row>
    <row r="2687" spans="24:26" x14ac:dyDescent="0.35">
      <c r="X2687" s="362">
        <v>17161020101</v>
      </c>
      <c r="Y2687" s="362" t="s">
        <v>824</v>
      </c>
      <c r="Z2687" s="362">
        <v>0</v>
      </c>
    </row>
    <row r="2688" spans="24:26" x14ac:dyDescent="0.35">
      <c r="X2688" s="362">
        <v>17161020102</v>
      </c>
      <c r="Y2688" s="362" t="s">
        <v>824</v>
      </c>
      <c r="Z2688" s="362">
        <v>1</v>
      </c>
    </row>
    <row r="2689" spans="24:26" x14ac:dyDescent="0.35">
      <c r="X2689" s="362">
        <v>17161020103</v>
      </c>
      <c r="Y2689" s="362" t="s">
        <v>672</v>
      </c>
      <c r="Z2689" s="362">
        <v>1</v>
      </c>
    </row>
    <row r="2690" spans="24:26" x14ac:dyDescent="0.35">
      <c r="X2690" s="362">
        <v>17161020200</v>
      </c>
      <c r="Y2690" s="362" t="s">
        <v>824</v>
      </c>
      <c r="Z2690" s="362">
        <v>3</v>
      </c>
    </row>
    <row r="2691" spans="24:26" x14ac:dyDescent="0.35">
      <c r="X2691" s="362">
        <v>17161020301</v>
      </c>
      <c r="Y2691" s="362" t="s">
        <v>824</v>
      </c>
      <c r="Z2691" s="362">
        <v>4</v>
      </c>
    </row>
    <row r="2692" spans="24:26" x14ac:dyDescent="0.35">
      <c r="X2692" s="362">
        <v>17161020302</v>
      </c>
      <c r="Y2692" s="362" t="s">
        <v>824</v>
      </c>
      <c r="Z2692" s="362">
        <v>1</v>
      </c>
    </row>
    <row r="2693" spans="24:26" x14ac:dyDescent="0.35">
      <c r="X2693" s="362">
        <v>17161020400</v>
      </c>
      <c r="Y2693" s="362" t="s">
        <v>824</v>
      </c>
      <c r="Z2693" s="362">
        <v>0</v>
      </c>
    </row>
    <row r="2694" spans="24:26" x14ac:dyDescent="0.35">
      <c r="X2694" s="362">
        <v>17161020600</v>
      </c>
      <c r="Y2694" s="362" t="s">
        <v>824</v>
      </c>
      <c r="Z2694" s="362">
        <v>0</v>
      </c>
    </row>
    <row r="2695" spans="24:26" x14ac:dyDescent="0.35">
      <c r="X2695" s="362">
        <v>17161020700</v>
      </c>
      <c r="Y2695" s="362" t="s">
        <v>824</v>
      </c>
      <c r="Z2695" s="362">
        <v>0</v>
      </c>
    </row>
    <row r="2696" spans="24:26" x14ac:dyDescent="0.35">
      <c r="X2696" s="362">
        <v>17161020800</v>
      </c>
      <c r="Y2696" s="362" t="s">
        <v>824</v>
      </c>
      <c r="Z2696" s="362">
        <v>1</v>
      </c>
    </row>
    <row r="2697" spans="24:26" x14ac:dyDescent="0.35">
      <c r="X2697" s="362">
        <v>17161020900</v>
      </c>
      <c r="Y2697" s="362" t="s">
        <v>824</v>
      </c>
      <c r="Z2697" s="362">
        <v>0</v>
      </c>
    </row>
    <row r="2698" spans="24:26" x14ac:dyDescent="0.35">
      <c r="X2698" s="362">
        <v>17161021000</v>
      </c>
      <c r="Y2698" s="362" t="s">
        <v>824</v>
      </c>
      <c r="Z2698" s="362">
        <v>3</v>
      </c>
    </row>
    <row r="2699" spans="24:26" x14ac:dyDescent="0.35">
      <c r="X2699" s="362">
        <v>17161021100</v>
      </c>
      <c r="Y2699" s="362" t="s">
        <v>824</v>
      </c>
      <c r="Z2699" s="362">
        <v>0</v>
      </c>
    </row>
    <row r="2700" spans="24:26" x14ac:dyDescent="0.35">
      <c r="X2700" s="362">
        <v>17161021200</v>
      </c>
      <c r="Y2700" s="362" t="s">
        <v>824</v>
      </c>
      <c r="Z2700" s="362">
        <v>0</v>
      </c>
    </row>
    <row r="2701" spans="24:26" x14ac:dyDescent="0.35">
      <c r="X2701" s="362">
        <v>17161021300</v>
      </c>
      <c r="Y2701" s="362" t="s">
        <v>824</v>
      </c>
      <c r="Z2701" s="362">
        <v>0</v>
      </c>
    </row>
    <row r="2702" spans="24:26" x14ac:dyDescent="0.35">
      <c r="X2702" s="362">
        <v>17161021400</v>
      </c>
      <c r="Y2702" s="362" t="s">
        <v>824</v>
      </c>
      <c r="Z2702" s="362">
        <v>0</v>
      </c>
    </row>
    <row r="2703" spans="24:26" x14ac:dyDescent="0.35">
      <c r="X2703" s="362">
        <v>17161021500</v>
      </c>
      <c r="Y2703" s="362" t="s">
        <v>824</v>
      </c>
      <c r="Z2703" s="362">
        <v>0</v>
      </c>
    </row>
    <row r="2704" spans="24:26" x14ac:dyDescent="0.35">
      <c r="X2704" s="362">
        <v>17161021600</v>
      </c>
      <c r="Y2704" s="362" t="s">
        <v>824</v>
      </c>
      <c r="Z2704" s="362">
        <v>0</v>
      </c>
    </row>
    <row r="2705" spans="24:26" x14ac:dyDescent="0.35">
      <c r="X2705" s="362">
        <v>17161021700</v>
      </c>
      <c r="Y2705" s="362" t="s">
        <v>824</v>
      </c>
      <c r="Z2705" s="362">
        <v>1</v>
      </c>
    </row>
    <row r="2706" spans="24:26" x14ac:dyDescent="0.35">
      <c r="X2706" s="362">
        <v>17161021800</v>
      </c>
      <c r="Y2706" s="362" t="s">
        <v>824</v>
      </c>
      <c r="Z2706" s="362">
        <v>0</v>
      </c>
    </row>
    <row r="2707" spans="24:26" x14ac:dyDescent="0.35">
      <c r="X2707" s="362">
        <v>17161021900</v>
      </c>
      <c r="Y2707" s="362" t="s">
        <v>824</v>
      </c>
      <c r="Z2707" s="362">
        <v>1</v>
      </c>
    </row>
    <row r="2708" spans="24:26" x14ac:dyDescent="0.35">
      <c r="X2708" s="362">
        <v>17161022000</v>
      </c>
      <c r="Y2708" s="362" t="s">
        <v>824</v>
      </c>
      <c r="Z2708" s="362">
        <v>4</v>
      </c>
    </row>
    <row r="2709" spans="24:26" x14ac:dyDescent="0.35">
      <c r="X2709" s="362">
        <v>17161022100</v>
      </c>
      <c r="Y2709" s="362" t="s">
        <v>824</v>
      </c>
      <c r="Z2709" s="362">
        <v>5</v>
      </c>
    </row>
    <row r="2710" spans="24:26" x14ac:dyDescent="0.35">
      <c r="X2710" s="362">
        <v>17161022200</v>
      </c>
      <c r="Y2710" s="362" t="s">
        <v>824</v>
      </c>
      <c r="Z2710" s="362">
        <v>5</v>
      </c>
    </row>
    <row r="2711" spans="24:26" x14ac:dyDescent="0.35">
      <c r="X2711" s="362">
        <v>17161022300</v>
      </c>
      <c r="Y2711" s="362" t="s">
        <v>824</v>
      </c>
      <c r="Z2711" s="362">
        <v>0</v>
      </c>
    </row>
    <row r="2712" spans="24:26" x14ac:dyDescent="0.35">
      <c r="X2712" s="362">
        <v>17161022600</v>
      </c>
      <c r="Y2712" s="362" t="s">
        <v>824</v>
      </c>
      <c r="Z2712" s="362">
        <v>1</v>
      </c>
    </row>
    <row r="2713" spans="24:26" x14ac:dyDescent="0.35">
      <c r="X2713" s="362">
        <v>17161022800</v>
      </c>
      <c r="Y2713" s="362" t="s">
        <v>824</v>
      </c>
      <c r="Z2713" s="362">
        <v>0</v>
      </c>
    </row>
    <row r="2714" spans="24:26" x14ac:dyDescent="0.35">
      <c r="X2714" s="362">
        <v>17161022900</v>
      </c>
      <c r="Y2714" s="362" t="s">
        <v>824</v>
      </c>
      <c r="Z2714" s="362">
        <v>0</v>
      </c>
    </row>
    <row r="2715" spans="24:26" x14ac:dyDescent="0.35">
      <c r="X2715" s="362">
        <v>17161023000</v>
      </c>
      <c r="Y2715" s="362" t="s">
        <v>824</v>
      </c>
      <c r="Z2715" s="362">
        <v>5</v>
      </c>
    </row>
    <row r="2716" spans="24:26" x14ac:dyDescent="0.35">
      <c r="X2716" s="362">
        <v>17161023100</v>
      </c>
      <c r="Y2716" s="362" t="s">
        <v>824</v>
      </c>
      <c r="Z2716" s="362">
        <v>0</v>
      </c>
    </row>
    <row r="2717" spans="24:26" x14ac:dyDescent="0.35">
      <c r="X2717" s="362">
        <v>17161023200</v>
      </c>
      <c r="Y2717" s="362" t="s">
        <v>824</v>
      </c>
      <c r="Z2717" s="362">
        <v>0</v>
      </c>
    </row>
    <row r="2718" spans="24:26" x14ac:dyDescent="0.35">
      <c r="X2718" s="362">
        <v>17161023300</v>
      </c>
      <c r="Y2718" s="362" t="s">
        <v>824</v>
      </c>
      <c r="Z2718" s="362">
        <v>1</v>
      </c>
    </row>
    <row r="2719" spans="24:26" x14ac:dyDescent="0.35">
      <c r="X2719" s="362">
        <v>17161023500</v>
      </c>
      <c r="Y2719" s="362" t="s">
        <v>824</v>
      </c>
      <c r="Z2719" s="362">
        <v>0</v>
      </c>
    </row>
    <row r="2720" spans="24:26" x14ac:dyDescent="0.35">
      <c r="X2720" s="362">
        <v>17161023600</v>
      </c>
      <c r="Y2720" s="362" t="s">
        <v>824</v>
      </c>
      <c r="Z2720" s="362">
        <v>0</v>
      </c>
    </row>
    <row r="2721" spans="24:26" x14ac:dyDescent="0.35">
      <c r="X2721" s="362">
        <v>17161023700</v>
      </c>
      <c r="Y2721" s="362" t="s">
        <v>824</v>
      </c>
      <c r="Z2721" s="362">
        <v>1</v>
      </c>
    </row>
    <row r="2722" spans="24:26" x14ac:dyDescent="0.35">
      <c r="X2722" s="362">
        <v>17161024000</v>
      </c>
      <c r="Y2722" s="362" t="s">
        <v>824</v>
      </c>
      <c r="Z2722" s="362">
        <v>0</v>
      </c>
    </row>
    <row r="2723" spans="24:26" x14ac:dyDescent="0.35">
      <c r="X2723" s="362">
        <v>17161024101</v>
      </c>
      <c r="Y2723" s="362" t="s">
        <v>824</v>
      </c>
      <c r="Z2723" s="362">
        <v>0</v>
      </c>
    </row>
    <row r="2724" spans="24:26" x14ac:dyDescent="0.35">
      <c r="X2724" s="362">
        <v>17161024102</v>
      </c>
      <c r="Y2724" s="362" t="s">
        <v>824</v>
      </c>
      <c r="Z2724" s="362">
        <v>1</v>
      </c>
    </row>
    <row r="2725" spans="24:26" x14ac:dyDescent="0.35">
      <c r="X2725" s="362">
        <v>17161024103</v>
      </c>
      <c r="Y2725" s="362" t="s">
        <v>672</v>
      </c>
      <c r="Z2725" s="362">
        <v>1</v>
      </c>
    </row>
    <row r="2726" spans="24:26" x14ac:dyDescent="0.35">
      <c r="X2726" s="362">
        <v>17161024200</v>
      </c>
      <c r="Y2726" s="362" t="s">
        <v>824</v>
      </c>
      <c r="Z2726" s="362">
        <v>0</v>
      </c>
    </row>
    <row r="2727" spans="24:26" x14ac:dyDescent="0.35">
      <c r="X2727" s="362">
        <v>17161024300</v>
      </c>
      <c r="Y2727" s="362" t="s">
        <v>824</v>
      </c>
      <c r="Z2727" s="362">
        <v>0</v>
      </c>
    </row>
    <row r="2728" spans="24:26" x14ac:dyDescent="0.35">
      <c r="X2728" s="362">
        <v>17161024400</v>
      </c>
      <c r="Y2728" s="362" t="s">
        <v>824</v>
      </c>
      <c r="Z2728" s="362">
        <v>3</v>
      </c>
    </row>
    <row r="2729" spans="24:26" x14ac:dyDescent="0.35">
      <c r="X2729" s="362">
        <v>17161024500</v>
      </c>
      <c r="Y2729" s="362" t="s">
        <v>824</v>
      </c>
      <c r="Z2729" s="362">
        <v>1</v>
      </c>
    </row>
    <row r="2730" spans="24:26" x14ac:dyDescent="0.35">
      <c r="X2730" s="362">
        <v>17163500400</v>
      </c>
      <c r="Y2730" s="362" t="s">
        <v>824</v>
      </c>
      <c r="Z2730" s="362">
        <v>0</v>
      </c>
    </row>
    <row r="2731" spans="24:26" x14ac:dyDescent="0.35">
      <c r="X2731" s="362">
        <v>17163500500</v>
      </c>
      <c r="Y2731" s="362" t="s">
        <v>824</v>
      </c>
      <c r="Z2731" s="362">
        <v>1</v>
      </c>
    </row>
    <row r="2732" spans="24:26" x14ac:dyDescent="0.35">
      <c r="X2732" s="362">
        <v>17163500900</v>
      </c>
      <c r="Y2732" s="362" t="s">
        <v>824</v>
      </c>
      <c r="Z2732" s="362">
        <v>0</v>
      </c>
    </row>
    <row r="2733" spans="24:26" x14ac:dyDescent="0.35">
      <c r="X2733" s="362">
        <v>17163501100</v>
      </c>
      <c r="Y2733" s="362" t="s">
        <v>824</v>
      </c>
      <c r="Z2733" s="362">
        <v>1</v>
      </c>
    </row>
    <row r="2734" spans="24:26" x14ac:dyDescent="0.35">
      <c r="X2734" s="362">
        <v>17163501200</v>
      </c>
      <c r="Y2734" s="362" t="s">
        <v>824</v>
      </c>
      <c r="Z2734" s="362">
        <v>1</v>
      </c>
    </row>
    <row r="2735" spans="24:26" x14ac:dyDescent="0.35">
      <c r="X2735" s="362">
        <v>17163501300</v>
      </c>
      <c r="Y2735" s="362" t="s">
        <v>824</v>
      </c>
      <c r="Z2735" s="362">
        <v>0</v>
      </c>
    </row>
    <row r="2736" spans="24:26" x14ac:dyDescent="0.35">
      <c r="X2736" s="362">
        <v>17163501400</v>
      </c>
      <c r="Y2736" s="362" t="s">
        <v>824</v>
      </c>
      <c r="Z2736" s="362">
        <v>1</v>
      </c>
    </row>
    <row r="2737" spans="24:26" x14ac:dyDescent="0.35">
      <c r="X2737" s="362">
        <v>17163501501</v>
      </c>
      <c r="Y2737" s="362" t="s">
        <v>824</v>
      </c>
      <c r="Z2737" s="362">
        <v>1</v>
      </c>
    </row>
    <row r="2738" spans="24:26" x14ac:dyDescent="0.35">
      <c r="X2738" s="362">
        <v>17163501502</v>
      </c>
      <c r="Y2738" s="362" t="s">
        <v>824</v>
      </c>
      <c r="Z2738" s="362">
        <v>5</v>
      </c>
    </row>
    <row r="2739" spans="24:26" x14ac:dyDescent="0.35">
      <c r="X2739" s="362">
        <v>17163501602</v>
      </c>
      <c r="Y2739" s="362" t="s">
        <v>824</v>
      </c>
      <c r="Z2739" s="362">
        <v>0</v>
      </c>
    </row>
    <row r="2740" spans="24:26" x14ac:dyDescent="0.35">
      <c r="X2740" s="362">
        <v>17163501604</v>
      </c>
      <c r="Y2740" s="362" t="s">
        <v>824</v>
      </c>
      <c r="Z2740" s="362">
        <v>0</v>
      </c>
    </row>
    <row r="2741" spans="24:26" x14ac:dyDescent="0.35">
      <c r="X2741" s="362">
        <v>17163501605</v>
      </c>
      <c r="Y2741" s="362" t="s">
        <v>824</v>
      </c>
      <c r="Z2741" s="362">
        <v>4</v>
      </c>
    </row>
    <row r="2742" spans="24:26" x14ac:dyDescent="0.35">
      <c r="X2742" s="362">
        <v>17163501606</v>
      </c>
      <c r="Y2742" s="362" t="s">
        <v>824</v>
      </c>
      <c r="Z2742" s="362">
        <v>3</v>
      </c>
    </row>
    <row r="2743" spans="24:26" x14ac:dyDescent="0.35">
      <c r="X2743" s="362">
        <v>17163501607</v>
      </c>
      <c r="Y2743" s="362" t="s">
        <v>824</v>
      </c>
      <c r="Z2743" s="362">
        <v>4</v>
      </c>
    </row>
    <row r="2744" spans="24:26" x14ac:dyDescent="0.35">
      <c r="X2744" s="362">
        <v>17163501700</v>
      </c>
      <c r="Y2744" s="362" t="s">
        <v>824</v>
      </c>
      <c r="Z2744" s="362">
        <v>3</v>
      </c>
    </row>
    <row r="2745" spans="24:26" x14ac:dyDescent="0.35">
      <c r="X2745" s="362">
        <v>17163501801</v>
      </c>
      <c r="Y2745" s="362" t="s">
        <v>824</v>
      </c>
      <c r="Z2745" s="362">
        <v>1</v>
      </c>
    </row>
    <row r="2746" spans="24:26" x14ac:dyDescent="0.35">
      <c r="X2746" s="362">
        <v>17163501802</v>
      </c>
      <c r="Y2746" s="362" t="s">
        <v>824</v>
      </c>
      <c r="Z2746" s="362">
        <v>0</v>
      </c>
    </row>
    <row r="2747" spans="24:26" x14ac:dyDescent="0.35">
      <c r="X2747" s="362">
        <v>17163501900</v>
      </c>
      <c r="Y2747" s="362" t="s">
        <v>824</v>
      </c>
      <c r="Z2747" s="362">
        <v>1</v>
      </c>
    </row>
    <row r="2748" spans="24:26" x14ac:dyDescent="0.35">
      <c r="X2748" s="362">
        <v>17163502100</v>
      </c>
      <c r="Y2748" s="362" t="s">
        <v>824</v>
      </c>
      <c r="Z2748" s="362">
        <v>1</v>
      </c>
    </row>
    <row r="2749" spans="24:26" x14ac:dyDescent="0.35">
      <c r="X2749" s="362">
        <v>17163502200</v>
      </c>
      <c r="Y2749" s="362" t="s">
        <v>824</v>
      </c>
      <c r="Z2749" s="362">
        <v>0</v>
      </c>
    </row>
    <row r="2750" spans="24:26" x14ac:dyDescent="0.35">
      <c r="X2750" s="362">
        <v>17163502300</v>
      </c>
      <c r="Y2750" s="362" t="s">
        <v>824</v>
      </c>
      <c r="Z2750" s="362">
        <v>1</v>
      </c>
    </row>
    <row r="2751" spans="24:26" x14ac:dyDescent="0.35">
      <c r="X2751" s="362">
        <v>17163502401</v>
      </c>
      <c r="Y2751" s="362" t="s">
        <v>824</v>
      </c>
      <c r="Z2751" s="362">
        <v>0</v>
      </c>
    </row>
    <row r="2752" spans="24:26" x14ac:dyDescent="0.35">
      <c r="X2752" s="362">
        <v>17163502404</v>
      </c>
      <c r="Y2752" s="362" t="s">
        <v>824</v>
      </c>
      <c r="Z2752" s="362">
        <v>3</v>
      </c>
    </row>
    <row r="2753" spans="24:26" x14ac:dyDescent="0.35">
      <c r="X2753" s="362">
        <v>17163502500</v>
      </c>
      <c r="Y2753" s="362" t="s">
        <v>824</v>
      </c>
      <c r="Z2753" s="362">
        <v>1</v>
      </c>
    </row>
    <row r="2754" spans="24:26" x14ac:dyDescent="0.35">
      <c r="X2754" s="362">
        <v>17163502602</v>
      </c>
      <c r="Y2754" s="362" t="s">
        <v>824</v>
      </c>
      <c r="Z2754" s="362">
        <v>0</v>
      </c>
    </row>
    <row r="2755" spans="24:26" x14ac:dyDescent="0.35">
      <c r="X2755" s="362">
        <v>17163502603</v>
      </c>
      <c r="Y2755" s="362" t="s">
        <v>824</v>
      </c>
      <c r="Z2755" s="362">
        <v>0</v>
      </c>
    </row>
    <row r="2756" spans="24:26" x14ac:dyDescent="0.35">
      <c r="X2756" s="362">
        <v>17163502700</v>
      </c>
      <c r="Y2756" s="362" t="s">
        <v>824</v>
      </c>
      <c r="Z2756" s="362">
        <v>0</v>
      </c>
    </row>
    <row r="2757" spans="24:26" x14ac:dyDescent="0.35">
      <c r="X2757" s="362">
        <v>17163502800</v>
      </c>
      <c r="Y2757" s="362" t="s">
        <v>824</v>
      </c>
      <c r="Z2757" s="362">
        <v>1</v>
      </c>
    </row>
    <row r="2758" spans="24:26" x14ac:dyDescent="0.35">
      <c r="X2758" s="362">
        <v>17163502900</v>
      </c>
      <c r="Y2758" s="362" t="s">
        <v>824</v>
      </c>
      <c r="Z2758" s="362">
        <v>0</v>
      </c>
    </row>
    <row r="2759" spans="24:26" x14ac:dyDescent="0.35">
      <c r="X2759" s="362">
        <v>17163503101</v>
      </c>
      <c r="Y2759" s="362" t="s">
        <v>824</v>
      </c>
      <c r="Z2759" s="362">
        <v>5</v>
      </c>
    </row>
    <row r="2760" spans="24:26" x14ac:dyDescent="0.35">
      <c r="X2760" s="362">
        <v>17163503102</v>
      </c>
      <c r="Y2760" s="362" t="s">
        <v>824</v>
      </c>
      <c r="Z2760" s="362">
        <v>5</v>
      </c>
    </row>
    <row r="2761" spans="24:26" x14ac:dyDescent="0.35">
      <c r="X2761" s="362">
        <v>17163503202</v>
      </c>
      <c r="Y2761" s="362" t="s">
        <v>824</v>
      </c>
      <c r="Z2761" s="362">
        <v>0</v>
      </c>
    </row>
    <row r="2762" spans="24:26" x14ac:dyDescent="0.35">
      <c r="X2762" s="362">
        <v>17163503203</v>
      </c>
      <c r="Y2762" s="362" t="s">
        <v>672</v>
      </c>
      <c r="Z2762" s="362">
        <v>0</v>
      </c>
    </row>
    <row r="2763" spans="24:26" x14ac:dyDescent="0.35">
      <c r="X2763" s="362">
        <v>17163503211</v>
      </c>
      <c r="Y2763" s="362" t="s">
        <v>824</v>
      </c>
      <c r="Z2763" s="362">
        <v>0</v>
      </c>
    </row>
    <row r="2764" spans="24:26" x14ac:dyDescent="0.35">
      <c r="X2764" s="362">
        <v>17163503301</v>
      </c>
      <c r="Y2764" s="362" t="s">
        <v>824</v>
      </c>
      <c r="Z2764" s="362">
        <v>3</v>
      </c>
    </row>
    <row r="2765" spans="24:26" x14ac:dyDescent="0.35">
      <c r="X2765" s="362">
        <v>17163503304</v>
      </c>
      <c r="Y2765" s="362" t="s">
        <v>824</v>
      </c>
      <c r="Z2765" s="362">
        <v>3</v>
      </c>
    </row>
    <row r="2766" spans="24:26" x14ac:dyDescent="0.35">
      <c r="X2766" s="362">
        <v>17163503322</v>
      </c>
      <c r="Y2766" s="362" t="s">
        <v>824</v>
      </c>
      <c r="Z2766" s="362">
        <v>0</v>
      </c>
    </row>
    <row r="2767" spans="24:26" x14ac:dyDescent="0.35">
      <c r="X2767" s="362">
        <v>17163503323</v>
      </c>
      <c r="Y2767" s="362" t="s">
        <v>824</v>
      </c>
      <c r="Z2767" s="362">
        <v>0</v>
      </c>
    </row>
    <row r="2768" spans="24:26" x14ac:dyDescent="0.35">
      <c r="X2768" s="362">
        <v>17163503324</v>
      </c>
      <c r="Y2768" s="362" t="s">
        <v>824</v>
      </c>
      <c r="Z2768" s="362">
        <v>3</v>
      </c>
    </row>
    <row r="2769" spans="24:26" x14ac:dyDescent="0.35">
      <c r="X2769" s="362">
        <v>17163503332</v>
      </c>
      <c r="Y2769" s="362" t="s">
        <v>824</v>
      </c>
      <c r="Z2769" s="362">
        <v>0</v>
      </c>
    </row>
    <row r="2770" spans="24:26" x14ac:dyDescent="0.35">
      <c r="X2770" s="362">
        <v>17163503334</v>
      </c>
      <c r="Y2770" s="362" t="s">
        <v>824</v>
      </c>
      <c r="Z2770" s="362">
        <v>0</v>
      </c>
    </row>
    <row r="2771" spans="24:26" x14ac:dyDescent="0.35">
      <c r="X2771" s="362">
        <v>17163503404</v>
      </c>
      <c r="Y2771" s="362" t="s">
        <v>824</v>
      </c>
      <c r="Z2771" s="362">
        <v>5</v>
      </c>
    </row>
    <row r="2772" spans="24:26" x14ac:dyDescent="0.35">
      <c r="X2772" s="362">
        <v>17163503411</v>
      </c>
      <c r="Y2772" s="362" t="s">
        <v>824</v>
      </c>
      <c r="Z2772" s="362">
        <v>2</v>
      </c>
    </row>
    <row r="2773" spans="24:26" x14ac:dyDescent="0.35">
      <c r="X2773" s="362">
        <v>17163503412</v>
      </c>
      <c r="Y2773" s="362" t="s">
        <v>824</v>
      </c>
      <c r="Z2773" s="362">
        <v>0</v>
      </c>
    </row>
    <row r="2774" spans="24:26" x14ac:dyDescent="0.35">
      <c r="X2774" s="362">
        <v>17163503413</v>
      </c>
      <c r="Y2774" s="362" t="s">
        <v>824</v>
      </c>
      <c r="Z2774" s="362">
        <v>1</v>
      </c>
    </row>
    <row r="2775" spans="24:26" x14ac:dyDescent="0.35">
      <c r="X2775" s="362">
        <v>17163503414</v>
      </c>
      <c r="Y2775" s="362" t="s">
        <v>824</v>
      </c>
      <c r="Z2775" s="362">
        <v>5</v>
      </c>
    </row>
    <row r="2776" spans="24:26" x14ac:dyDescent="0.35">
      <c r="X2776" s="362">
        <v>17163503415</v>
      </c>
      <c r="Y2776" s="362" t="s">
        <v>824</v>
      </c>
      <c r="Z2776" s="362">
        <v>4</v>
      </c>
    </row>
    <row r="2777" spans="24:26" x14ac:dyDescent="0.35">
      <c r="X2777" s="362">
        <v>17163503416</v>
      </c>
      <c r="Y2777" s="362" t="s">
        <v>824</v>
      </c>
      <c r="Z2777" s="362">
        <v>0</v>
      </c>
    </row>
    <row r="2778" spans="24:26" x14ac:dyDescent="0.35">
      <c r="X2778" s="362">
        <v>17163503800</v>
      </c>
      <c r="Y2778" s="362" t="s">
        <v>824</v>
      </c>
      <c r="Z2778" s="362">
        <v>0</v>
      </c>
    </row>
    <row r="2779" spans="24:26" x14ac:dyDescent="0.35">
      <c r="X2779" s="362">
        <v>17163503903</v>
      </c>
      <c r="Y2779" s="362" t="s">
        <v>824</v>
      </c>
      <c r="Z2779" s="362">
        <v>5</v>
      </c>
    </row>
    <row r="2780" spans="24:26" x14ac:dyDescent="0.35">
      <c r="X2780" s="362">
        <v>17163503905</v>
      </c>
      <c r="Y2780" s="362" t="s">
        <v>824</v>
      </c>
      <c r="Z2780" s="362">
        <v>0</v>
      </c>
    </row>
    <row r="2781" spans="24:26" x14ac:dyDescent="0.35">
      <c r="X2781" s="362">
        <v>17163503906</v>
      </c>
      <c r="Y2781" s="362" t="s">
        <v>824</v>
      </c>
      <c r="Z2781" s="362">
        <v>0</v>
      </c>
    </row>
    <row r="2782" spans="24:26" x14ac:dyDescent="0.35">
      <c r="X2782" s="362">
        <v>17163503907</v>
      </c>
      <c r="Y2782" s="362" t="s">
        <v>824</v>
      </c>
      <c r="Z2782" s="362">
        <v>0</v>
      </c>
    </row>
    <row r="2783" spans="24:26" x14ac:dyDescent="0.35">
      <c r="X2783" s="362">
        <v>17163503908</v>
      </c>
      <c r="Y2783" s="362" t="s">
        <v>824</v>
      </c>
      <c r="Z2783" s="362">
        <v>0</v>
      </c>
    </row>
    <row r="2784" spans="24:26" x14ac:dyDescent="0.35">
      <c r="X2784" s="362">
        <v>17163504001</v>
      </c>
      <c r="Y2784" s="362" t="s">
        <v>672</v>
      </c>
      <c r="Z2784" s="362">
        <v>0</v>
      </c>
    </row>
    <row r="2785" spans="24:26" x14ac:dyDescent="0.35">
      <c r="X2785" s="362">
        <v>17163504002</v>
      </c>
      <c r="Y2785" s="362" t="s">
        <v>672</v>
      </c>
      <c r="Z2785" s="362">
        <v>0</v>
      </c>
    </row>
    <row r="2786" spans="24:26" x14ac:dyDescent="0.35">
      <c r="X2786" s="362">
        <v>17163504351</v>
      </c>
      <c r="Y2786" s="362" t="s">
        <v>824</v>
      </c>
      <c r="Z2786" s="362">
        <v>0</v>
      </c>
    </row>
    <row r="2787" spans="24:26" x14ac:dyDescent="0.35">
      <c r="X2787" s="362">
        <v>17163504352</v>
      </c>
      <c r="Y2787" s="362" t="s">
        <v>824</v>
      </c>
      <c r="Z2787" s="362">
        <v>0</v>
      </c>
    </row>
    <row r="2788" spans="24:26" x14ac:dyDescent="0.35">
      <c r="X2788" s="362">
        <v>17163504353</v>
      </c>
      <c r="Y2788" s="362" t="s">
        <v>824</v>
      </c>
      <c r="Z2788" s="362">
        <v>5</v>
      </c>
    </row>
    <row r="2789" spans="24:26" x14ac:dyDescent="0.35">
      <c r="X2789" s="362">
        <v>17163504354</v>
      </c>
      <c r="Y2789" s="362" t="s">
        <v>824</v>
      </c>
      <c r="Z2789" s="362">
        <v>1</v>
      </c>
    </row>
    <row r="2790" spans="24:26" x14ac:dyDescent="0.35">
      <c r="X2790" s="362">
        <v>17163504355</v>
      </c>
      <c r="Y2790" s="362" t="s">
        <v>824</v>
      </c>
      <c r="Z2790" s="362">
        <v>4</v>
      </c>
    </row>
    <row r="2791" spans="24:26" x14ac:dyDescent="0.35">
      <c r="X2791" s="362">
        <v>17163504356</v>
      </c>
      <c r="Y2791" s="362" t="s">
        <v>824</v>
      </c>
      <c r="Z2791" s="362">
        <v>0</v>
      </c>
    </row>
    <row r="2792" spans="24:26" x14ac:dyDescent="0.35">
      <c r="X2792" s="362">
        <v>17163504357</v>
      </c>
      <c r="Y2792" s="362" t="s">
        <v>824</v>
      </c>
      <c r="Z2792" s="362">
        <v>0</v>
      </c>
    </row>
    <row r="2793" spans="24:26" x14ac:dyDescent="0.35">
      <c r="X2793" s="362">
        <v>17163504358</v>
      </c>
      <c r="Y2793" s="362" t="s">
        <v>824</v>
      </c>
      <c r="Z2793" s="362">
        <v>1</v>
      </c>
    </row>
    <row r="2794" spans="24:26" x14ac:dyDescent="0.35">
      <c r="X2794" s="362">
        <v>17163504359</v>
      </c>
      <c r="Y2794" s="362" t="s">
        <v>824</v>
      </c>
      <c r="Z2794" s="362">
        <v>4</v>
      </c>
    </row>
    <row r="2795" spans="24:26" x14ac:dyDescent="0.35">
      <c r="X2795" s="362">
        <v>17163504501</v>
      </c>
      <c r="Y2795" s="362" t="s">
        <v>824</v>
      </c>
      <c r="Z2795" s="362">
        <v>2</v>
      </c>
    </row>
    <row r="2796" spans="24:26" x14ac:dyDescent="0.35">
      <c r="X2796" s="362">
        <v>17163504502</v>
      </c>
      <c r="Y2796" s="362" t="s">
        <v>824</v>
      </c>
      <c r="Z2796" s="362">
        <v>0</v>
      </c>
    </row>
    <row r="2797" spans="24:26" x14ac:dyDescent="0.35">
      <c r="X2797" s="362">
        <v>17163504600</v>
      </c>
      <c r="Y2797" s="362" t="s">
        <v>824</v>
      </c>
      <c r="Z2797" s="362">
        <v>0</v>
      </c>
    </row>
    <row r="2798" spans="24:26" x14ac:dyDescent="0.35">
      <c r="X2798" s="362">
        <v>17165955100</v>
      </c>
      <c r="Y2798" s="362" t="s">
        <v>672</v>
      </c>
      <c r="Z2798" s="362">
        <v>1</v>
      </c>
    </row>
    <row r="2799" spans="24:26" x14ac:dyDescent="0.35">
      <c r="X2799" s="362">
        <v>17165955500</v>
      </c>
      <c r="Y2799" s="362" t="s">
        <v>672</v>
      </c>
      <c r="Z2799" s="362">
        <v>3</v>
      </c>
    </row>
    <row r="2800" spans="24:26" x14ac:dyDescent="0.35">
      <c r="X2800" s="362">
        <v>17165955600</v>
      </c>
      <c r="Y2800" s="362" t="s">
        <v>672</v>
      </c>
      <c r="Z2800" s="362">
        <v>1</v>
      </c>
    </row>
    <row r="2801" spans="24:26" x14ac:dyDescent="0.35">
      <c r="X2801" s="362">
        <v>17165955700</v>
      </c>
      <c r="Y2801" s="362" t="s">
        <v>672</v>
      </c>
      <c r="Z2801" s="362">
        <v>3</v>
      </c>
    </row>
    <row r="2802" spans="24:26" x14ac:dyDescent="0.35">
      <c r="X2802" s="362">
        <v>17165955800</v>
      </c>
      <c r="Y2802" s="362" t="s">
        <v>672</v>
      </c>
      <c r="Z2802" s="362">
        <v>1</v>
      </c>
    </row>
    <row r="2803" spans="24:26" x14ac:dyDescent="0.35">
      <c r="X2803" s="362">
        <v>17165955900</v>
      </c>
      <c r="Y2803" s="362" t="s">
        <v>672</v>
      </c>
      <c r="Z2803" s="362">
        <v>3</v>
      </c>
    </row>
    <row r="2804" spans="24:26" x14ac:dyDescent="0.35">
      <c r="X2804" s="362">
        <v>17165956000</v>
      </c>
      <c r="Y2804" s="362" t="s">
        <v>672</v>
      </c>
      <c r="Z2804" s="362">
        <v>0</v>
      </c>
    </row>
    <row r="2805" spans="24:26" x14ac:dyDescent="0.35">
      <c r="X2805" s="362">
        <v>17165956100</v>
      </c>
      <c r="Y2805" s="362" t="s">
        <v>672</v>
      </c>
      <c r="Z2805" s="362">
        <v>0</v>
      </c>
    </row>
    <row r="2806" spans="24:26" x14ac:dyDescent="0.35">
      <c r="X2806" s="362">
        <v>17165956200</v>
      </c>
      <c r="Y2806" s="362" t="s">
        <v>672</v>
      </c>
      <c r="Z2806" s="362">
        <v>5</v>
      </c>
    </row>
    <row r="2807" spans="24:26" x14ac:dyDescent="0.35">
      <c r="X2807" s="362">
        <v>17167000100</v>
      </c>
      <c r="Y2807" s="362" t="s">
        <v>824</v>
      </c>
      <c r="Z2807" s="362">
        <v>0</v>
      </c>
    </row>
    <row r="2808" spans="24:26" x14ac:dyDescent="0.35">
      <c r="X2808" s="362">
        <v>17167000201</v>
      </c>
      <c r="Y2808" s="362" t="s">
        <v>824</v>
      </c>
      <c r="Z2808" s="362">
        <v>1</v>
      </c>
    </row>
    <row r="2809" spans="24:26" x14ac:dyDescent="0.35">
      <c r="X2809" s="362">
        <v>17167000202</v>
      </c>
      <c r="Y2809" s="362" t="s">
        <v>824</v>
      </c>
      <c r="Z2809" s="362">
        <v>0</v>
      </c>
    </row>
    <row r="2810" spans="24:26" x14ac:dyDescent="0.35">
      <c r="X2810" s="362">
        <v>17167000300</v>
      </c>
      <c r="Y2810" s="362" t="s">
        <v>824</v>
      </c>
      <c r="Z2810" s="362">
        <v>1</v>
      </c>
    </row>
    <row r="2811" spans="24:26" x14ac:dyDescent="0.35">
      <c r="X2811" s="362">
        <v>17167000400</v>
      </c>
      <c r="Y2811" s="362" t="s">
        <v>824</v>
      </c>
      <c r="Z2811" s="362">
        <v>0</v>
      </c>
    </row>
    <row r="2812" spans="24:26" x14ac:dyDescent="0.35">
      <c r="X2812" s="362">
        <v>17167000501</v>
      </c>
      <c r="Y2812" s="362" t="s">
        <v>824</v>
      </c>
      <c r="Z2812" s="362">
        <v>0</v>
      </c>
    </row>
    <row r="2813" spans="24:26" x14ac:dyDescent="0.35">
      <c r="X2813" s="362">
        <v>17167000503</v>
      </c>
      <c r="Y2813" s="362" t="s">
        <v>824</v>
      </c>
      <c r="Z2813" s="362">
        <v>0</v>
      </c>
    </row>
    <row r="2814" spans="24:26" x14ac:dyDescent="0.35">
      <c r="X2814" s="362">
        <v>17167000504</v>
      </c>
      <c r="Y2814" s="362" t="s">
        <v>824</v>
      </c>
      <c r="Z2814" s="362">
        <v>1</v>
      </c>
    </row>
    <row r="2815" spans="24:26" x14ac:dyDescent="0.35">
      <c r="X2815" s="362">
        <v>17167000600</v>
      </c>
      <c r="Y2815" s="362" t="s">
        <v>824</v>
      </c>
      <c r="Z2815" s="362">
        <v>0</v>
      </c>
    </row>
    <row r="2816" spans="24:26" x14ac:dyDescent="0.35">
      <c r="X2816" s="362">
        <v>17167000700</v>
      </c>
      <c r="Y2816" s="362" t="s">
        <v>824</v>
      </c>
      <c r="Z2816" s="362">
        <v>1</v>
      </c>
    </row>
    <row r="2817" spans="24:26" x14ac:dyDescent="0.35">
      <c r="X2817" s="362">
        <v>17167000800</v>
      </c>
      <c r="Y2817" s="362" t="s">
        <v>824</v>
      </c>
      <c r="Z2817" s="362">
        <v>1</v>
      </c>
    </row>
    <row r="2818" spans="24:26" x14ac:dyDescent="0.35">
      <c r="X2818" s="362">
        <v>17167000900</v>
      </c>
      <c r="Y2818" s="362" t="s">
        <v>824</v>
      </c>
      <c r="Z2818" s="362">
        <v>1</v>
      </c>
    </row>
    <row r="2819" spans="24:26" x14ac:dyDescent="0.35">
      <c r="X2819" s="362">
        <v>17167001001</v>
      </c>
      <c r="Y2819" s="362" t="s">
        <v>824</v>
      </c>
      <c r="Z2819" s="362">
        <v>4</v>
      </c>
    </row>
    <row r="2820" spans="24:26" x14ac:dyDescent="0.35">
      <c r="X2820" s="362">
        <v>17167001003</v>
      </c>
      <c r="Y2820" s="362" t="s">
        <v>824</v>
      </c>
      <c r="Z2820" s="362">
        <v>1</v>
      </c>
    </row>
    <row r="2821" spans="24:26" x14ac:dyDescent="0.35">
      <c r="X2821" s="362">
        <v>17167001004</v>
      </c>
      <c r="Y2821" s="362" t="s">
        <v>824</v>
      </c>
      <c r="Z2821" s="362">
        <v>0</v>
      </c>
    </row>
    <row r="2822" spans="24:26" x14ac:dyDescent="0.35">
      <c r="X2822" s="362">
        <v>17167001100</v>
      </c>
      <c r="Y2822" s="362" t="s">
        <v>824</v>
      </c>
      <c r="Z2822" s="362">
        <v>0</v>
      </c>
    </row>
    <row r="2823" spans="24:26" x14ac:dyDescent="0.35">
      <c r="X2823" s="362">
        <v>17167001200</v>
      </c>
      <c r="Y2823" s="362" t="s">
        <v>824</v>
      </c>
      <c r="Z2823" s="362">
        <v>1</v>
      </c>
    </row>
    <row r="2824" spans="24:26" x14ac:dyDescent="0.35">
      <c r="X2824" s="362">
        <v>17167001300</v>
      </c>
      <c r="Y2824" s="362" t="s">
        <v>824</v>
      </c>
      <c r="Z2824" s="362">
        <v>0</v>
      </c>
    </row>
    <row r="2825" spans="24:26" x14ac:dyDescent="0.35">
      <c r="X2825" s="362">
        <v>17167001400</v>
      </c>
      <c r="Y2825" s="362" t="s">
        <v>824</v>
      </c>
      <c r="Z2825" s="362">
        <v>1</v>
      </c>
    </row>
    <row r="2826" spans="24:26" x14ac:dyDescent="0.35">
      <c r="X2826" s="362">
        <v>17167001600</v>
      </c>
      <c r="Y2826" s="362" t="s">
        <v>824</v>
      </c>
      <c r="Z2826" s="362">
        <v>1</v>
      </c>
    </row>
    <row r="2827" spans="24:26" x14ac:dyDescent="0.35">
      <c r="X2827" s="362">
        <v>17167001800</v>
      </c>
      <c r="Y2827" s="362" t="s">
        <v>824</v>
      </c>
      <c r="Z2827" s="362">
        <v>0</v>
      </c>
    </row>
    <row r="2828" spans="24:26" x14ac:dyDescent="0.35">
      <c r="X2828" s="362">
        <v>17167001900</v>
      </c>
      <c r="Y2828" s="362" t="s">
        <v>824</v>
      </c>
      <c r="Z2828" s="362">
        <v>3</v>
      </c>
    </row>
    <row r="2829" spans="24:26" x14ac:dyDescent="0.35">
      <c r="X2829" s="362">
        <v>17167002001</v>
      </c>
      <c r="Y2829" s="362" t="s">
        <v>824</v>
      </c>
      <c r="Z2829" s="362">
        <v>1</v>
      </c>
    </row>
    <row r="2830" spans="24:26" x14ac:dyDescent="0.35">
      <c r="X2830" s="362">
        <v>17167002002</v>
      </c>
      <c r="Y2830" s="362" t="s">
        <v>824</v>
      </c>
      <c r="Z2830" s="362">
        <v>0</v>
      </c>
    </row>
    <row r="2831" spans="24:26" x14ac:dyDescent="0.35">
      <c r="X2831" s="362">
        <v>17167002100</v>
      </c>
      <c r="Y2831" s="362" t="s">
        <v>824</v>
      </c>
      <c r="Z2831" s="362">
        <v>0</v>
      </c>
    </row>
    <row r="2832" spans="24:26" x14ac:dyDescent="0.35">
      <c r="X2832" s="362">
        <v>17167002200</v>
      </c>
      <c r="Y2832" s="362" t="s">
        <v>824</v>
      </c>
      <c r="Z2832" s="362">
        <v>0</v>
      </c>
    </row>
    <row r="2833" spans="24:26" x14ac:dyDescent="0.35">
      <c r="X2833" s="362">
        <v>17167002300</v>
      </c>
      <c r="Y2833" s="362" t="s">
        <v>824</v>
      </c>
      <c r="Z2833" s="362">
        <v>0</v>
      </c>
    </row>
    <row r="2834" spans="24:26" x14ac:dyDescent="0.35">
      <c r="X2834" s="362">
        <v>17167002400</v>
      </c>
      <c r="Y2834" s="362" t="s">
        <v>824</v>
      </c>
      <c r="Z2834" s="362">
        <v>0</v>
      </c>
    </row>
    <row r="2835" spans="24:26" x14ac:dyDescent="0.35">
      <c r="X2835" s="362">
        <v>17167002500</v>
      </c>
      <c r="Y2835" s="362" t="s">
        <v>824</v>
      </c>
      <c r="Z2835" s="362">
        <v>1</v>
      </c>
    </row>
    <row r="2836" spans="24:26" x14ac:dyDescent="0.35">
      <c r="X2836" s="362">
        <v>17167002600</v>
      </c>
      <c r="Y2836" s="362" t="s">
        <v>824</v>
      </c>
      <c r="Z2836" s="362">
        <v>1</v>
      </c>
    </row>
    <row r="2837" spans="24:26" x14ac:dyDescent="0.35">
      <c r="X2837" s="362">
        <v>17167002700</v>
      </c>
      <c r="Y2837" s="362" t="s">
        <v>824</v>
      </c>
      <c r="Z2837" s="362">
        <v>1</v>
      </c>
    </row>
    <row r="2838" spans="24:26" x14ac:dyDescent="0.35">
      <c r="X2838" s="362">
        <v>17167002801</v>
      </c>
      <c r="Y2838" s="362" t="s">
        <v>824</v>
      </c>
      <c r="Z2838" s="362">
        <v>0</v>
      </c>
    </row>
    <row r="2839" spans="24:26" x14ac:dyDescent="0.35">
      <c r="X2839" s="362">
        <v>17167002802</v>
      </c>
      <c r="Y2839" s="362" t="s">
        <v>824</v>
      </c>
      <c r="Z2839" s="362">
        <v>1</v>
      </c>
    </row>
    <row r="2840" spans="24:26" x14ac:dyDescent="0.35">
      <c r="X2840" s="362">
        <v>17167002900</v>
      </c>
      <c r="Y2840" s="362" t="s">
        <v>824</v>
      </c>
      <c r="Z2840" s="362">
        <v>5</v>
      </c>
    </row>
    <row r="2841" spans="24:26" x14ac:dyDescent="0.35">
      <c r="X2841" s="362">
        <v>17167003000</v>
      </c>
      <c r="Y2841" s="362" t="s">
        <v>824</v>
      </c>
      <c r="Z2841" s="362">
        <v>2</v>
      </c>
    </row>
    <row r="2842" spans="24:26" x14ac:dyDescent="0.35">
      <c r="X2842" s="362">
        <v>17167003100</v>
      </c>
      <c r="Y2842" s="362" t="s">
        <v>824</v>
      </c>
      <c r="Z2842" s="362">
        <v>1</v>
      </c>
    </row>
    <row r="2843" spans="24:26" x14ac:dyDescent="0.35">
      <c r="X2843" s="362">
        <v>17167003201</v>
      </c>
      <c r="Y2843" s="362" t="s">
        <v>824</v>
      </c>
      <c r="Z2843" s="362">
        <v>0</v>
      </c>
    </row>
    <row r="2844" spans="24:26" x14ac:dyDescent="0.35">
      <c r="X2844" s="362">
        <v>17167003202</v>
      </c>
      <c r="Y2844" s="362" t="s">
        <v>824</v>
      </c>
      <c r="Z2844" s="362">
        <v>3</v>
      </c>
    </row>
    <row r="2845" spans="24:26" x14ac:dyDescent="0.35">
      <c r="X2845" s="362">
        <v>17167003203</v>
      </c>
      <c r="Y2845" s="362" t="s">
        <v>824</v>
      </c>
      <c r="Z2845" s="362">
        <v>3</v>
      </c>
    </row>
    <row r="2846" spans="24:26" x14ac:dyDescent="0.35">
      <c r="X2846" s="362">
        <v>17167003300</v>
      </c>
      <c r="Y2846" s="362" t="s">
        <v>672</v>
      </c>
      <c r="Z2846" s="362">
        <v>0</v>
      </c>
    </row>
    <row r="2847" spans="24:26" x14ac:dyDescent="0.35">
      <c r="X2847" s="362">
        <v>17167003400</v>
      </c>
      <c r="Y2847" s="362" t="s">
        <v>672</v>
      </c>
      <c r="Z2847" s="362">
        <v>0</v>
      </c>
    </row>
    <row r="2848" spans="24:26" x14ac:dyDescent="0.35">
      <c r="X2848" s="362">
        <v>17167003500</v>
      </c>
      <c r="Y2848" s="362" t="s">
        <v>672</v>
      </c>
      <c r="Z2848" s="362">
        <v>1</v>
      </c>
    </row>
    <row r="2849" spans="24:26" x14ac:dyDescent="0.35">
      <c r="X2849" s="362">
        <v>17167003601</v>
      </c>
      <c r="Y2849" s="362" t="s">
        <v>672</v>
      </c>
      <c r="Z2849" s="362">
        <v>0</v>
      </c>
    </row>
    <row r="2850" spans="24:26" x14ac:dyDescent="0.35">
      <c r="X2850" s="362">
        <v>17167003602</v>
      </c>
      <c r="Y2850" s="362" t="s">
        <v>824</v>
      </c>
      <c r="Z2850" s="362">
        <v>0</v>
      </c>
    </row>
    <row r="2851" spans="24:26" x14ac:dyDescent="0.35">
      <c r="X2851" s="362">
        <v>17167003603</v>
      </c>
      <c r="Y2851" s="362" t="s">
        <v>824</v>
      </c>
      <c r="Z2851" s="362">
        <v>0</v>
      </c>
    </row>
    <row r="2852" spans="24:26" x14ac:dyDescent="0.35">
      <c r="X2852" s="362">
        <v>17167003604</v>
      </c>
      <c r="Y2852" s="362" t="s">
        <v>824</v>
      </c>
      <c r="Z2852" s="362">
        <v>2</v>
      </c>
    </row>
    <row r="2853" spans="24:26" x14ac:dyDescent="0.35">
      <c r="X2853" s="362">
        <v>17167003701</v>
      </c>
      <c r="Y2853" s="362" t="s">
        <v>824</v>
      </c>
      <c r="Z2853" s="362">
        <v>0</v>
      </c>
    </row>
    <row r="2854" spans="24:26" x14ac:dyDescent="0.35">
      <c r="X2854" s="362">
        <v>17167003702</v>
      </c>
      <c r="Y2854" s="362" t="s">
        <v>824</v>
      </c>
      <c r="Z2854" s="362">
        <v>0</v>
      </c>
    </row>
    <row r="2855" spans="24:26" x14ac:dyDescent="0.35">
      <c r="X2855" s="362">
        <v>17167003801</v>
      </c>
      <c r="Y2855" s="362" t="s">
        <v>824</v>
      </c>
      <c r="Z2855" s="362">
        <v>1</v>
      </c>
    </row>
    <row r="2856" spans="24:26" x14ac:dyDescent="0.35">
      <c r="X2856" s="362">
        <v>17167003802</v>
      </c>
      <c r="Y2856" s="362" t="s">
        <v>824</v>
      </c>
      <c r="Z2856" s="362">
        <v>1</v>
      </c>
    </row>
    <row r="2857" spans="24:26" x14ac:dyDescent="0.35">
      <c r="X2857" s="362">
        <v>17167003901</v>
      </c>
      <c r="Y2857" s="362" t="s">
        <v>824</v>
      </c>
      <c r="Z2857" s="362">
        <v>0</v>
      </c>
    </row>
    <row r="2858" spans="24:26" x14ac:dyDescent="0.35">
      <c r="X2858" s="362">
        <v>17167003902</v>
      </c>
      <c r="Y2858" s="362" t="s">
        <v>824</v>
      </c>
      <c r="Z2858" s="362">
        <v>1</v>
      </c>
    </row>
    <row r="2859" spans="24:26" x14ac:dyDescent="0.35">
      <c r="X2859" s="362">
        <v>17167004000</v>
      </c>
      <c r="Y2859" s="362" t="s">
        <v>672</v>
      </c>
      <c r="Z2859" s="362">
        <v>0</v>
      </c>
    </row>
    <row r="2860" spans="24:26" x14ac:dyDescent="0.35">
      <c r="X2860" s="362">
        <v>17167004200</v>
      </c>
      <c r="Y2860" s="362" t="s">
        <v>824</v>
      </c>
      <c r="Z2860" s="362">
        <v>0</v>
      </c>
    </row>
    <row r="2861" spans="24:26" x14ac:dyDescent="0.35">
      <c r="X2861" s="362">
        <v>17169970100</v>
      </c>
      <c r="Y2861" s="362" t="s">
        <v>672</v>
      </c>
      <c r="Z2861" s="362">
        <v>1</v>
      </c>
    </row>
    <row r="2862" spans="24:26" x14ac:dyDescent="0.35">
      <c r="X2862" s="362">
        <v>17169970200</v>
      </c>
      <c r="Y2862" s="362" t="s">
        <v>672</v>
      </c>
      <c r="Z2862" s="362">
        <v>0</v>
      </c>
    </row>
    <row r="2863" spans="24:26" x14ac:dyDescent="0.35">
      <c r="X2863" s="362">
        <v>17169970300</v>
      </c>
      <c r="Y2863" s="362" t="s">
        <v>672</v>
      </c>
      <c r="Z2863" s="362">
        <v>1</v>
      </c>
    </row>
    <row r="2864" spans="24:26" x14ac:dyDescent="0.35">
      <c r="X2864" s="362">
        <v>17171970600</v>
      </c>
      <c r="Y2864" s="362" t="s">
        <v>672</v>
      </c>
      <c r="Z2864" s="362">
        <v>5</v>
      </c>
    </row>
    <row r="2865" spans="24:26" x14ac:dyDescent="0.35">
      <c r="X2865" s="362">
        <v>17171970700</v>
      </c>
      <c r="Y2865" s="362" t="s">
        <v>672</v>
      </c>
      <c r="Z2865" s="362">
        <v>0</v>
      </c>
    </row>
    <row r="2866" spans="24:26" x14ac:dyDescent="0.35">
      <c r="X2866" s="362">
        <v>17173959100</v>
      </c>
      <c r="Y2866" s="362" t="s">
        <v>672</v>
      </c>
      <c r="Z2866" s="362">
        <v>0</v>
      </c>
    </row>
    <row r="2867" spans="24:26" x14ac:dyDescent="0.35">
      <c r="X2867" s="362">
        <v>17173959200</v>
      </c>
      <c r="Y2867" s="362" t="s">
        <v>672</v>
      </c>
      <c r="Z2867" s="362">
        <v>1</v>
      </c>
    </row>
    <row r="2868" spans="24:26" x14ac:dyDescent="0.35">
      <c r="X2868" s="362">
        <v>17173959300</v>
      </c>
      <c r="Y2868" s="362" t="s">
        <v>672</v>
      </c>
      <c r="Z2868" s="362">
        <v>1</v>
      </c>
    </row>
    <row r="2869" spans="24:26" x14ac:dyDescent="0.35">
      <c r="X2869" s="362">
        <v>17173959400</v>
      </c>
      <c r="Y2869" s="362" t="s">
        <v>672</v>
      </c>
      <c r="Z2869" s="362">
        <v>5</v>
      </c>
    </row>
    <row r="2870" spans="24:26" x14ac:dyDescent="0.35">
      <c r="X2870" s="362">
        <v>17173959500</v>
      </c>
      <c r="Y2870" s="362" t="s">
        <v>672</v>
      </c>
      <c r="Z2870" s="362">
        <v>4</v>
      </c>
    </row>
    <row r="2871" spans="24:26" x14ac:dyDescent="0.35">
      <c r="X2871" s="362">
        <v>17173959600</v>
      </c>
      <c r="Y2871" s="362" t="s">
        <v>672</v>
      </c>
      <c r="Z2871" s="362">
        <v>5</v>
      </c>
    </row>
    <row r="2872" spans="24:26" x14ac:dyDescent="0.35">
      <c r="X2872" s="362">
        <v>17175951400</v>
      </c>
      <c r="Y2872" s="362" t="s">
        <v>672</v>
      </c>
      <c r="Z2872" s="362">
        <v>0</v>
      </c>
    </row>
    <row r="2873" spans="24:26" x14ac:dyDescent="0.35">
      <c r="X2873" s="362">
        <v>17175951500</v>
      </c>
      <c r="Y2873" s="362" t="s">
        <v>672</v>
      </c>
      <c r="Z2873" s="362">
        <v>0</v>
      </c>
    </row>
    <row r="2874" spans="24:26" x14ac:dyDescent="0.35">
      <c r="X2874" s="362">
        <v>17177000100</v>
      </c>
      <c r="Y2874" s="362" t="s">
        <v>672</v>
      </c>
      <c r="Z2874" s="362">
        <v>0</v>
      </c>
    </row>
    <row r="2875" spans="24:26" x14ac:dyDescent="0.35">
      <c r="X2875" s="362">
        <v>17177000200</v>
      </c>
      <c r="Y2875" s="362" t="s">
        <v>672</v>
      </c>
      <c r="Z2875" s="362">
        <v>0</v>
      </c>
    </row>
    <row r="2876" spans="24:26" x14ac:dyDescent="0.35">
      <c r="X2876" s="362">
        <v>17177000300</v>
      </c>
      <c r="Y2876" s="362" t="s">
        <v>672</v>
      </c>
      <c r="Z2876" s="362">
        <v>5</v>
      </c>
    </row>
    <row r="2877" spans="24:26" x14ac:dyDescent="0.35">
      <c r="X2877" s="362">
        <v>17177000400</v>
      </c>
      <c r="Y2877" s="362" t="s">
        <v>672</v>
      </c>
      <c r="Z2877" s="362">
        <v>0</v>
      </c>
    </row>
    <row r="2878" spans="24:26" x14ac:dyDescent="0.35">
      <c r="X2878" s="362">
        <v>17177000500</v>
      </c>
      <c r="Y2878" s="362" t="s">
        <v>672</v>
      </c>
      <c r="Z2878" s="362">
        <v>1</v>
      </c>
    </row>
    <row r="2879" spans="24:26" x14ac:dyDescent="0.35">
      <c r="X2879" s="362">
        <v>17177000600</v>
      </c>
      <c r="Y2879" s="362" t="s">
        <v>672</v>
      </c>
      <c r="Z2879" s="362">
        <v>4</v>
      </c>
    </row>
    <row r="2880" spans="24:26" x14ac:dyDescent="0.35">
      <c r="X2880" s="362">
        <v>17177000700</v>
      </c>
      <c r="Y2880" s="362" t="s">
        <v>672</v>
      </c>
      <c r="Z2880" s="362">
        <v>0</v>
      </c>
    </row>
    <row r="2881" spans="24:26" x14ac:dyDescent="0.35">
      <c r="X2881" s="362">
        <v>17177000800</v>
      </c>
      <c r="Y2881" s="362" t="s">
        <v>672</v>
      </c>
      <c r="Z2881" s="362">
        <v>1</v>
      </c>
    </row>
    <row r="2882" spans="24:26" x14ac:dyDescent="0.35">
      <c r="X2882" s="362">
        <v>17177000900</v>
      </c>
      <c r="Y2882" s="362" t="s">
        <v>672</v>
      </c>
      <c r="Z2882" s="362">
        <v>1</v>
      </c>
    </row>
    <row r="2883" spans="24:26" x14ac:dyDescent="0.35">
      <c r="X2883" s="362">
        <v>17177001000</v>
      </c>
      <c r="Y2883" s="362" t="s">
        <v>672</v>
      </c>
      <c r="Z2883" s="362">
        <v>0</v>
      </c>
    </row>
    <row r="2884" spans="24:26" x14ac:dyDescent="0.35">
      <c r="X2884" s="362">
        <v>17177001100</v>
      </c>
      <c r="Y2884" s="362" t="s">
        <v>672</v>
      </c>
      <c r="Z2884" s="362">
        <v>0</v>
      </c>
    </row>
    <row r="2885" spans="24:26" x14ac:dyDescent="0.35">
      <c r="X2885" s="362">
        <v>17177001200</v>
      </c>
      <c r="Y2885" s="362" t="s">
        <v>672</v>
      </c>
      <c r="Z2885" s="362">
        <v>4</v>
      </c>
    </row>
    <row r="2886" spans="24:26" x14ac:dyDescent="0.35">
      <c r="X2886" s="362">
        <v>17177001300</v>
      </c>
      <c r="Y2886" s="362" t="s">
        <v>672</v>
      </c>
      <c r="Z2886" s="362">
        <v>1</v>
      </c>
    </row>
    <row r="2887" spans="24:26" x14ac:dyDescent="0.35">
      <c r="X2887" s="362">
        <v>17179020100</v>
      </c>
      <c r="Y2887" s="362" t="s">
        <v>824</v>
      </c>
      <c r="Z2887" s="362">
        <v>0</v>
      </c>
    </row>
    <row r="2888" spans="24:26" x14ac:dyDescent="0.35">
      <c r="X2888" s="362">
        <v>17179020301</v>
      </c>
      <c r="Y2888" s="362" t="s">
        <v>824</v>
      </c>
      <c r="Z2888" s="362">
        <v>0</v>
      </c>
    </row>
    <row r="2889" spans="24:26" x14ac:dyDescent="0.35">
      <c r="X2889" s="362">
        <v>17179020302</v>
      </c>
      <c r="Y2889" s="362" t="s">
        <v>824</v>
      </c>
      <c r="Z2889" s="362">
        <v>0</v>
      </c>
    </row>
    <row r="2890" spans="24:26" x14ac:dyDescent="0.35">
      <c r="X2890" s="362">
        <v>17179020400</v>
      </c>
      <c r="Y2890" s="362" t="s">
        <v>824</v>
      </c>
      <c r="Z2890" s="362">
        <v>1</v>
      </c>
    </row>
    <row r="2891" spans="24:26" x14ac:dyDescent="0.35">
      <c r="X2891" s="362">
        <v>17179020500</v>
      </c>
      <c r="Y2891" s="362" t="s">
        <v>824</v>
      </c>
      <c r="Z2891" s="362">
        <v>1</v>
      </c>
    </row>
    <row r="2892" spans="24:26" x14ac:dyDescent="0.35">
      <c r="X2892" s="362">
        <v>17179020600</v>
      </c>
      <c r="Y2892" s="362" t="s">
        <v>824</v>
      </c>
      <c r="Z2892" s="362">
        <v>2</v>
      </c>
    </row>
    <row r="2893" spans="24:26" x14ac:dyDescent="0.35">
      <c r="X2893" s="362">
        <v>17179020700</v>
      </c>
      <c r="Y2893" s="362" t="s">
        <v>824</v>
      </c>
      <c r="Z2893" s="362">
        <v>2</v>
      </c>
    </row>
    <row r="2894" spans="24:26" x14ac:dyDescent="0.35">
      <c r="X2894" s="362">
        <v>17179020800</v>
      </c>
      <c r="Y2894" s="362" t="s">
        <v>824</v>
      </c>
      <c r="Z2894" s="362">
        <v>1</v>
      </c>
    </row>
    <row r="2895" spans="24:26" x14ac:dyDescent="0.35">
      <c r="X2895" s="362">
        <v>17179020900</v>
      </c>
      <c r="Y2895" s="362" t="s">
        <v>824</v>
      </c>
      <c r="Z2895" s="362">
        <v>0</v>
      </c>
    </row>
    <row r="2896" spans="24:26" x14ac:dyDescent="0.35">
      <c r="X2896" s="362">
        <v>17179021000</v>
      </c>
      <c r="Y2896" s="362" t="s">
        <v>824</v>
      </c>
      <c r="Z2896" s="362">
        <v>1</v>
      </c>
    </row>
    <row r="2897" spans="24:26" x14ac:dyDescent="0.35">
      <c r="X2897" s="362">
        <v>17179021101</v>
      </c>
      <c r="Y2897" s="362" t="s">
        <v>824</v>
      </c>
      <c r="Z2897" s="362">
        <v>0</v>
      </c>
    </row>
    <row r="2898" spans="24:26" x14ac:dyDescent="0.35">
      <c r="X2898" s="362">
        <v>17179021102</v>
      </c>
      <c r="Y2898" s="362" t="s">
        <v>824</v>
      </c>
      <c r="Z2898" s="362">
        <v>0</v>
      </c>
    </row>
    <row r="2899" spans="24:26" x14ac:dyDescent="0.35">
      <c r="X2899" s="362">
        <v>17179021201</v>
      </c>
      <c r="Y2899" s="362" t="s">
        <v>824</v>
      </c>
      <c r="Z2899" s="362">
        <v>1</v>
      </c>
    </row>
    <row r="2900" spans="24:26" x14ac:dyDescent="0.35">
      <c r="X2900" s="362">
        <v>17179021202</v>
      </c>
      <c r="Y2900" s="362" t="s">
        <v>824</v>
      </c>
      <c r="Z2900" s="362">
        <v>0</v>
      </c>
    </row>
    <row r="2901" spans="24:26" x14ac:dyDescent="0.35">
      <c r="X2901" s="362">
        <v>17179021203</v>
      </c>
      <c r="Y2901" s="362" t="s">
        <v>824</v>
      </c>
      <c r="Z2901" s="362">
        <v>1</v>
      </c>
    </row>
    <row r="2902" spans="24:26" x14ac:dyDescent="0.35">
      <c r="X2902" s="362">
        <v>17179021500</v>
      </c>
      <c r="Y2902" s="362" t="s">
        <v>824</v>
      </c>
      <c r="Z2902" s="362">
        <v>0</v>
      </c>
    </row>
    <row r="2903" spans="24:26" x14ac:dyDescent="0.35">
      <c r="X2903" s="362">
        <v>17179021603</v>
      </c>
      <c r="Y2903" s="362" t="s">
        <v>824</v>
      </c>
      <c r="Z2903" s="362">
        <v>0</v>
      </c>
    </row>
    <row r="2904" spans="24:26" x14ac:dyDescent="0.35">
      <c r="X2904" s="362">
        <v>17179021604</v>
      </c>
      <c r="Y2904" s="362" t="s">
        <v>824</v>
      </c>
      <c r="Z2904" s="362">
        <v>0</v>
      </c>
    </row>
    <row r="2905" spans="24:26" x14ac:dyDescent="0.35">
      <c r="X2905" s="362">
        <v>17179021605</v>
      </c>
      <c r="Y2905" s="362" t="s">
        <v>824</v>
      </c>
      <c r="Z2905" s="362">
        <v>1</v>
      </c>
    </row>
    <row r="2906" spans="24:26" x14ac:dyDescent="0.35">
      <c r="X2906" s="362">
        <v>17179021606</v>
      </c>
      <c r="Y2906" s="362" t="s">
        <v>824</v>
      </c>
      <c r="Z2906" s="362">
        <v>0</v>
      </c>
    </row>
    <row r="2907" spans="24:26" x14ac:dyDescent="0.35">
      <c r="X2907" s="362">
        <v>17179021701</v>
      </c>
      <c r="Y2907" s="362" t="s">
        <v>672</v>
      </c>
      <c r="Z2907" s="362">
        <v>0</v>
      </c>
    </row>
    <row r="2908" spans="24:26" x14ac:dyDescent="0.35">
      <c r="X2908" s="362">
        <v>17179021702</v>
      </c>
      <c r="Y2908" s="362" t="s">
        <v>672</v>
      </c>
      <c r="Z2908" s="362">
        <v>0</v>
      </c>
    </row>
    <row r="2909" spans="24:26" x14ac:dyDescent="0.35">
      <c r="X2909" s="362">
        <v>17179021801</v>
      </c>
      <c r="Y2909" s="362" t="s">
        <v>824</v>
      </c>
      <c r="Z2909" s="362">
        <v>0</v>
      </c>
    </row>
    <row r="2910" spans="24:26" x14ac:dyDescent="0.35">
      <c r="X2910" s="362">
        <v>17179021802</v>
      </c>
      <c r="Y2910" s="362" t="s">
        <v>672</v>
      </c>
      <c r="Z2910" s="362">
        <v>5</v>
      </c>
    </row>
    <row r="2911" spans="24:26" x14ac:dyDescent="0.35">
      <c r="X2911" s="362">
        <v>17179021900</v>
      </c>
      <c r="Y2911" s="362" t="s">
        <v>672</v>
      </c>
      <c r="Z2911" s="362">
        <v>0</v>
      </c>
    </row>
    <row r="2912" spans="24:26" x14ac:dyDescent="0.35">
      <c r="X2912" s="362">
        <v>17179022000</v>
      </c>
      <c r="Y2912" s="362" t="s">
        <v>672</v>
      </c>
      <c r="Z2912" s="362">
        <v>0</v>
      </c>
    </row>
    <row r="2913" spans="24:26" x14ac:dyDescent="0.35">
      <c r="X2913" s="362">
        <v>17179022100</v>
      </c>
      <c r="Y2913" s="362" t="s">
        <v>824</v>
      </c>
      <c r="Z2913" s="362">
        <v>0</v>
      </c>
    </row>
    <row r="2914" spans="24:26" x14ac:dyDescent="0.35">
      <c r="X2914" s="362">
        <v>17179022200</v>
      </c>
      <c r="Y2914" s="362" t="s">
        <v>824</v>
      </c>
      <c r="Z2914" s="362">
        <v>5</v>
      </c>
    </row>
    <row r="2915" spans="24:26" x14ac:dyDescent="0.35">
      <c r="X2915" s="362">
        <v>17179022300</v>
      </c>
      <c r="Y2915" s="362" t="s">
        <v>824</v>
      </c>
      <c r="Z2915" s="362">
        <v>0</v>
      </c>
    </row>
    <row r="2916" spans="24:26" x14ac:dyDescent="0.35">
      <c r="X2916" s="362">
        <v>17179022400</v>
      </c>
      <c r="Y2916" s="362" t="s">
        <v>824</v>
      </c>
      <c r="Z2916" s="362">
        <v>0</v>
      </c>
    </row>
    <row r="2917" spans="24:26" x14ac:dyDescent="0.35">
      <c r="X2917" s="362">
        <v>17181950100</v>
      </c>
      <c r="Y2917" s="362" t="s">
        <v>672</v>
      </c>
      <c r="Z2917" s="362">
        <v>0</v>
      </c>
    </row>
    <row r="2918" spans="24:26" x14ac:dyDescent="0.35">
      <c r="X2918" s="362">
        <v>17181950200</v>
      </c>
      <c r="Y2918" s="362" t="s">
        <v>672</v>
      </c>
      <c r="Z2918" s="362">
        <v>5</v>
      </c>
    </row>
    <row r="2919" spans="24:26" x14ac:dyDescent="0.35">
      <c r="X2919" s="362">
        <v>17181950300</v>
      </c>
      <c r="Y2919" s="362" t="s">
        <v>672</v>
      </c>
      <c r="Z2919" s="362">
        <v>3</v>
      </c>
    </row>
    <row r="2920" spans="24:26" x14ac:dyDescent="0.35">
      <c r="X2920" s="362">
        <v>17181950400</v>
      </c>
      <c r="Y2920" s="362" t="s">
        <v>672</v>
      </c>
      <c r="Z2920" s="362">
        <v>2</v>
      </c>
    </row>
    <row r="2921" spans="24:26" x14ac:dyDescent="0.35">
      <c r="X2921" s="362">
        <v>17181950500</v>
      </c>
      <c r="Y2921" s="362" t="s">
        <v>672</v>
      </c>
      <c r="Z2921" s="362">
        <v>0</v>
      </c>
    </row>
    <row r="2922" spans="24:26" x14ac:dyDescent="0.35">
      <c r="X2922" s="362">
        <v>17183000100</v>
      </c>
      <c r="Y2922" s="362" t="s">
        <v>824</v>
      </c>
      <c r="Z2922" s="362">
        <v>1</v>
      </c>
    </row>
    <row r="2923" spans="24:26" x14ac:dyDescent="0.35">
      <c r="X2923" s="362">
        <v>17183000200</v>
      </c>
      <c r="Y2923" s="362" t="s">
        <v>824</v>
      </c>
      <c r="Z2923" s="362">
        <v>1</v>
      </c>
    </row>
    <row r="2924" spans="24:26" x14ac:dyDescent="0.35">
      <c r="X2924" s="362">
        <v>17183000300</v>
      </c>
      <c r="Y2924" s="362" t="s">
        <v>824</v>
      </c>
      <c r="Z2924" s="362">
        <v>3</v>
      </c>
    </row>
    <row r="2925" spans="24:26" x14ac:dyDescent="0.35">
      <c r="X2925" s="362">
        <v>17183000400</v>
      </c>
      <c r="Y2925" s="362" t="s">
        <v>824</v>
      </c>
      <c r="Z2925" s="362">
        <v>1</v>
      </c>
    </row>
    <row r="2926" spans="24:26" x14ac:dyDescent="0.35">
      <c r="X2926" s="362">
        <v>17183000500</v>
      </c>
      <c r="Y2926" s="362" t="s">
        <v>824</v>
      </c>
      <c r="Z2926" s="362">
        <v>0</v>
      </c>
    </row>
    <row r="2927" spans="24:26" x14ac:dyDescent="0.35">
      <c r="X2927" s="362">
        <v>17183000600</v>
      </c>
      <c r="Y2927" s="362" t="s">
        <v>824</v>
      </c>
      <c r="Z2927" s="362">
        <v>1</v>
      </c>
    </row>
    <row r="2928" spans="24:26" x14ac:dyDescent="0.35">
      <c r="X2928" s="362">
        <v>17183000700</v>
      </c>
      <c r="Y2928" s="362" t="s">
        <v>824</v>
      </c>
      <c r="Z2928" s="362">
        <v>0</v>
      </c>
    </row>
    <row r="2929" spans="24:26" x14ac:dyDescent="0.35">
      <c r="X2929" s="362">
        <v>17183000800</v>
      </c>
      <c r="Y2929" s="362" t="s">
        <v>824</v>
      </c>
      <c r="Z2929" s="362">
        <v>1</v>
      </c>
    </row>
    <row r="2930" spans="24:26" x14ac:dyDescent="0.35">
      <c r="X2930" s="362">
        <v>17183000900</v>
      </c>
      <c r="Y2930" s="362" t="s">
        <v>824</v>
      </c>
      <c r="Z2930" s="362">
        <v>1</v>
      </c>
    </row>
    <row r="2931" spans="24:26" x14ac:dyDescent="0.35">
      <c r="X2931" s="362">
        <v>17183001200</v>
      </c>
      <c r="Y2931" s="362" t="s">
        <v>824</v>
      </c>
      <c r="Z2931" s="362">
        <v>1</v>
      </c>
    </row>
    <row r="2932" spans="24:26" x14ac:dyDescent="0.35">
      <c r="X2932" s="362">
        <v>17183001300</v>
      </c>
      <c r="Y2932" s="362" t="s">
        <v>824</v>
      </c>
      <c r="Z2932" s="362">
        <v>0</v>
      </c>
    </row>
    <row r="2933" spans="24:26" x14ac:dyDescent="0.35">
      <c r="X2933" s="362">
        <v>17183010100</v>
      </c>
      <c r="Y2933" s="362" t="s">
        <v>672</v>
      </c>
      <c r="Z2933" s="362">
        <v>0</v>
      </c>
    </row>
    <row r="2934" spans="24:26" x14ac:dyDescent="0.35">
      <c r="X2934" s="362">
        <v>17183010200</v>
      </c>
      <c r="Y2934" s="362" t="s">
        <v>672</v>
      </c>
      <c r="Z2934" s="362">
        <v>2</v>
      </c>
    </row>
    <row r="2935" spans="24:26" x14ac:dyDescent="0.35">
      <c r="X2935" s="362">
        <v>17183010300</v>
      </c>
      <c r="Y2935" s="362" t="s">
        <v>672</v>
      </c>
      <c r="Z2935" s="362">
        <v>0</v>
      </c>
    </row>
    <row r="2936" spans="24:26" x14ac:dyDescent="0.35">
      <c r="X2936" s="362">
        <v>17183010400</v>
      </c>
      <c r="Y2936" s="362" t="s">
        <v>672</v>
      </c>
      <c r="Z2936" s="362">
        <v>5</v>
      </c>
    </row>
    <row r="2937" spans="24:26" x14ac:dyDescent="0.35">
      <c r="X2937" s="362">
        <v>17183010500</v>
      </c>
      <c r="Y2937" s="362" t="s">
        <v>824</v>
      </c>
      <c r="Z2937" s="362">
        <v>0</v>
      </c>
    </row>
    <row r="2938" spans="24:26" x14ac:dyDescent="0.35">
      <c r="X2938" s="362">
        <v>17183010600</v>
      </c>
      <c r="Y2938" s="362" t="s">
        <v>824</v>
      </c>
      <c r="Z2938" s="362">
        <v>0</v>
      </c>
    </row>
    <row r="2939" spans="24:26" x14ac:dyDescent="0.35">
      <c r="X2939" s="362">
        <v>17183010701</v>
      </c>
      <c r="Y2939" s="362" t="s">
        <v>824</v>
      </c>
      <c r="Z2939" s="362">
        <v>0</v>
      </c>
    </row>
    <row r="2940" spans="24:26" x14ac:dyDescent="0.35">
      <c r="X2940" s="362">
        <v>17183010702</v>
      </c>
      <c r="Y2940" s="362" t="s">
        <v>824</v>
      </c>
      <c r="Z2940" s="362">
        <v>0</v>
      </c>
    </row>
    <row r="2941" spans="24:26" x14ac:dyDescent="0.35">
      <c r="X2941" s="362">
        <v>17183010800</v>
      </c>
      <c r="Y2941" s="362" t="s">
        <v>672</v>
      </c>
      <c r="Z2941" s="362">
        <v>0</v>
      </c>
    </row>
    <row r="2942" spans="24:26" x14ac:dyDescent="0.35">
      <c r="X2942" s="362">
        <v>17183010900</v>
      </c>
      <c r="Y2942" s="362" t="s">
        <v>672</v>
      </c>
      <c r="Z2942" s="362">
        <v>0</v>
      </c>
    </row>
    <row r="2943" spans="24:26" x14ac:dyDescent="0.35">
      <c r="X2943" s="362">
        <v>17183011000</v>
      </c>
      <c r="Y2943" s="362" t="s">
        <v>672</v>
      </c>
      <c r="Z2943" s="362">
        <v>1</v>
      </c>
    </row>
    <row r="2944" spans="24:26" x14ac:dyDescent="0.35">
      <c r="X2944" s="362">
        <v>17183011100</v>
      </c>
      <c r="Y2944" s="362" t="s">
        <v>672</v>
      </c>
      <c r="Z2944" s="362">
        <v>0</v>
      </c>
    </row>
    <row r="2945" spans="24:26" x14ac:dyDescent="0.35">
      <c r="X2945" s="362">
        <v>17183011200</v>
      </c>
      <c r="Y2945" s="362" t="s">
        <v>824</v>
      </c>
      <c r="Z2945" s="362">
        <v>0</v>
      </c>
    </row>
    <row r="2946" spans="24:26" x14ac:dyDescent="0.35">
      <c r="X2946" s="362">
        <v>17185957200</v>
      </c>
      <c r="Y2946" s="362" t="s">
        <v>672</v>
      </c>
      <c r="Z2946" s="362">
        <v>1</v>
      </c>
    </row>
    <row r="2947" spans="24:26" x14ac:dyDescent="0.35">
      <c r="X2947" s="362">
        <v>17185957300</v>
      </c>
      <c r="Y2947" s="362" t="s">
        <v>672</v>
      </c>
      <c r="Z2947" s="362">
        <v>0</v>
      </c>
    </row>
    <row r="2948" spans="24:26" x14ac:dyDescent="0.35">
      <c r="X2948" s="362">
        <v>17185957400</v>
      </c>
      <c r="Y2948" s="362" t="s">
        <v>672</v>
      </c>
      <c r="Z2948" s="362">
        <v>0</v>
      </c>
    </row>
    <row r="2949" spans="24:26" x14ac:dyDescent="0.35">
      <c r="X2949" s="362">
        <v>17185957500</v>
      </c>
      <c r="Y2949" s="362" t="s">
        <v>672</v>
      </c>
      <c r="Z2949" s="362">
        <v>0</v>
      </c>
    </row>
    <row r="2950" spans="24:26" x14ac:dyDescent="0.35">
      <c r="X2950" s="362">
        <v>17187870100</v>
      </c>
      <c r="Y2950" s="362" t="s">
        <v>672</v>
      </c>
      <c r="Z2950" s="362">
        <v>1</v>
      </c>
    </row>
    <row r="2951" spans="24:26" x14ac:dyDescent="0.35">
      <c r="X2951" s="362">
        <v>17187870200</v>
      </c>
      <c r="Y2951" s="362" t="s">
        <v>672</v>
      </c>
      <c r="Z2951" s="362">
        <v>0</v>
      </c>
    </row>
    <row r="2952" spans="24:26" x14ac:dyDescent="0.35">
      <c r="X2952" s="362">
        <v>17187870300</v>
      </c>
      <c r="Y2952" s="362" t="s">
        <v>672</v>
      </c>
      <c r="Z2952" s="362">
        <v>2</v>
      </c>
    </row>
    <row r="2953" spans="24:26" x14ac:dyDescent="0.35">
      <c r="X2953" s="362">
        <v>17187870400</v>
      </c>
      <c r="Y2953" s="362" t="s">
        <v>672</v>
      </c>
      <c r="Z2953" s="362">
        <v>0</v>
      </c>
    </row>
    <row r="2954" spans="24:26" x14ac:dyDescent="0.35">
      <c r="X2954" s="362">
        <v>17187870500</v>
      </c>
      <c r="Y2954" s="362" t="s">
        <v>672</v>
      </c>
      <c r="Z2954" s="362">
        <v>0</v>
      </c>
    </row>
    <row r="2955" spans="24:26" x14ac:dyDescent="0.35">
      <c r="X2955" s="362">
        <v>17189950100</v>
      </c>
      <c r="Y2955" s="362" t="s">
        <v>672</v>
      </c>
      <c r="Z2955" s="362">
        <v>1</v>
      </c>
    </row>
    <row r="2956" spans="24:26" x14ac:dyDescent="0.35">
      <c r="X2956" s="362">
        <v>17189950200</v>
      </c>
      <c r="Y2956" s="362" t="s">
        <v>672</v>
      </c>
      <c r="Z2956" s="362">
        <v>1</v>
      </c>
    </row>
    <row r="2957" spans="24:26" x14ac:dyDescent="0.35">
      <c r="X2957" s="362">
        <v>17189950300</v>
      </c>
      <c r="Y2957" s="362" t="s">
        <v>672</v>
      </c>
      <c r="Z2957" s="362">
        <v>0</v>
      </c>
    </row>
    <row r="2958" spans="24:26" x14ac:dyDescent="0.35">
      <c r="X2958" s="362">
        <v>17189950400</v>
      </c>
      <c r="Y2958" s="362" t="s">
        <v>672</v>
      </c>
      <c r="Z2958" s="362">
        <v>0</v>
      </c>
    </row>
    <row r="2959" spans="24:26" x14ac:dyDescent="0.35">
      <c r="X2959" s="362">
        <v>17191954900</v>
      </c>
      <c r="Y2959" s="362" t="s">
        <v>672</v>
      </c>
      <c r="Z2959" s="362">
        <v>0</v>
      </c>
    </row>
    <row r="2960" spans="24:26" x14ac:dyDescent="0.35">
      <c r="X2960" s="362">
        <v>17191955000</v>
      </c>
      <c r="Y2960" s="362" t="s">
        <v>672</v>
      </c>
      <c r="Z2960" s="362">
        <v>1</v>
      </c>
    </row>
    <row r="2961" spans="24:26" x14ac:dyDescent="0.35">
      <c r="X2961" s="362">
        <v>17191955100</v>
      </c>
      <c r="Y2961" s="362" t="s">
        <v>672</v>
      </c>
      <c r="Z2961" s="362">
        <v>0</v>
      </c>
    </row>
    <row r="2962" spans="24:26" x14ac:dyDescent="0.35">
      <c r="X2962" s="362">
        <v>17191955200</v>
      </c>
      <c r="Y2962" s="362" t="s">
        <v>672</v>
      </c>
      <c r="Z2962" s="362">
        <v>0</v>
      </c>
    </row>
    <row r="2963" spans="24:26" x14ac:dyDescent="0.35">
      <c r="X2963" s="362">
        <v>17191955300</v>
      </c>
      <c r="Y2963" s="362" t="s">
        <v>672</v>
      </c>
      <c r="Z2963" s="362">
        <v>5</v>
      </c>
    </row>
    <row r="2964" spans="24:26" x14ac:dyDescent="0.35">
      <c r="X2964" s="362">
        <v>17193958000</v>
      </c>
      <c r="Y2964" s="362" t="s">
        <v>672</v>
      </c>
      <c r="Z2964" s="362">
        <v>0</v>
      </c>
    </row>
    <row r="2965" spans="24:26" x14ac:dyDescent="0.35">
      <c r="X2965" s="362">
        <v>17193958100</v>
      </c>
      <c r="Y2965" s="362" t="s">
        <v>672</v>
      </c>
      <c r="Z2965" s="362">
        <v>0</v>
      </c>
    </row>
    <row r="2966" spans="24:26" x14ac:dyDescent="0.35">
      <c r="X2966" s="362">
        <v>17193958200</v>
      </c>
      <c r="Y2966" s="362" t="s">
        <v>672</v>
      </c>
      <c r="Z2966" s="362">
        <v>0</v>
      </c>
    </row>
    <row r="2967" spans="24:26" x14ac:dyDescent="0.35">
      <c r="X2967" s="362">
        <v>17193958300</v>
      </c>
      <c r="Y2967" s="362" t="s">
        <v>672</v>
      </c>
      <c r="Z2967" s="362">
        <v>1</v>
      </c>
    </row>
    <row r="2968" spans="24:26" x14ac:dyDescent="0.35">
      <c r="X2968" s="362">
        <v>17193958400</v>
      </c>
      <c r="Y2968" s="362" t="s">
        <v>672</v>
      </c>
      <c r="Z2968" s="362">
        <v>0</v>
      </c>
    </row>
    <row r="2969" spans="24:26" x14ac:dyDescent="0.35">
      <c r="X2969" s="362">
        <v>17195000100</v>
      </c>
      <c r="Y2969" s="362" t="s">
        <v>672</v>
      </c>
      <c r="Z2969" s="362">
        <v>0</v>
      </c>
    </row>
    <row r="2970" spans="24:26" x14ac:dyDescent="0.35">
      <c r="X2970" s="362">
        <v>17195000200</v>
      </c>
      <c r="Y2970" s="362" t="s">
        <v>672</v>
      </c>
      <c r="Z2970" s="362">
        <v>5</v>
      </c>
    </row>
    <row r="2971" spans="24:26" x14ac:dyDescent="0.35">
      <c r="X2971" s="362">
        <v>17195000300</v>
      </c>
      <c r="Y2971" s="362" t="s">
        <v>672</v>
      </c>
      <c r="Z2971" s="362">
        <v>0</v>
      </c>
    </row>
    <row r="2972" spans="24:26" x14ac:dyDescent="0.35">
      <c r="X2972" s="362">
        <v>17195000400</v>
      </c>
      <c r="Y2972" s="362" t="s">
        <v>672</v>
      </c>
      <c r="Z2972" s="362">
        <v>1</v>
      </c>
    </row>
    <row r="2973" spans="24:26" x14ac:dyDescent="0.35">
      <c r="X2973" s="362">
        <v>17195000500</v>
      </c>
      <c r="Y2973" s="362" t="s">
        <v>672</v>
      </c>
      <c r="Z2973" s="362">
        <v>0</v>
      </c>
    </row>
    <row r="2974" spans="24:26" x14ac:dyDescent="0.35">
      <c r="X2974" s="362">
        <v>17195000600</v>
      </c>
      <c r="Y2974" s="362" t="s">
        <v>672</v>
      </c>
      <c r="Z2974" s="362">
        <v>1</v>
      </c>
    </row>
    <row r="2975" spans="24:26" x14ac:dyDescent="0.35">
      <c r="X2975" s="362">
        <v>17195000700</v>
      </c>
      <c r="Y2975" s="362" t="s">
        <v>672</v>
      </c>
      <c r="Z2975" s="362">
        <v>1</v>
      </c>
    </row>
    <row r="2976" spans="24:26" x14ac:dyDescent="0.35">
      <c r="X2976" s="362">
        <v>17195000800</v>
      </c>
      <c r="Y2976" s="362" t="s">
        <v>672</v>
      </c>
      <c r="Z2976" s="362">
        <v>1</v>
      </c>
    </row>
    <row r="2977" spans="24:26" x14ac:dyDescent="0.35">
      <c r="X2977" s="362">
        <v>17195000900</v>
      </c>
      <c r="Y2977" s="362" t="s">
        <v>672</v>
      </c>
      <c r="Z2977" s="362">
        <v>4</v>
      </c>
    </row>
    <row r="2978" spans="24:26" x14ac:dyDescent="0.35">
      <c r="X2978" s="362">
        <v>17195001000</v>
      </c>
      <c r="Y2978" s="362" t="s">
        <v>672</v>
      </c>
      <c r="Z2978" s="362">
        <v>0</v>
      </c>
    </row>
    <row r="2979" spans="24:26" x14ac:dyDescent="0.35">
      <c r="X2979" s="362">
        <v>17195001101</v>
      </c>
      <c r="Y2979" s="362" t="s">
        <v>672</v>
      </c>
      <c r="Z2979" s="362">
        <v>1</v>
      </c>
    </row>
    <row r="2980" spans="24:26" x14ac:dyDescent="0.35">
      <c r="X2980" s="362">
        <v>17195001102</v>
      </c>
      <c r="Y2980" s="362" t="s">
        <v>672</v>
      </c>
      <c r="Z2980" s="362">
        <v>1</v>
      </c>
    </row>
    <row r="2981" spans="24:26" x14ac:dyDescent="0.35">
      <c r="X2981" s="362">
        <v>17195001200</v>
      </c>
      <c r="Y2981" s="362" t="s">
        <v>672</v>
      </c>
      <c r="Z2981" s="362">
        <v>0</v>
      </c>
    </row>
    <row r="2982" spans="24:26" x14ac:dyDescent="0.35">
      <c r="X2982" s="362">
        <v>17195001300</v>
      </c>
      <c r="Y2982" s="362" t="s">
        <v>672</v>
      </c>
      <c r="Z2982" s="362">
        <v>1</v>
      </c>
    </row>
    <row r="2983" spans="24:26" x14ac:dyDescent="0.35">
      <c r="X2983" s="362">
        <v>17195001400</v>
      </c>
      <c r="Y2983" s="362" t="s">
        <v>672</v>
      </c>
      <c r="Z2983" s="362">
        <v>1</v>
      </c>
    </row>
    <row r="2984" spans="24:26" x14ac:dyDescent="0.35">
      <c r="X2984" s="362">
        <v>17195001500</v>
      </c>
      <c r="Y2984" s="362" t="s">
        <v>672</v>
      </c>
      <c r="Z2984" s="362">
        <v>3</v>
      </c>
    </row>
    <row r="2985" spans="24:26" x14ac:dyDescent="0.35">
      <c r="X2985" s="362">
        <v>17195001600</v>
      </c>
      <c r="Y2985" s="362" t="s">
        <v>672</v>
      </c>
      <c r="Z2985" s="362">
        <v>1</v>
      </c>
    </row>
    <row r="2986" spans="24:26" x14ac:dyDescent="0.35">
      <c r="X2986" s="362">
        <v>17195001700</v>
      </c>
      <c r="Y2986" s="362" t="s">
        <v>672</v>
      </c>
      <c r="Z2986" s="362">
        <v>0</v>
      </c>
    </row>
    <row r="2987" spans="24:26" x14ac:dyDescent="0.35">
      <c r="X2987" s="362">
        <v>17195001800</v>
      </c>
      <c r="Y2987" s="362" t="s">
        <v>672</v>
      </c>
      <c r="Z2987" s="362">
        <v>1</v>
      </c>
    </row>
    <row r="2988" spans="24:26" x14ac:dyDescent="0.35">
      <c r="X2988" s="362">
        <v>17197880105</v>
      </c>
      <c r="Y2988" s="362" t="s">
        <v>2563</v>
      </c>
      <c r="Z2988" s="362">
        <v>0</v>
      </c>
    </row>
    <row r="2989" spans="24:26" x14ac:dyDescent="0.35">
      <c r="X2989" s="362">
        <v>17197880106</v>
      </c>
      <c r="Y2989" s="362" t="s">
        <v>2563</v>
      </c>
      <c r="Z2989" s="362">
        <v>0</v>
      </c>
    </row>
    <row r="2990" spans="24:26" x14ac:dyDescent="0.35">
      <c r="X2990" s="362">
        <v>17197880107</v>
      </c>
      <c r="Y2990" s="362" t="s">
        <v>2563</v>
      </c>
      <c r="Z2990" s="362">
        <v>4</v>
      </c>
    </row>
    <row r="2991" spans="24:26" x14ac:dyDescent="0.35">
      <c r="X2991" s="362">
        <v>17197880109</v>
      </c>
      <c r="Y2991" s="362" t="s">
        <v>2563</v>
      </c>
      <c r="Z2991" s="362">
        <v>0</v>
      </c>
    </row>
    <row r="2992" spans="24:26" x14ac:dyDescent="0.35">
      <c r="X2992" s="362">
        <v>17197880111</v>
      </c>
      <c r="Y2992" s="362" t="s">
        <v>2563</v>
      </c>
      <c r="Z2992" s="362">
        <v>0</v>
      </c>
    </row>
    <row r="2993" spans="24:26" x14ac:dyDescent="0.35">
      <c r="X2993" s="362">
        <v>17197880112</v>
      </c>
      <c r="Y2993" s="362" t="s">
        <v>2563</v>
      </c>
      <c r="Z2993" s="362">
        <v>0</v>
      </c>
    </row>
    <row r="2994" spans="24:26" x14ac:dyDescent="0.35">
      <c r="X2994" s="362">
        <v>17197880113</v>
      </c>
      <c r="Y2994" s="362" t="s">
        <v>2563</v>
      </c>
      <c r="Z2994" s="362">
        <v>3</v>
      </c>
    </row>
    <row r="2995" spans="24:26" x14ac:dyDescent="0.35">
      <c r="X2995" s="362">
        <v>17197880114</v>
      </c>
      <c r="Y2995" s="362" t="s">
        <v>2563</v>
      </c>
      <c r="Z2995" s="362">
        <v>4</v>
      </c>
    </row>
    <row r="2996" spans="24:26" x14ac:dyDescent="0.35">
      <c r="X2996" s="362">
        <v>17197880115</v>
      </c>
      <c r="Y2996" s="362" t="s">
        <v>2563</v>
      </c>
      <c r="Z2996" s="362">
        <v>0</v>
      </c>
    </row>
    <row r="2997" spans="24:26" x14ac:dyDescent="0.35">
      <c r="X2997" s="362">
        <v>17197880116</v>
      </c>
      <c r="Y2997" s="362" t="s">
        <v>2563</v>
      </c>
      <c r="Z2997" s="362">
        <v>1</v>
      </c>
    </row>
    <row r="2998" spans="24:26" x14ac:dyDescent="0.35">
      <c r="X2998" s="362">
        <v>17197880117</v>
      </c>
      <c r="Y2998" s="362" t="s">
        <v>2563</v>
      </c>
      <c r="Z2998" s="362">
        <v>4</v>
      </c>
    </row>
    <row r="2999" spans="24:26" x14ac:dyDescent="0.35">
      <c r="X2999" s="362">
        <v>17197880118</v>
      </c>
      <c r="Y2999" s="362" t="s">
        <v>2563</v>
      </c>
      <c r="Z2999" s="362">
        <v>4</v>
      </c>
    </row>
    <row r="3000" spans="24:26" x14ac:dyDescent="0.35">
      <c r="X3000" s="362">
        <v>17197880119</v>
      </c>
      <c r="Y3000" s="362" t="s">
        <v>2563</v>
      </c>
      <c r="Z3000" s="362">
        <v>3</v>
      </c>
    </row>
    <row r="3001" spans="24:26" x14ac:dyDescent="0.35">
      <c r="X3001" s="362">
        <v>17197880122</v>
      </c>
      <c r="Y3001" s="362" t="s">
        <v>2563</v>
      </c>
      <c r="Z3001" s="362">
        <v>0</v>
      </c>
    </row>
    <row r="3002" spans="24:26" x14ac:dyDescent="0.35">
      <c r="X3002" s="362">
        <v>17197880123</v>
      </c>
      <c r="Y3002" s="362" t="s">
        <v>2563</v>
      </c>
      <c r="Z3002" s="362">
        <v>2</v>
      </c>
    </row>
    <row r="3003" spans="24:26" x14ac:dyDescent="0.35">
      <c r="X3003" s="362">
        <v>17197880124</v>
      </c>
      <c r="Y3003" s="362" t="s">
        <v>2563</v>
      </c>
      <c r="Z3003" s="362">
        <v>5</v>
      </c>
    </row>
    <row r="3004" spans="24:26" x14ac:dyDescent="0.35">
      <c r="X3004" s="362">
        <v>17197880125</v>
      </c>
      <c r="Y3004" s="362" t="s">
        <v>2563</v>
      </c>
      <c r="Z3004" s="362">
        <v>4</v>
      </c>
    </row>
    <row r="3005" spans="24:26" x14ac:dyDescent="0.35">
      <c r="X3005" s="362">
        <v>17197880202</v>
      </c>
      <c r="Y3005" s="362" t="s">
        <v>2563</v>
      </c>
      <c r="Z3005" s="362">
        <v>0</v>
      </c>
    </row>
    <row r="3006" spans="24:26" x14ac:dyDescent="0.35">
      <c r="X3006" s="362">
        <v>17197880203</v>
      </c>
      <c r="Y3006" s="362" t="s">
        <v>2563</v>
      </c>
      <c r="Z3006" s="362">
        <v>3</v>
      </c>
    </row>
    <row r="3007" spans="24:26" x14ac:dyDescent="0.35">
      <c r="X3007" s="362">
        <v>17197880204</v>
      </c>
      <c r="Y3007" s="362" t="s">
        <v>2563</v>
      </c>
      <c r="Z3007" s="362">
        <v>0</v>
      </c>
    </row>
    <row r="3008" spans="24:26" x14ac:dyDescent="0.35">
      <c r="X3008" s="362">
        <v>17197880303</v>
      </c>
      <c r="Y3008" s="362" t="s">
        <v>2563</v>
      </c>
      <c r="Z3008" s="362">
        <v>4</v>
      </c>
    </row>
    <row r="3009" spans="24:26" x14ac:dyDescent="0.35">
      <c r="X3009" s="362">
        <v>17197880304</v>
      </c>
      <c r="Y3009" s="362" t="s">
        <v>2563</v>
      </c>
      <c r="Z3009" s="362">
        <v>4</v>
      </c>
    </row>
    <row r="3010" spans="24:26" x14ac:dyDescent="0.35">
      <c r="X3010" s="362">
        <v>17197880305</v>
      </c>
      <c r="Y3010" s="362" t="s">
        <v>2563</v>
      </c>
      <c r="Z3010" s="362">
        <v>4</v>
      </c>
    </row>
    <row r="3011" spans="24:26" x14ac:dyDescent="0.35">
      <c r="X3011" s="362">
        <v>17197880307</v>
      </c>
      <c r="Y3011" s="362" t="s">
        <v>2563</v>
      </c>
      <c r="Z3011" s="362">
        <v>1</v>
      </c>
    </row>
    <row r="3012" spans="24:26" x14ac:dyDescent="0.35">
      <c r="X3012" s="362">
        <v>17197880309</v>
      </c>
      <c r="Y3012" s="362" t="s">
        <v>2563</v>
      </c>
      <c r="Z3012" s="362">
        <v>3</v>
      </c>
    </row>
    <row r="3013" spans="24:26" x14ac:dyDescent="0.35">
      <c r="X3013" s="362">
        <v>17197880314</v>
      </c>
      <c r="Y3013" s="362" t="s">
        <v>2563</v>
      </c>
      <c r="Z3013" s="362">
        <v>0</v>
      </c>
    </row>
    <row r="3014" spans="24:26" x14ac:dyDescent="0.35">
      <c r="X3014" s="362">
        <v>17197880315</v>
      </c>
      <c r="Y3014" s="362" t="s">
        <v>2563</v>
      </c>
      <c r="Z3014" s="362">
        <v>0</v>
      </c>
    </row>
    <row r="3015" spans="24:26" x14ac:dyDescent="0.35">
      <c r="X3015" s="362">
        <v>17197880316</v>
      </c>
      <c r="Y3015" s="362" t="s">
        <v>2563</v>
      </c>
      <c r="Z3015" s="362">
        <v>3</v>
      </c>
    </row>
    <row r="3016" spans="24:26" x14ac:dyDescent="0.35">
      <c r="X3016" s="362">
        <v>17197880317</v>
      </c>
      <c r="Y3016" s="362" t="s">
        <v>2563</v>
      </c>
      <c r="Z3016" s="362">
        <v>5</v>
      </c>
    </row>
    <row r="3017" spans="24:26" x14ac:dyDescent="0.35">
      <c r="X3017" s="362">
        <v>17197880318</v>
      </c>
      <c r="Y3017" s="362" t="s">
        <v>2563</v>
      </c>
      <c r="Z3017" s="362">
        <v>4</v>
      </c>
    </row>
    <row r="3018" spans="24:26" x14ac:dyDescent="0.35">
      <c r="X3018" s="362">
        <v>17197880319</v>
      </c>
      <c r="Y3018" s="362" t="s">
        <v>2563</v>
      </c>
      <c r="Z3018" s="362">
        <v>0</v>
      </c>
    </row>
    <row r="3019" spans="24:26" x14ac:dyDescent="0.35">
      <c r="X3019" s="362">
        <v>17197880320</v>
      </c>
      <c r="Y3019" s="362" t="s">
        <v>2563</v>
      </c>
      <c r="Z3019" s="362">
        <v>0</v>
      </c>
    </row>
    <row r="3020" spans="24:26" x14ac:dyDescent="0.35">
      <c r="X3020" s="362">
        <v>17197880321</v>
      </c>
      <c r="Y3020" s="362" t="s">
        <v>2563</v>
      </c>
      <c r="Z3020" s="362">
        <v>3</v>
      </c>
    </row>
    <row r="3021" spans="24:26" x14ac:dyDescent="0.35">
      <c r="X3021" s="362">
        <v>17197880322</v>
      </c>
      <c r="Y3021" s="362" t="s">
        <v>2563</v>
      </c>
      <c r="Z3021" s="362">
        <v>0</v>
      </c>
    </row>
    <row r="3022" spans="24:26" x14ac:dyDescent="0.35">
      <c r="X3022" s="362">
        <v>17197880323</v>
      </c>
      <c r="Y3022" s="362" t="s">
        <v>2563</v>
      </c>
      <c r="Z3022" s="362">
        <v>0</v>
      </c>
    </row>
    <row r="3023" spans="24:26" x14ac:dyDescent="0.35">
      <c r="X3023" s="362">
        <v>17197880324</v>
      </c>
      <c r="Y3023" s="362" t="s">
        <v>2563</v>
      </c>
      <c r="Z3023" s="362">
        <v>4</v>
      </c>
    </row>
    <row r="3024" spans="24:26" x14ac:dyDescent="0.35">
      <c r="X3024" s="362">
        <v>17197880325</v>
      </c>
      <c r="Y3024" s="362" t="s">
        <v>2563</v>
      </c>
      <c r="Z3024" s="362">
        <v>0</v>
      </c>
    </row>
    <row r="3025" spans="24:26" x14ac:dyDescent="0.35">
      <c r="X3025" s="362">
        <v>17197880326</v>
      </c>
      <c r="Y3025" s="362" t="s">
        <v>2563</v>
      </c>
      <c r="Z3025" s="362">
        <v>5</v>
      </c>
    </row>
    <row r="3026" spans="24:26" x14ac:dyDescent="0.35">
      <c r="X3026" s="362">
        <v>17197880408</v>
      </c>
      <c r="Y3026" s="362" t="s">
        <v>2563</v>
      </c>
      <c r="Z3026" s="362">
        <v>5</v>
      </c>
    </row>
    <row r="3027" spans="24:26" x14ac:dyDescent="0.35">
      <c r="X3027" s="362">
        <v>17197880411</v>
      </c>
      <c r="Y3027" s="362" t="s">
        <v>2563</v>
      </c>
      <c r="Z3027" s="362">
        <v>0</v>
      </c>
    </row>
    <row r="3028" spans="24:26" x14ac:dyDescent="0.35">
      <c r="X3028" s="362">
        <v>17197880412</v>
      </c>
      <c r="Y3028" s="362" t="s">
        <v>2563</v>
      </c>
      <c r="Z3028" s="362">
        <v>0</v>
      </c>
    </row>
    <row r="3029" spans="24:26" x14ac:dyDescent="0.35">
      <c r="X3029" s="362">
        <v>17197880414</v>
      </c>
      <c r="Y3029" s="362" t="s">
        <v>2563</v>
      </c>
      <c r="Z3029" s="362">
        <v>0</v>
      </c>
    </row>
    <row r="3030" spans="24:26" x14ac:dyDescent="0.35">
      <c r="X3030" s="362">
        <v>17197880416</v>
      </c>
      <c r="Y3030" s="362" t="s">
        <v>2563</v>
      </c>
      <c r="Z3030" s="362">
        <v>0</v>
      </c>
    </row>
    <row r="3031" spans="24:26" x14ac:dyDescent="0.35">
      <c r="X3031" s="362">
        <v>17197880417</v>
      </c>
      <c r="Y3031" s="362" t="s">
        <v>2563</v>
      </c>
      <c r="Z3031" s="362">
        <v>3</v>
      </c>
    </row>
    <row r="3032" spans="24:26" x14ac:dyDescent="0.35">
      <c r="X3032" s="362">
        <v>17197880418</v>
      </c>
      <c r="Y3032" s="362" t="s">
        <v>2563</v>
      </c>
      <c r="Z3032" s="362">
        <v>0</v>
      </c>
    </row>
    <row r="3033" spans="24:26" x14ac:dyDescent="0.35">
      <c r="X3033" s="362">
        <v>17197880421</v>
      </c>
      <c r="Y3033" s="362" t="s">
        <v>2563</v>
      </c>
      <c r="Z3033" s="362">
        <v>0</v>
      </c>
    </row>
    <row r="3034" spans="24:26" x14ac:dyDescent="0.35">
      <c r="X3034" s="362">
        <v>17197880422</v>
      </c>
      <c r="Y3034" s="362" t="s">
        <v>2563</v>
      </c>
      <c r="Z3034" s="362">
        <v>0</v>
      </c>
    </row>
    <row r="3035" spans="24:26" x14ac:dyDescent="0.35">
      <c r="X3035" s="362">
        <v>17197880423</v>
      </c>
      <c r="Y3035" s="362" t="s">
        <v>2563</v>
      </c>
      <c r="Z3035" s="362">
        <v>1</v>
      </c>
    </row>
    <row r="3036" spans="24:26" x14ac:dyDescent="0.35">
      <c r="X3036" s="362">
        <v>17197880424</v>
      </c>
      <c r="Y3036" s="362" t="s">
        <v>2563</v>
      </c>
      <c r="Z3036" s="362">
        <v>0</v>
      </c>
    </row>
    <row r="3037" spans="24:26" x14ac:dyDescent="0.35">
      <c r="X3037" s="362">
        <v>17197880425</v>
      </c>
      <c r="Y3037" s="362" t="s">
        <v>2563</v>
      </c>
      <c r="Z3037" s="362">
        <v>0</v>
      </c>
    </row>
    <row r="3038" spans="24:26" x14ac:dyDescent="0.35">
      <c r="X3038" s="362">
        <v>17197880426</v>
      </c>
      <c r="Y3038" s="362" t="s">
        <v>2563</v>
      </c>
      <c r="Z3038" s="362">
        <v>1</v>
      </c>
    </row>
    <row r="3039" spans="24:26" x14ac:dyDescent="0.35">
      <c r="X3039" s="362">
        <v>17197880427</v>
      </c>
      <c r="Y3039" s="362" t="s">
        <v>2563</v>
      </c>
      <c r="Z3039" s="362">
        <v>1</v>
      </c>
    </row>
    <row r="3040" spans="24:26" x14ac:dyDescent="0.35">
      <c r="X3040" s="362">
        <v>17197880428</v>
      </c>
      <c r="Y3040" s="362" t="s">
        <v>2563</v>
      </c>
      <c r="Z3040" s="362">
        <v>5</v>
      </c>
    </row>
    <row r="3041" spans="24:26" x14ac:dyDescent="0.35">
      <c r="X3041" s="362">
        <v>17197880429</v>
      </c>
      <c r="Y3041" s="362" t="s">
        <v>2563</v>
      </c>
      <c r="Z3041" s="362">
        <v>0</v>
      </c>
    </row>
    <row r="3042" spans="24:26" x14ac:dyDescent="0.35">
      <c r="X3042" s="362">
        <v>17197880430</v>
      </c>
      <c r="Y3042" s="362" t="s">
        <v>2563</v>
      </c>
      <c r="Z3042" s="362">
        <v>4</v>
      </c>
    </row>
    <row r="3043" spans="24:26" x14ac:dyDescent="0.35">
      <c r="X3043" s="362">
        <v>17197880431</v>
      </c>
      <c r="Y3043" s="362" t="s">
        <v>2563</v>
      </c>
      <c r="Z3043" s="362">
        <v>0</v>
      </c>
    </row>
    <row r="3044" spans="24:26" x14ac:dyDescent="0.35">
      <c r="X3044" s="362">
        <v>17197880432</v>
      </c>
      <c r="Y3044" s="362" t="s">
        <v>2563</v>
      </c>
      <c r="Z3044" s="362">
        <v>0</v>
      </c>
    </row>
    <row r="3045" spans="24:26" x14ac:dyDescent="0.35">
      <c r="X3045" s="362">
        <v>17197880502</v>
      </c>
      <c r="Y3045" s="362" t="s">
        <v>2563</v>
      </c>
      <c r="Z3045" s="362">
        <v>0</v>
      </c>
    </row>
    <row r="3046" spans="24:26" x14ac:dyDescent="0.35">
      <c r="X3046" s="362">
        <v>17197880503</v>
      </c>
      <c r="Y3046" s="362" t="s">
        <v>2563</v>
      </c>
      <c r="Z3046" s="362">
        <v>0</v>
      </c>
    </row>
    <row r="3047" spans="24:26" x14ac:dyDescent="0.35">
      <c r="X3047" s="362">
        <v>17197880508</v>
      </c>
      <c r="Y3047" s="362" t="s">
        <v>2563</v>
      </c>
      <c r="Z3047" s="362">
        <v>0</v>
      </c>
    </row>
    <row r="3048" spans="24:26" x14ac:dyDescent="0.35">
      <c r="X3048" s="362">
        <v>17197880509</v>
      </c>
      <c r="Y3048" s="362" t="s">
        <v>2563</v>
      </c>
      <c r="Z3048" s="362">
        <v>5</v>
      </c>
    </row>
    <row r="3049" spans="24:26" x14ac:dyDescent="0.35">
      <c r="X3049" s="362">
        <v>17197880510</v>
      </c>
      <c r="Y3049" s="362" t="s">
        <v>2563</v>
      </c>
      <c r="Z3049" s="362">
        <v>0</v>
      </c>
    </row>
    <row r="3050" spans="24:26" x14ac:dyDescent="0.35">
      <c r="X3050" s="362">
        <v>17197880511</v>
      </c>
      <c r="Y3050" s="362" t="s">
        <v>2563</v>
      </c>
      <c r="Z3050" s="362">
        <v>1</v>
      </c>
    </row>
    <row r="3051" spans="24:26" x14ac:dyDescent="0.35">
      <c r="X3051" s="362">
        <v>17197880601</v>
      </c>
      <c r="Y3051" s="362" t="s">
        <v>2563</v>
      </c>
      <c r="Z3051" s="362">
        <v>0</v>
      </c>
    </row>
    <row r="3052" spans="24:26" x14ac:dyDescent="0.35">
      <c r="X3052" s="362">
        <v>17197880602</v>
      </c>
      <c r="Y3052" s="362" t="s">
        <v>2563</v>
      </c>
      <c r="Z3052" s="362">
        <v>5</v>
      </c>
    </row>
    <row r="3053" spans="24:26" x14ac:dyDescent="0.35">
      <c r="X3053" s="362">
        <v>17197880701</v>
      </c>
      <c r="Y3053" s="362" t="s">
        <v>2563</v>
      </c>
      <c r="Z3053" s="362">
        <v>0</v>
      </c>
    </row>
    <row r="3054" spans="24:26" x14ac:dyDescent="0.35">
      <c r="X3054" s="362">
        <v>17197880702</v>
      </c>
      <c r="Y3054" s="362" t="s">
        <v>2563</v>
      </c>
      <c r="Z3054" s="362">
        <v>1</v>
      </c>
    </row>
    <row r="3055" spans="24:26" x14ac:dyDescent="0.35">
      <c r="X3055" s="362">
        <v>17197880901</v>
      </c>
      <c r="Y3055" s="362" t="s">
        <v>2563</v>
      </c>
      <c r="Z3055" s="362">
        <v>0</v>
      </c>
    </row>
    <row r="3056" spans="24:26" x14ac:dyDescent="0.35">
      <c r="X3056" s="362">
        <v>17197880903</v>
      </c>
      <c r="Y3056" s="362" t="s">
        <v>2563</v>
      </c>
      <c r="Z3056" s="362">
        <v>2</v>
      </c>
    </row>
    <row r="3057" spans="24:26" x14ac:dyDescent="0.35">
      <c r="X3057" s="362">
        <v>17197880905</v>
      </c>
      <c r="Y3057" s="362" t="s">
        <v>2563</v>
      </c>
      <c r="Z3057" s="362">
        <v>0</v>
      </c>
    </row>
    <row r="3058" spans="24:26" x14ac:dyDescent="0.35">
      <c r="X3058" s="362">
        <v>17197881001</v>
      </c>
      <c r="Y3058" s="362" t="s">
        <v>2563</v>
      </c>
      <c r="Z3058" s="362">
        <v>1</v>
      </c>
    </row>
    <row r="3059" spans="24:26" x14ac:dyDescent="0.35">
      <c r="X3059" s="362">
        <v>17197881002</v>
      </c>
      <c r="Y3059" s="362" t="s">
        <v>2563</v>
      </c>
      <c r="Z3059" s="362">
        <v>0</v>
      </c>
    </row>
    <row r="3060" spans="24:26" x14ac:dyDescent="0.35">
      <c r="X3060" s="362">
        <v>17197881005</v>
      </c>
      <c r="Y3060" s="362" t="s">
        <v>2563</v>
      </c>
      <c r="Z3060" s="362">
        <v>1</v>
      </c>
    </row>
    <row r="3061" spans="24:26" x14ac:dyDescent="0.35">
      <c r="X3061" s="362">
        <v>17197881006</v>
      </c>
      <c r="Y3061" s="362" t="s">
        <v>2563</v>
      </c>
      <c r="Z3061" s="362">
        <v>0</v>
      </c>
    </row>
    <row r="3062" spans="24:26" x14ac:dyDescent="0.35">
      <c r="X3062" s="362">
        <v>17197881007</v>
      </c>
      <c r="Y3062" s="362" t="s">
        <v>2563</v>
      </c>
      <c r="Z3062" s="362">
        <v>1</v>
      </c>
    </row>
    <row r="3063" spans="24:26" x14ac:dyDescent="0.35">
      <c r="X3063" s="362">
        <v>17197881009</v>
      </c>
      <c r="Y3063" s="362" t="s">
        <v>2563</v>
      </c>
      <c r="Z3063" s="362">
        <v>0</v>
      </c>
    </row>
    <row r="3064" spans="24:26" x14ac:dyDescent="0.35">
      <c r="X3064" s="362">
        <v>17197881010</v>
      </c>
      <c r="Y3064" s="362" t="s">
        <v>2563</v>
      </c>
      <c r="Z3064" s="362">
        <v>0</v>
      </c>
    </row>
    <row r="3065" spans="24:26" x14ac:dyDescent="0.35">
      <c r="X3065" s="362">
        <v>17197881011</v>
      </c>
      <c r="Y3065" s="362" t="s">
        <v>2563</v>
      </c>
      <c r="Z3065" s="362">
        <v>0</v>
      </c>
    </row>
    <row r="3066" spans="24:26" x14ac:dyDescent="0.35">
      <c r="X3066" s="362">
        <v>17197881012</v>
      </c>
      <c r="Y3066" s="362" t="s">
        <v>2563</v>
      </c>
      <c r="Z3066" s="362">
        <v>0</v>
      </c>
    </row>
    <row r="3067" spans="24:26" x14ac:dyDescent="0.35">
      <c r="X3067" s="362">
        <v>17197881105</v>
      </c>
      <c r="Y3067" s="362" t="s">
        <v>2563</v>
      </c>
      <c r="Z3067" s="362">
        <v>0</v>
      </c>
    </row>
    <row r="3068" spans="24:26" x14ac:dyDescent="0.35">
      <c r="X3068" s="362">
        <v>17197881107</v>
      </c>
      <c r="Y3068" s="362" t="s">
        <v>2563</v>
      </c>
      <c r="Z3068" s="362">
        <v>0</v>
      </c>
    </row>
    <row r="3069" spans="24:26" x14ac:dyDescent="0.35">
      <c r="X3069" s="362">
        <v>17197881108</v>
      </c>
      <c r="Y3069" s="362" t="s">
        <v>2563</v>
      </c>
      <c r="Z3069" s="362">
        <v>0</v>
      </c>
    </row>
    <row r="3070" spans="24:26" x14ac:dyDescent="0.35">
      <c r="X3070" s="362">
        <v>17197881109</v>
      </c>
      <c r="Y3070" s="362" t="s">
        <v>2563</v>
      </c>
      <c r="Z3070" s="362">
        <v>5</v>
      </c>
    </row>
    <row r="3071" spans="24:26" x14ac:dyDescent="0.35">
      <c r="X3071" s="362">
        <v>17197881111</v>
      </c>
      <c r="Y3071" s="362" t="s">
        <v>2563</v>
      </c>
      <c r="Z3071" s="362">
        <v>0</v>
      </c>
    </row>
    <row r="3072" spans="24:26" x14ac:dyDescent="0.35">
      <c r="X3072" s="362">
        <v>17197881112</v>
      </c>
      <c r="Y3072" s="362" t="s">
        <v>2563</v>
      </c>
      <c r="Z3072" s="362">
        <v>0</v>
      </c>
    </row>
    <row r="3073" spans="24:26" x14ac:dyDescent="0.35">
      <c r="X3073" s="362">
        <v>17197881113</v>
      </c>
      <c r="Y3073" s="362" t="s">
        <v>2563</v>
      </c>
      <c r="Z3073" s="362">
        <v>1</v>
      </c>
    </row>
    <row r="3074" spans="24:26" x14ac:dyDescent="0.35">
      <c r="X3074" s="362">
        <v>17197881115</v>
      </c>
      <c r="Y3074" s="362" t="s">
        <v>2563</v>
      </c>
      <c r="Z3074" s="362">
        <v>5</v>
      </c>
    </row>
    <row r="3075" spans="24:26" x14ac:dyDescent="0.35">
      <c r="X3075" s="362">
        <v>17197881116</v>
      </c>
      <c r="Y3075" s="362" t="s">
        <v>2563</v>
      </c>
      <c r="Z3075" s="362">
        <v>4</v>
      </c>
    </row>
    <row r="3076" spans="24:26" x14ac:dyDescent="0.35">
      <c r="X3076" s="362">
        <v>17197881201</v>
      </c>
      <c r="Y3076" s="362" t="s">
        <v>2563</v>
      </c>
      <c r="Z3076" s="362">
        <v>3</v>
      </c>
    </row>
    <row r="3077" spans="24:26" x14ac:dyDescent="0.35">
      <c r="X3077" s="362">
        <v>17197881202</v>
      </c>
      <c r="Y3077" s="362" t="s">
        <v>2563</v>
      </c>
      <c r="Z3077" s="362">
        <v>1</v>
      </c>
    </row>
    <row r="3078" spans="24:26" x14ac:dyDescent="0.35">
      <c r="X3078" s="362">
        <v>17197881301</v>
      </c>
      <c r="Y3078" s="362" t="s">
        <v>2563</v>
      </c>
      <c r="Z3078" s="362">
        <v>0</v>
      </c>
    </row>
    <row r="3079" spans="24:26" x14ac:dyDescent="0.35">
      <c r="X3079" s="362">
        <v>17197881302</v>
      </c>
      <c r="Y3079" s="362" t="s">
        <v>2563</v>
      </c>
      <c r="Z3079" s="362">
        <v>0</v>
      </c>
    </row>
    <row r="3080" spans="24:26" x14ac:dyDescent="0.35">
      <c r="X3080" s="362">
        <v>17197881401</v>
      </c>
      <c r="Y3080" s="362" t="s">
        <v>2563</v>
      </c>
      <c r="Z3080" s="362">
        <v>5</v>
      </c>
    </row>
    <row r="3081" spans="24:26" x14ac:dyDescent="0.35">
      <c r="X3081" s="362">
        <v>17197881402</v>
      </c>
      <c r="Y3081" s="362" t="s">
        <v>2563</v>
      </c>
      <c r="Z3081" s="362">
        <v>0</v>
      </c>
    </row>
    <row r="3082" spans="24:26" x14ac:dyDescent="0.35">
      <c r="X3082" s="362">
        <v>17197881500</v>
      </c>
      <c r="Y3082" s="362" t="s">
        <v>2563</v>
      </c>
      <c r="Z3082" s="362">
        <v>0</v>
      </c>
    </row>
    <row r="3083" spans="24:26" x14ac:dyDescent="0.35">
      <c r="X3083" s="362">
        <v>17197881601</v>
      </c>
      <c r="Y3083" s="362" t="s">
        <v>2563</v>
      </c>
      <c r="Z3083" s="362">
        <v>0</v>
      </c>
    </row>
    <row r="3084" spans="24:26" x14ac:dyDescent="0.35">
      <c r="X3084" s="362">
        <v>17197881603</v>
      </c>
      <c r="Y3084" s="362" t="s">
        <v>2563</v>
      </c>
      <c r="Z3084" s="362">
        <v>0</v>
      </c>
    </row>
    <row r="3085" spans="24:26" x14ac:dyDescent="0.35">
      <c r="X3085" s="362">
        <v>17197881604</v>
      </c>
      <c r="Y3085" s="362" t="s">
        <v>2563</v>
      </c>
      <c r="Z3085" s="362">
        <v>5</v>
      </c>
    </row>
    <row r="3086" spans="24:26" x14ac:dyDescent="0.35">
      <c r="X3086" s="362">
        <v>17197881700</v>
      </c>
      <c r="Y3086" s="362" t="s">
        <v>2563</v>
      </c>
      <c r="Z3086" s="362">
        <v>0</v>
      </c>
    </row>
    <row r="3087" spans="24:26" x14ac:dyDescent="0.35">
      <c r="X3087" s="362">
        <v>17197881800</v>
      </c>
      <c r="Y3087" s="362" t="s">
        <v>2563</v>
      </c>
      <c r="Z3087" s="362">
        <v>3</v>
      </c>
    </row>
    <row r="3088" spans="24:26" x14ac:dyDescent="0.35">
      <c r="X3088" s="362">
        <v>17197881900</v>
      </c>
      <c r="Y3088" s="362" t="s">
        <v>2563</v>
      </c>
      <c r="Z3088" s="362">
        <v>0</v>
      </c>
    </row>
    <row r="3089" spans="24:26" x14ac:dyDescent="0.35">
      <c r="X3089" s="362">
        <v>17197882000</v>
      </c>
      <c r="Y3089" s="362" t="s">
        <v>2563</v>
      </c>
      <c r="Z3089" s="362">
        <v>0</v>
      </c>
    </row>
    <row r="3090" spans="24:26" x14ac:dyDescent="0.35">
      <c r="X3090" s="362">
        <v>17197882100</v>
      </c>
      <c r="Y3090" s="362" t="s">
        <v>2563</v>
      </c>
      <c r="Z3090" s="362">
        <v>3</v>
      </c>
    </row>
    <row r="3091" spans="24:26" x14ac:dyDescent="0.35">
      <c r="X3091" s="362">
        <v>17197882200</v>
      </c>
      <c r="Y3091" s="362" t="s">
        <v>2563</v>
      </c>
      <c r="Z3091" s="362">
        <v>0</v>
      </c>
    </row>
    <row r="3092" spans="24:26" x14ac:dyDescent="0.35">
      <c r="X3092" s="362">
        <v>17197882300</v>
      </c>
      <c r="Y3092" s="362" t="s">
        <v>2563</v>
      </c>
      <c r="Z3092" s="362">
        <v>1</v>
      </c>
    </row>
    <row r="3093" spans="24:26" x14ac:dyDescent="0.35">
      <c r="X3093" s="362">
        <v>17197882400</v>
      </c>
      <c r="Y3093" s="362" t="s">
        <v>2563</v>
      </c>
      <c r="Z3093" s="362">
        <v>0</v>
      </c>
    </row>
    <row r="3094" spans="24:26" x14ac:dyDescent="0.35">
      <c r="X3094" s="362">
        <v>17197882500</v>
      </c>
      <c r="Y3094" s="362" t="s">
        <v>2563</v>
      </c>
      <c r="Z3094" s="362">
        <v>1</v>
      </c>
    </row>
    <row r="3095" spans="24:26" x14ac:dyDescent="0.35">
      <c r="X3095" s="362">
        <v>17197882601</v>
      </c>
      <c r="Y3095" s="362" t="s">
        <v>2563</v>
      </c>
      <c r="Z3095" s="362">
        <v>1</v>
      </c>
    </row>
    <row r="3096" spans="24:26" x14ac:dyDescent="0.35">
      <c r="X3096" s="362">
        <v>17197882602</v>
      </c>
      <c r="Y3096" s="362" t="s">
        <v>2563</v>
      </c>
      <c r="Z3096" s="362">
        <v>3</v>
      </c>
    </row>
    <row r="3097" spans="24:26" x14ac:dyDescent="0.35">
      <c r="X3097" s="362">
        <v>17197882701</v>
      </c>
      <c r="Y3097" s="362" t="s">
        <v>2563</v>
      </c>
      <c r="Z3097" s="362">
        <v>2</v>
      </c>
    </row>
    <row r="3098" spans="24:26" x14ac:dyDescent="0.35">
      <c r="X3098" s="362">
        <v>17197882702</v>
      </c>
      <c r="Y3098" s="362" t="s">
        <v>2563</v>
      </c>
      <c r="Z3098" s="362">
        <v>4</v>
      </c>
    </row>
    <row r="3099" spans="24:26" x14ac:dyDescent="0.35">
      <c r="X3099" s="362">
        <v>17197882801</v>
      </c>
      <c r="Y3099" s="362" t="s">
        <v>2563</v>
      </c>
      <c r="Z3099" s="362">
        <v>0</v>
      </c>
    </row>
    <row r="3100" spans="24:26" x14ac:dyDescent="0.35">
      <c r="X3100" s="362">
        <v>17197882802</v>
      </c>
      <c r="Y3100" s="362" t="s">
        <v>2563</v>
      </c>
      <c r="Z3100" s="362">
        <v>0</v>
      </c>
    </row>
    <row r="3101" spans="24:26" x14ac:dyDescent="0.35">
      <c r="X3101" s="362">
        <v>17197882900</v>
      </c>
      <c r="Y3101" s="362" t="s">
        <v>2563</v>
      </c>
      <c r="Z3101" s="362">
        <v>0</v>
      </c>
    </row>
    <row r="3102" spans="24:26" x14ac:dyDescent="0.35">
      <c r="X3102" s="362">
        <v>17197883000</v>
      </c>
      <c r="Y3102" s="362" t="s">
        <v>2563</v>
      </c>
      <c r="Z3102" s="362">
        <v>0</v>
      </c>
    </row>
    <row r="3103" spans="24:26" x14ac:dyDescent="0.35">
      <c r="X3103" s="362">
        <v>17197883100</v>
      </c>
      <c r="Y3103" s="362" t="s">
        <v>2563</v>
      </c>
      <c r="Z3103" s="362">
        <v>1</v>
      </c>
    </row>
    <row r="3104" spans="24:26" x14ac:dyDescent="0.35">
      <c r="X3104" s="362">
        <v>17197883206</v>
      </c>
      <c r="Y3104" s="362" t="s">
        <v>2563</v>
      </c>
      <c r="Z3104" s="362">
        <v>1</v>
      </c>
    </row>
    <row r="3105" spans="24:26" x14ac:dyDescent="0.35">
      <c r="X3105" s="362">
        <v>17197883208</v>
      </c>
      <c r="Y3105" s="362" t="s">
        <v>2563</v>
      </c>
      <c r="Z3105" s="362">
        <v>5</v>
      </c>
    </row>
    <row r="3106" spans="24:26" x14ac:dyDescent="0.35">
      <c r="X3106" s="362">
        <v>17197883209</v>
      </c>
      <c r="Y3106" s="362" t="s">
        <v>2563</v>
      </c>
      <c r="Z3106" s="362">
        <v>1</v>
      </c>
    </row>
    <row r="3107" spans="24:26" x14ac:dyDescent="0.35">
      <c r="X3107" s="362">
        <v>17197883210</v>
      </c>
      <c r="Y3107" s="362" t="s">
        <v>2563</v>
      </c>
      <c r="Z3107" s="362">
        <v>4</v>
      </c>
    </row>
    <row r="3108" spans="24:26" x14ac:dyDescent="0.35">
      <c r="X3108" s="362">
        <v>17197883211</v>
      </c>
      <c r="Y3108" s="362" t="s">
        <v>2563</v>
      </c>
      <c r="Z3108" s="362">
        <v>5</v>
      </c>
    </row>
    <row r="3109" spans="24:26" x14ac:dyDescent="0.35">
      <c r="X3109" s="362">
        <v>17197883212</v>
      </c>
      <c r="Y3109" s="362" t="s">
        <v>2563</v>
      </c>
      <c r="Z3109" s="362">
        <v>0</v>
      </c>
    </row>
    <row r="3110" spans="24:26" x14ac:dyDescent="0.35">
      <c r="X3110" s="362">
        <v>17197883213</v>
      </c>
      <c r="Y3110" s="362" t="s">
        <v>2563</v>
      </c>
      <c r="Z3110" s="362">
        <v>1</v>
      </c>
    </row>
    <row r="3111" spans="24:26" x14ac:dyDescent="0.35">
      <c r="X3111" s="362">
        <v>17197883214</v>
      </c>
      <c r="Y3111" s="362" t="s">
        <v>2563</v>
      </c>
      <c r="Z3111" s="362">
        <v>0</v>
      </c>
    </row>
    <row r="3112" spans="24:26" x14ac:dyDescent="0.35">
      <c r="X3112" s="362">
        <v>17197883216</v>
      </c>
      <c r="Y3112" s="362" t="s">
        <v>2563</v>
      </c>
      <c r="Z3112" s="362">
        <v>0</v>
      </c>
    </row>
    <row r="3113" spans="24:26" x14ac:dyDescent="0.35">
      <c r="X3113" s="362">
        <v>17197883217</v>
      </c>
      <c r="Y3113" s="362" t="s">
        <v>2563</v>
      </c>
      <c r="Z3113" s="362">
        <v>0</v>
      </c>
    </row>
    <row r="3114" spans="24:26" x14ac:dyDescent="0.35">
      <c r="X3114" s="362">
        <v>17197883218</v>
      </c>
      <c r="Y3114" s="362" t="s">
        <v>2563</v>
      </c>
      <c r="Z3114" s="362">
        <v>0</v>
      </c>
    </row>
    <row r="3115" spans="24:26" x14ac:dyDescent="0.35">
      <c r="X3115" s="362">
        <v>17197883219</v>
      </c>
      <c r="Y3115" s="362" t="s">
        <v>2563</v>
      </c>
      <c r="Z3115" s="362">
        <v>0</v>
      </c>
    </row>
    <row r="3116" spans="24:26" x14ac:dyDescent="0.35">
      <c r="X3116" s="362">
        <v>17197883303</v>
      </c>
      <c r="Y3116" s="362" t="s">
        <v>2563</v>
      </c>
      <c r="Z3116" s="362">
        <v>0</v>
      </c>
    </row>
    <row r="3117" spans="24:26" x14ac:dyDescent="0.35">
      <c r="X3117" s="362">
        <v>17197883304</v>
      </c>
      <c r="Y3117" s="362" t="s">
        <v>2563</v>
      </c>
      <c r="Z3117" s="362">
        <v>1</v>
      </c>
    </row>
    <row r="3118" spans="24:26" x14ac:dyDescent="0.35">
      <c r="X3118" s="362">
        <v>17197883305</v>
      </c>
      <c r="Y3118" s="362" t="s">
        <v>2563</v>
      </c>
      <c r="Z3118" s="362">
        <v>0</v>
      </c>
    </row>
    <row r="3119" spans="24:26" x14ac:dyDescent="0.35">
      <c r="X3119" s="362">
        <v>17197883306</v>
      </c>
      <c r="Y3119" s="362" t="s">
        <v>2563</v>
      </c>
      <c r="Z3119" s="362">
        <v>1</v>
      </c>
    </row>
    <row r="3120" spans="24:26" x14ac:dyDescent="0.35">
      <c r="X3120" s="362">
        <v>17197883307</v>
      </c>
      <c r="Y3120" s="362" t="s">
        <v>2563</v>
      </c>
      <c r="Z3120" s="362">
        <v>1</v>
      </c>
    </row>
    <row r="3121" spans="24:26" x14ac:dyDescent="0.35">
      <c r="X3121" s="362">
        <v>17197883401</v>
      </c>
      <c r="Y3121" s="362" t="s">
        <v>2563</v>
      </c>
      <c r="Z3121" s="362">
        <v>1</v>
      </c>
    </row>
    <row r="3122" spans="24:26" x14ac:dyDescent="0.35">
      <c r="X3122" s="362">
        <v>17197883402</v>
      </c>
      <c r="Y3122" s="362" t="s">
        <v>2563</v>
      </c>
      <c r="Z3122" s="362">
        <v>5</v>
      </c>
    </row>
    <row r="3123" spans="24:26" x14ac:dyDescent="0.35">
      <c r="X3123" s="362">
        <v>17197883504</v>
      </c>
      <c r="Y3123" s="362" t="s">
        <v>2563</v>
      </c>
      <c r="Z3123" s="362">
        <v>5</v>
      </c>
    </row>
    <row r="3124" spans="24:26" x14ac:dyDescent="0.35">
      <c r="X3124" s="362">
        <v>17197883505</v>
      </c>
      <c r="Y3124" s="362" t="s">
        <v>2563</v>
      </c>
      <c r="Z3124" s="362">
        <v>0</v>
      </c>
    </row>
    <row r="3125" spans="24:26" x14ac:dyDescent="0.35">
      <c r="X3125" s="362">
        <v>17197883507</v>
      </c>
      <c r="Y3125" s="362" t="s">
        <v>2563</v>
      </c>
      <c r="Z3125" s="362">
        <v>4</v>
      </c>
    </row>
    <row r="3126" spans="24:26" x14ac:dyDescent="0.35">
      <c r="X3126" s="362">
        <v>17197883509</v>
      </c>
      <c r="Y3126" s="362" t="s">
        <v>2563</v>
      </c>
      <c r="Z3126" s="362">
        <v>0</v>
      </c>
    </row>
    <row r="3127" spans="24:26" x14ac:dyDescent="0.35">
      <c r="X3127" s="362">
        <v>17197883510</v>
      </c>
      <c r="Y3127" s="362" t="s">
        <v>2563</v>
      </c>
      <c r="Z3127" s="362">
        <v>4</v>
      </c>
    </row>
    <row r="3128" spans="24:26" x14ac:dyDescent="0.35">
      <c r="X3128" s="362">
        <v>17197883511</v>
      </c>
      <c r="Y3128" s="362" t="s">
        <v>2563</v>
      </c>
      <c r="Z3128" s="362">
        <v>0</v>
      </c>
    </row>
    <row r="3129" spans="24:26" x14ac:dyDescent="0.35">
      <c r="X3129" s="362">
        <v>17197883513</v>
      </c>
      <c r="Y3129" s="362" t="s">
        <v>2563</v>
      </c>
      <c r="Z3129" s="362">
        <v>0</v>
      </c>
    </row>
    <row r="3130" spans="24:26" x14ac:dyDescent="0.35">
      <c r="X3130" s="362">
        <v>17197883514</v>
      </c>
      <c r="Y3130" s="362" t="s">
        <v>2563</v>
      </c>
      <c r="Z3130" s="362">
        <v>0</v>
      </c>
    </row>
    <row r="3131" spans="24:26" x14ac:dyDescent="0.35">
      <c r="X3131" s="362">
        <v>17197883515</v>
      </c>
      <c r="Y3131" s="362" t="s">
        <v>2563</v>
      </c>
      <c r="Z3131" s="362">
        <v>2</v>
      </c>
    </row>
    <row r="3132" spans="24:26" x14ac:dyDescent="0.35">
      <c r="X3132" s="362">
        <v>17197883516</v>
      </c>
      <c r="Y3132" s="362" t="s">
        <v>2563</v>
      </c>
      <c r="Z3132" s="362">
        <v>0</v>
      </c>
    </row>
    <row r="3133" spans="24:26" x14ac:dyDescent="0.35">
      <c r="X3133" s="362">
        <v>17197883517</v>
      </c>
      <c r="Y3133" s="362" t="s">
        <v>2563</v>
      </c>
      <c r="Z3133" s="362">
        <v>0</v>
      </c>
    </row>
    <row r="3134" spans="24:26" x14ac:dyDescent="0.35">
      <c r="X3134" s="362">
        <v>17197883519</v>
      </c>
      <c r="Y3134" s="362" t="s">
        <v>2563</v>
      </c>
      <c r="Z3134" s="362">
        <v>0</v>
      </c>
    </row>
    <row r="3135" spans="24:26" x14ac:dyDescent="0.35">
      <c r="X3135" s="362">
        <v>17197883521</v>
      </c>
      <c r="Y3135" s="362" t="s">
        <v>2563</v>
      </c>
      <c r="Z3135" s="362">
        <v>3</v>
      </c>
    </row>
    <row r="3136" spans="24:26" x14ac:dyDescent="0.35">
      <c r="X3136" s="362">
        <v>17197883522</v>
      </c>
      <c r="Y3136" s="362" t="s">
        <v>2563</v>
      </c>
      <c r="Z3136" s="362">
        <v>1</v>
      </c>
    </row>
    <row r="3137" spans="24:26" x14ac:dyDescent="0.35">
      <c r="X3137" s="362">
        <v>17197883602</v>
      </c>
      <c r="Y3137" s="362" t="s">
        <v>2563</v>
      </c>
      <c r="Z3137" s="362">
        <v>0</v>
      </c>
    </row>
    <row r="3138" spans="24:26" x14ac:dyDescent="0.35">
      <c r="X3138" s="362">
        <v>17197883603</v>
      </c>
      <c r="Y3138" s="362" t="s">
        <v>2563</v>
      </c>
      <c r="Z3138" s="362">
        <v>0</v>
      </c>
    </row>
    <row r="3139" spans="24:26" x14ac:dyDescent="0.35">
      <c r="X3139" s="362">
        <v>17197883605</v>
      </c>
      <c r="Y3139" s="362" t="s">
        <v>2563</v>
      </c>
      <c r="Z3139" s="362">
        <v>0</v>
      </c>
    </row>
    <row r="3140" spans="24:26" x14ac:dyDescent="0.35">
      <c r="X3140" s="362">
        <v>17197883606</v>
      </c>
      <c r="Y3140" s="362" t="s">
        <v>2563</v>
      </c>
      <c r="Z3140" s="362">
        <v>0</v>
      </c>
    </row>
    <row r="3141" spans="24:26" x14ac:dyDescent="0.35">
      <c r="X3141" s="362">
        <v>17197883700</v>
      </c>
      <c r="Y3141" s="362" t="s">
        <v>2563</v>
      </c>
      <c r="Z3141" s="362">
        <v>0</v>
      </c>
    </row>
    <row r="3142" spans="24:26" x14ac:dyDescent="0.35">
      <c r="X3142" s="362">
        <v>17197883803</v>
      </c>
      <c r="Y3142" s="362" t="s">
        <v>2563</v>
      </c>
      <c r="Z3142" s="362">
        <v>0</v>
      </c>
    </row>
    <row r="3143" spans="24:26" x14ac:dyDescent="0.35">
      <c r="X3143" s="362">
        <v>17197883804</v>
      </c>
      <c r="Y3143" s="362" t="s">
        <v>2563</v>
      </c>
      <c r="Z3143" s="362">
        <v>0</v>
      </c>
    </row>
    <row r="3144" spans="24:26" x14ac:dyDescent="0.35">
      <c r="X3144" s="362">
        <v>17197883806</v>
      </c>
      <c r="Y3144" s="362" t="s">
        <v>2563</v>
      </c>
      <c r="Z3144" s="362">
        <v>5</v>
      </c>
    </row>
    <row r="3145" spans="24:26" x14ac:dyDescent="0.35">
      <c r="X3145" s="362">
        <v>17197883808</v>
      </c>
      <c r="Y3145" s="362" t="s">
        <v>2563</v>
      </c>
      <c r="Z3145" s="362">
        <v>0</v>
      </c>
    </row>
    <row r="3146" spans="24:26" x14ac:dyDescent="0.35">
      <c r="X3146" s="362">
        <v>17197883809</v>
      </c>
      <c r="Y3146" s="362" t="s">
        <v>2563</v>
      </c>
      <c r="Z3146" s="362">
        <v>0</v>
      </c>
    </row>
    <row r="3147" spans="24:26" x14ac:dyDescent="0.35">
      <c r="X3147" s="362">
        <v>17197883810</v>
      </c>
      <c r="Y3147" s="362" t="s">
        <v>2563</v>
      </c>
      <c r="Z3147" s="362">
        <v>0</v>
      </c>
    </row>
    <row r="3148" spans="24:26" x14ac:dyDescent="0.35">
      <c r="X3148" s="362">
        <v>17197883811</v>
      </c>
      <c r="Y3148" s="362" t="s">
        <v>2563</v>
      </c>
      <c r="Z3148" s="362">
        <v>1</v>
      </c>
    </row>
    <row r="3149" spans="24:26" x14ac:dyDescent="0.35">
      <c r="X3149" s="362">
        <v>17197883902</v>
      </c>
      <c r="Y3149" s="362" t="s">
        <v>2563</v>
      </c>
      <c r="Z3149" s="362">
        <v>1</v>
      </c>
    </row>
    <row r="3150" spans="24:26" x14ac:dyDescent="0.35">
      <c r="X3150" s="362">
        <v>17197883903</v>
      </c>
      <c r="Y3150" s="362" t="s">
        <v>2563</v>
      </c>
      <c r="Z3150" s="362">
        <v>0</v>
      </c>
    </row>
    <row r="3151" spans="24:26" x14ac:dyDescent="0.35">
      <c r="X3151" s="362">
        <v>17197883904</v>
      </c>
      <c r="Y3151" s="362" t="s">
        <v>2563</v>
      </c>
      <c r="Z3151" s="362">
        <v>3</v>
      </c>
    </row>
    <row r="3152" spans="24:26" x14ac:dyDescent="0.35">
      <c r="X3152" s="362">
        <v>17197884003</v>
      </c>
      <c r="Y3152" s="362" t="s">
        <v>2563</v>
      </c>
      <c r="Z3152" s="362">
        <v>5</v>
      </c>
    </row>
    <row r="3153" spans="24:26" x14ac:dyDescent="0.35">
      <c r="X3153" s="362">
        <v>17197884004</v>
      </c>
      <c r="Y3153" s="362" t="s">
        <v>2563</v>
      </c>
      <c r="Z3153" s="362">
        <v>4</v>
      </c>
    </row>
    <row r="3154" spans="24:26" x14ac:dyDescent="0.35">
      <c r="X3154" s="362">
        <v>17197884005</v>
      </c>
      <c r="Y3154" s="362" t="s">
        <v>2563</v>
      </c>
      <c r="Z3154" s="362">
        <v>1</v>
      </c>
    </row>
    <row r="3155" spans="24:26" x14ac:dyDescent="0.35">
      <c r="X3155" s="362">
        <v>17197884006</v>
      </c>
      <c r="Y3155" s="362" t="s">
        <v>2563</v>
      </c>
      <c r="Z3155" s="362">
        <v>1</v>
      </c>
    </row>
    <row r="3156" spans="24:26" x14ac:dyDescent="0.35">
      <c r="X3156" s="362">
        <v>17197884101</v>
      </c>
      <c r="Y3156" s="362" t="s">
        <v>2563</v>
      </c>
      <c r="Z3156" s="362">
        <v>1</v>
      </c>
    </row>
    <row r="3157" spans="24:26" x14ac:dyDescent="0.35">
      <c r="X3157" s="362">
        <v>17197884103</v>
      </c>
      <c r="Y3157" s="362" t="s">
        <v>2563</v>
      </c>
      <c r="Z3157" s="362">
        <v>4</v>
      </c>
    </row>
    <row r="3158" spans="24:26" x14ac:dyDescent="0.35">
      <c r="X3158" s="362">
        <v>17197980000</v>
      </c>
      <c r="Y3158" s="362" t="s">
        <v>2563</v>
      </c>
      <c r="Z3158" s="362">
        <v>0</v>
      </c>
    </row>
    <row r="3159" spans="24:26" x14ac:dyDescent="0.35">
      <c r="X3159" s="362">
        <v>17197980100</v>
      </c>
      <c r="Y3159" s="362" t="s">
        <v>2563</v>
      </c>
      <c r="Z3159" s="362">
        <v>0</v>
      </c>
    </row>
    <row r="3160" spans="24:26" x14ac:dyDescent="0.35">
      <c r="X3160" s="362">
        <v>17199020100</v>
      </c>
      <c r="Y3160" s="362" t="s">
        <v>824</v>
      </c>
      <c r="Z3160" s="362">
        <v>1</v>
      </c>
    </row>
    <row r="3161" spans="24:26" x14ac:dyDescent="0.35">
      <c r="X3161" s="362">
        <v>17199020201</v>
      </c>
      <c r="Y3161" s="362" t="s">
        <v>824</v>
      </c>
      <c r="Z3161" s="362">
        <v>0</v>
      </c>
    </row>
    <row r="3162" spans="24:26" x14ac:dyDescent="0.35">
      <c r="X3162" s="362">
        <v>17199020202</v>
      </c>
      <c r="Y3162" s="362" t="s">
        <v>824</v>
      </c>
      <c r="Z3162" s="362">
        <v>0</v>
      </c>
    </row>
    <row r="3163" spans="24:26" x14ac:dyDescent="0.35">
      <c r="X3163" s="362">
        <v>17199020300</v>
      </c>
      <c r="Y3163" s="362" t="s">
        <v>824</v>
      </c>
      <c r="Z3163" s="362">
        <v>0</v>
      </c>
    </row>
    <row r="3164" spans="24:26" x14ac:dyDescent="0.35">
      <c r="X3164" s="362">
        <v>17199020400</v>
      </c>
      <c r="Y3164" s="362" t="s">
        <v>824</v>
      </c>
      <c r="Z3164" s="362">
        <v>0</v>
      </c>
    </row>
    <row r="3165" spans="24:26" x14ac:dyDescent="0.35">
      <c r="X3165" s="362">
        <v>17199020500</v>
      </c>
      <c r="Y3165" s="362" t="s">
        <v>824</v>
      </c>
      <c r="Z3165" s="362">
        <v>1</v>
      </c>
    </row>
    <row r="3166" spans="24:26" x14ac:dyDescent="0.35">
      <c r="X3166" s="362">
        <v>17199020600</v>
      </c>
      <c r="Y3166" s="362" t="s">
        <v>824</v>
      </c>
      <c r="Z3166" s="362">
        <v>0</v>
      </c>
    </row>
    <row r="3167" spans="24:26" x14ac:dyDescent="0.35">
      <c r="X3167" s="362">
        <v>17199020700</v>
      </c>
      <c r="Y3167" s="362" t="s">
        <v>672</v>
      </c>
      <c r="Z3167" s="362">
        <v>3</v>
      </c>
    </row>
    <row r="3168" spans="24:26" x14ac:dyDescent="0.35">
      <c r="X3168" s="362">
        <v>17199020801</v>
      </c>
      <c r="Y3168" s="362" t="s">
        <v>672</v>
      </c>
      <c r="Z3168" s="362">
        <v>1</v>
      </c>
    </row>
    <row r="3169" spans="24:26" x14ac:dyDescent="0.35">
      <c r="X3169" s="362">
        <v>17199020802</v>
      </c>
      <c r="Y3169" s="362" t="s">
        <v>672</v>
      </c>
      <c r="Z3169" s="362">
        <v>0</v>
      </c>
    </row>
    <row r="3170" spans="24:26" x14ac:dyDescent="0.35">
      <c r="X3170" s="362">
        <v>17199020900</v>
      </c>
      <c r="Y3170" s="362" t="s">
        <v>824</v>
      </c>
      <c r="Z3170" s="362">
        <v>1</v>
      </c>
    </row>
    <row r="3171" spans="24:26" x14ac:dyDescent="0.35">
      <c r="X3171" s="362">
        <v>17199021001</v>
      </c>
      <c r="Y3171" s="362" t="s">
        <v>824</v>
      </c>
      <c r="Z3171" s="362">
        <v>3</v>
      </c>
    </row>
    <row r="3172" spans="24:26" x14ac:dyDescent="0.35">
      <c r="X3172" s="362">
        <v>17199021002</v>
      </c>
      <c r="Y3172" s="362" t="s">
        <v>824</v>
      </c>
      <c r="Z3172" s="362">
        <v>0</v>
      </c>
    </row>
    <row r="3173" spans="24:26" x14ac:dyDescent="0.35">
      <c r="X3173" s="362">
        <v>17199021003</v>
      </c>
      <c r="Y3173" s="362" t="s">
        <v>824</v>
      </c>
      <c r="Z3173" s="362">
        <v>4</v>
      </c>
    </row>
    <row r="3174" spans="24:26" x14ac:dyDescent="0.35">
      <c r="X3174" s="362">
        <v>17199021100</v>
      </c>
      <c r="Y3174" s="362" t="s">
        <v>824</v>
      </c>
      <c r="Z3174" s="362">
        <v>0</v>
      </c>
    </row>
    <row r="3175" spans="24:26" x14ac:dyDescent="0.35">
      <c r="X3175" s="362">
        <v>17199021200</v>
      </c>
      <c r="Y3175" s="362" t="s">
        <v>824</v>
      </c>
      <c r="Z3175" s="362">
        <v>5</v>
      </c>
    </row>
    <row r="3176" spans="24:26" x14ac:dyDescent="0.35">
      <c r="X3176" s="362">
        <v>17199021300</v>
      </c>
      <c r="Y3176" s="362" t="s">
        <v>824</v>
      </c>
      <c r="Z3176" s="362">
        <v>0</v>
      </c>
    </row>
    <row r="3177" spans="24:26" x14ac:dyDescent="0.35">
      <c r="X3177" s="362">
        <v>17199021400</v>
      </c>
      <c r="Y3177" s="362" t="s">
        <v>672</v>
      </c>
      <c r="Z3177" s="362">
        <v>0</v>
      </c>
    </row>
    <row r="3178" spans="24:26" x14ac:dyDescent="0.35">
      <c r="X3178" s="362">
        <v>17201000101</v>
      </c>
      <c r="Y3178" s="362" t="s">
        <v>824</v>
      </c>
      <c r="Z3178" s="362">
        <v>0</v>
      </c>
    </row>
    <row r="3179" spans="24:26" x14ac:dyDescent="0.35">
      <c r="X3179" s="362">
        <v>17201000103</v>
      </c>
      <c r="Y3179" s="362" t="s">
        <v>824</v>
      </c>
      <c r="Z3179" s="362">
        <v>1</v>
      </c>
    </row>
    <row r="3180" spans="24:26" x14ac:dyDescent="0.35">
      <c r="X3180" s="362">
        <v>17201000104</v>
      </c>
      <c r="Y3180" s="362" t="s">
        <v>824</v>
      </c>
      <c r="Z3180" s="362">
        <v>0</v>
      </c>
    </row>
    <row r="3181" spans="24:26" x14ac:dyDescent="0.35">
      <c r="X3181" s="362">
        <v>17201000105</v>
      </c>
      <c r="Y3181" s="362" t="s">
        <v>824</v>
      </c>
      <c r="Z3181" s="362">
        <v>0</v>
      </c>
    </row>
    <row r="3182" spans="24:26" x14ac:dyDescent="0.35">
      <c r="X3182" s="362">
        <v>17201000200</v>
      </c>
      <c r="Y3182" s="362" t="s">
        <v>824</v>
      </c>
      <c r="Z3182" s="362">
        <v>5</v>
      </c>
    </row>
    <row r="3183" spans="24:26" x14ac:dyDescent="0.35">
      <c r="X3183" s="362">
        <v>17201000300</v>
      </c>
      <c r="Y3183" s="362" t="s">
        <v>824</v>
      </c>
      <c r="Z3183" s="362">
        <v>0</v>
      </c>
    </row>
    <row r="3184" spans="24:26" x14ac:dyDescent="0.35">
      <c r="X3184" s="362">
        <v>17201000401</v>
      </c>
      <c r="Y3184" s="362" t="s">
        <v>824</v>
      </c>
      <c r="Z3184" s="362">
        <v>3</v>
      </c>
    </row>
    <row r="3185" spans="24:26" x14ac:dyDescent="0.35">
      <c r="X3185" s="362">
        <v>17201000402</v>
      </c>
      <c r="Y3185" s="362" t="s">
        <v>824</v>
      </c>
      <c r="Z3185" s="362">
        <v>0</v>
      </c>
    </row>
    <row r="3186" spans="24:26" x14ac:dyDescent="0.35">
      <c r="X3186" s="362">
        <v>17201000403</v>
      </c>
      <c r="Y3186" s="362" t="s">
        <v>824</v>
      </c>
      <c r="Z3186" s="362">
        <v>0</v>
      </c>
    </row>
    <row r="3187" spans="24:26" x14ac:dyDescent="0.35">
      <c r="X3187" s="362">
        <v>17201000501</v>
      </c>
      <c r="Y3187" s="362" t="s">
        <v>824</v>
      </c>
      <c r="Z3187" s="362">
        <v>1</v>
      </c>
    </row>
    <row r="3188" spans="24:26" x14ac:dyDescent="0.35">
      <c r="X3188" s="362">
        <v>17201000502</v>
      </c>
      <c r="Y3188" s="362" t="s">
        <v>824</v>
      </c>
      <c r="Z3188" s="362">
        <v>0</v>
      </c>
    </row>
    <row r="3189" spans="24:26" x14ac:dyDescent="0.35">
      <c r="X3189" s="362">
        <v>17201000506</v>
      </c>
      <c r="Y3189" s="362" t="s">
        <v>824</v>
      </c>
      <c r="Z3189" s="362">
        <v>5</v>
      </c>
    </row>
    <row r="3190" spans="24:26" x14ac:dyDescent="0.35">
      <c r="X3190" s="362">
        <v>17201000507</v>
      </c>
      <c r="Y3190" s="362" t="s">
        <v>824</v>
      </c>
      <c r="Z3190" s="362">
        <v>0</v>
      </c>
    </row>
    <row r="3191" spans="24:26" x14ac:dyDescent="0.35">
      <c r="X3191" s="362">
        <v>17201000510</v>
      </c>
      <c r="Y3191" s="362" t="s">
        <v>824</v>
      </c>
      <c r="Z3191" s="362">
        <v>0</v>
      </c>
    </row>
    <row r="3192" spans="24:26" x14ac:dyDescent="0.35">
      <c r="X3192" s="362">
        <v>17201000511</v>
      </c>
      <c r="Y3192" s="362" t="s">
        <v>824</v>
      </c>
      <c r="Z3192" s="362">
        <v>1</v>
      </c>
    </row>
    <row r="3193" spans="24:26" x14ac:dyDescent="0.35">
      <c r="X3193" s="362">
        <v>17201000512</v>
      </c>
      <c r="Y3193" s="362" t="s">
        <v>824</v>
      </c>
      <c r="Z3193" s="362">
        <v>1</v>
      </c>
    </row>
    <row r="3194" spans="24:26" x14ac:dyDescent="0.35">
      <c r="X3194" s="362">
        <v>17201000513</v>
      </c>
      <c r="Y3194" s="362" t="s">
        <v>824</v>
      </c>
      <c r="Z3194" s="362">
        <v>0</v>
      </c>
    </row>
    <row r="3195" spans="24:26" x14ac:dyDescent="0.35">
      <c r="X3195" s="362">
        <v>17201000514</v>
      </c>
      <c r="Y3195" s="362" t="s">
        <v>824</v>
      </c>
      <c r="Z3195" s="362">
        <v>1</v>
      </c>
    </row>
    <row r="3196" spans="24:26" x14ac:dyDescent="0.35">
      <c r="X3196" s="362">
        <v>17201000515</v>
      </c>
      <c r="Y3196" s="362" t="s">
        <v>824</v>
      </c>
      <c r="Z3196" s="362">
        <v>1</v>
      </c>
    </row>
    <row r="3197" spans="24:26" x14ac:dyDescent="0.35">
      <c r="X3197" s="362">
        <v>17201000516</v>
      </c>
      <c r="Y3197" s="362" t="s">
        <v>824</v>
      </c>
      <c r="Z3197" s="362">
        <v>5</v>
      </c>
    </row>
    <row r="3198" spans="24:26" x14ac:dyDescent="0.35">
      <c r="X3198" s="362">
        <v>17201000600</v>
      </c>
      <c r="Y3198" s="362" t="s">
        <v>824</v>
      </c>
      <c r="Z3198" s="362">
        <v>3</v>
      </c>
    </row>
    <row r="3199" spans="24:26" x14ac:dyDescent="0.35">
      <c r="X3199" s="362">
        <v>17201000700</v>
      </c>
      <c r="Y3199" s="362" t="s">
        <v>824</v>
      </c>
      <c r="Z3199" s="362">
        <v>0</v>
      </c>
    </row>
    <row r="3200" spans="24:26" x14ac:dyDescent="0.35">
      <c r="X3200" s="362">
        <v>17201000800</v>
      </c>
      <c r="Y3200" s="362" t="s">
        <v>824</v>
      </c>
      <c r="Z3200" s="362">
        <v>0</v>
      </c>
    </row>
    <row r="3201" spans="24:26" x14ac:dyDescent="0.35">
      <c r="X3201" s="362">
        <v>17201001000</v>
      </c>
      <c r="Y3201" s="362" t="s">
        <v>824</v>
      </c>
      <c r="Z3201" s="362">
        <v>0</v>
      </c>
    </row>
    <row r="3202" spans="24:26" x14ac:dyDescent="0.35">
      <c r="X3202" s="362">
        <v>17201001100</v>
      </c>
      <c r="Y3202" s="362" t="s">
        <v>824</v>
      </c>
      <c r="Z3202" s="362">
        <v>0</v>
      </c>
    </row>
    <row r="3203" spans="24:26" x14ac:dyDescent="0.35">
      <c r="X3203" s="362">
        <v>17201001200</v>
      </c>
      <c r="Y3203" s="362" t="s">
        <v>824</v>
      </c>
      <c r="Z3203" s="362">
        <v>0</v>
      </c>
    </row>
    <row r="3204" spans="24:26" x14ac:dyDescent="0.35">
      <c r="X3204" s="362">
        <v>17201001300</v>
      </c>
      <c r="Y3204" s="362" t="s">
        <v>824</v>
      </c>
      <c r="Z3204" s="362">
        <v>0</v>
      </c>
    </row>
    <row r="3205" spans="24:26" x14ac:dyDescent="0.35">
      <c r="X3205" s="362">
        <v>17201001400</v>
      </c>
      <c r="Y3205" s="362" t="s">
        <v>824</v>
      </c>
      <c r="Z3205" s="362">
        <v>1</v>
      </c>
    </row>
    <row r="3206" spans="24:26" x14ac:dyDescent="0.35">
      <c r="X3206" s="362">
        <v>17201001500</v>
      </c>
      <c r="Y3206" s="362" t="s">
        <v>824</v>
      </c>
      <c r="Z3206" s="362">
        <v>0</v>
      </c>
    </row>
    <row r="3207" spans="24:26" x14ac:dyDescent="0.35">
      <c r="X3207" s="362">
        <v>17201001600</v>
      </c>
      <c r="Y3207" s="362" t="s">
        <v>824</v>
      </c>
      <c r="Z3207" s="362">
        <v>3</v>
      </c>
    </row>
    <row r="3208" spans="24:26" x14ac:dyDescent="0.35">
      <c r="X3208" s="362">
        <v>17201001700</v>
      </c>
      <c r="Y3208" s="362" t="s">
        <v>824</v>
      </c>
      <c r="Z3208" s="362">
        <v>5</v>
      </c>
    </row>
    <row r="3209" spans="24:26" x14ac:dyDescent="0.35">
      <c r="X3209" s="362">
        <v>17201001800</v>
      </c>
      <c r="Y3209" s="362" t="s">
        <v>824</v>
      </c>
      <c r="Z3209" s="362">
        <v>1</v>
      </c>
    </row>
    <row r="3210" spans="24:26" x14ac:dyDescent="0.35">
      <c r="X3210" s="362">
        <v>17201001900</v>
      </c>
      <c r="Y3210" s="362" t="s">
        <v>824</v>
      </c>
      <c r="Z3210" s="362">
        <v>0</v>
      </c>
    </row>
    <row r="3211" spans="24:26" x14ac:dyDescent="0.35">
      <c r="X3211" s="362">
        <v>17201002000</v>
      </c>
      <c r="Y3211" s="362" t="s">
        <v>824</v>
      </c>
      <c r="Z3211" s="362">
        <v>1</v>
      </c>
    </row>
    <row r="3212" spans="24:26" x14ac:dyDescent="0.35">
      <c r="X3212" s="362">
        <v>17201002100</v>
      </c>
      <c r="Y3212" s="362" t="s">
        <v>824</v>
      </c>
      <c r="Z3212" s="362">
        <v>3</v>
      </c>
    </row>
    <row r="3213" spans="24:26" x14ac:dyDescent="0.35">
      <c r="X3213" s="362">
        <v>17201002200</v>
      </c>
      <c r="Y3213" s="362" t="s">
        <v>824</v>
      </c>
      <c r="Z3213" s="362">
        <v>1</v>
      </c>
    </row>
    <row r="3214" spans="24:26" x14ac:dyDescent="0.35">
      <c r="X3214" s="362">
        <v>17201002301</v>
      </c>
      <c r="Y3214" s="362" t="s">
        <v>824</v>
      </c>
      <c r="Z3214" s="362">
        <v>0</v>
      </c>
    </row>
    <row r="3215" spans="24:26" x14ac:dyDescent="0.35">
      <c r="X3215" s="362">
        <v>17201002302</v>
      </c>
      <c r="Y3215" s="362" t="s">
        <v>824</v>
      </c>
      <c r="Z3215" s="362">
        <v>0</v>
      </c>
    </row>
    <row r="3216" spans="24:26" x14ac:dyDescent="0.35">
      <c r="X3216" s="362">
        <v>17201002400</v>
      </c>
      <c r="Y3216" s="362" t="s">
        <v>824</v>
      </c>
      <c r="Z3216" s="362">
        <v>1</v>
      </c>
    </row>
    <row r="3217" spans="24:26" x14ac:dyDescent="0.35">
      <c r="X3217" s="362">
        <v>17201002500</v>
      </c>
      <c r="Y3217" s="362" t="s">
        <v>824</v>
      </c>
      <c r="Z3217" s="362">
        <v>0</v>
      </c>
    </row>
    <row r="3218" spans="24:26" x14ac:dyDescent="0.35">
      <c r="X3218" s="362">
        <v>17201002600</v>
      </c>
      <c r="Y3218" s="362" t="s">
        <v>824</v>
      </c>
      <c r="Z3218" s="362">
        <v>0</v>
      </c>
    </row>
    <row r="3219" spans="24:26" x14ac:dyDescent="0.35">
      <c r="X3219" s="362">
        <v>17201002700</v>
      </c>
      <c r="Y3219" s="362" t="s">
        <v>824</v>
      </c>
      <c r="Z3219" s="362">
        <v>1</v>
      </c>
    </row>
    <row r="3220" spans="24:26" x14ac:dyDescent="0.35">
      <c r="X3220" s="362">
        <v>17201002800</v>
      </c>
      <c r="Y3220" s="362" t="s">
        <v>824</v>
      </c>
      <c r="Z3220" s="362">
        <v>0</v>
      </c>
    </row>
    <row r="3221" spans="24:26" x14ac:dyDescent="0.35">
      <c r="X3221" s="362">
        <v>17201002900</v>
      </c>
      <c r="Y3221" s="362" t="s">
        <v>824</v>
      </c>
      <c r="Z3221" s="362">
        <v>3</v>
      </c>
    </row>
    <row r="3222" spans="24:26" x14ac:dyDescent="0.35">
      <c r="X3222" s="362">
        <v>17201003000</v>
      </c>
      <c r="Y3222" s="362" t="s">
        <v>824</v>
      </c>
      <c r="Z3222" s="362">
        <v>1</v>
      </c>
    </row>
    <row r="3223" spans="24:26" x14ac:dyDescent="0.35">
      <c r="X3223" s="362">
        <v>17201003100</v>
      </c>
      <c r="Y3223" s="362" t="s">
        <v>824</v>
      </c>
      <c r="Z3223" s="362">
        <v>0</v>
      </c>
    </row>
    <row r="3224" spans="24:26" x14ac:dyDescent="0.35">
      <c r="X3224" s="362">
        <v>17201003200</v>
      </c>
      <c r="Y3224" s="362" t="s">
        <v>824</v>
      </c>
      <c r="Z3224" s="362">
        <v>1</v>
      </c>
    </row>
    <row r="3225" spans="24:26" x14ac:dyDescent="0.35">
      <c r="X3225" s="362">
        <v>17201003300</v>
      </c>
      <c r="Y3225" s="362" t="s">
        <v>824</v>
      </c>
      <c r="Z3225" s="362">
        <v>3</v>
      </c>
    </row>
    <row r="3226" spans="24:26" x14ac:dyDescent="0.35">
      <c r="X3226" s="362">
        <v>17201003400</v>
      </c>
      <c r="Y3226" s="362" t="s">
        <v>824</v>
      </c>
      <c r="Z3226" s="362">
        <v>0</v>
      </c>
    </row>
    <row r="3227" spans="24:26" x14ac:dyDescent="0.35">
      <c r="X3227" s="362">
        <v>17201003500</v>
      </c>
      <c r="Y3227" s="362" t="s">
        <v>824</v>
      </c>
      <c r="Z3227" s="362">
        <v>0</v>
      </c>
    </row>
    <row r="3228" spans="24:26" x14ac:dyDescent="0.35">
      <c r="X3228" s="362">
        <v>17201003601</v>
      </c>
      <c r="Y3228" s="362" t="s">
        <v>824</v>
      </c>
      <c r="Z3228" s="362">
        <v>1</v>
      </c>
    </row>
    <row r="3229" spans="24:26" x14ac:dyDescent="0.35">
      <c r="X3229" s="362">
        <v>17201003602</v>
      </c>
      <c r="Y3229" s="362" t="s">
        <v>824</v>
      </c>
      <c r="Z3229" s="362">
        <v>0</v>
      </c>
    </row>
    <row r="3230" spans="24:26" x14ac:dyDescent="0.35">
      <c r="X3230" s="362">
        <v>17201003604</v>
      </c>
      <c r="Y3230" s="362" t="s">
        <v>824</v>
      </c>
      <c r="Z3230" s="362">
        <v>3</v>
      </c>
    </row>
    <row r="3231" spans="24:26" x14ac:dyDescent="0.35">
      <c r="X3231" s="362">
        <v>17201003605</v>
      </c>
      <c r="Y3231" s="362" t="s">
        <v>824</v>
      </c>
      <c r="Z3231" s="362">
        <v>0</v>
      </c>
    </row>
    <row r="3232" spans="24:26" x14ac:dyDescent="0.35">
      <c r="X3232" s="362">
        <v>17201003606</v>
      </c>
      <c r="Y3232" s="362" t="s">
        <v>824</v>
      </c>
      <c r="Z3232" s="362">
        <v>0</v>
      </c>
    </row>
    <row r="3233" spans="24:26" x14ac:dyDescent="0.35">
      <c r="X3233" s="362">
        <v>17201003705</v>
      </c>
      <c r="Y3233" s="362" t="s">
        <v>824</v>
      </c>
      <c r="Z3233" s="362">
        <v>0</v>
      </c>
    </row>
    <row r="3234" spans="24:26" x14ac:dyDescent="0.35">
      <c r="X3234" s="362">
        <v>17201003706</v>
      </c>
      <c r="Y3234" s="362" t="s">
        <v>824</v>
      </c>
      <c r="Z3234" s="362">
        <v>0</v>
      </c>
    </row>
    <row r="3235" spans="24:26" x14ac:dyDescent="0.35">
      <c r="X3235" s="362">
        <v>17201003707</v>
      </c>
      <c r="Y3235" s="362" t="s">
        <v>824</v>
      </c>
      <c r="Z3235" s="362">
        <v>4</v>
      </c>
    </row>
    <row r="3236" spans="24:26" x14ac:dyDescent="0.35">
      <c r="X3236" s="362">
        <v>17201003708</v>
      </c>
      <c r="Y3236" s="362" t="s">
        <v>824</v>
      </c>
      <c r="Z3236" s="362">
        <v>1</v>
      </c>
    </row>
    <row r="3237" spans="24:26" x14ac:dyDescent="0.35">
      <c r="X3237" s="362">
        <v>17201003709</v>
      </c>
      <c r="Y3237" s="362" t="s">
        <v>824</v>
      </c>
      <c r="Z3237" s="362">
        <v>2</v>
      </c>
    </row>
    <row r="3238" spans="24:26" x14ac:dyDescent="0.35">
      <c r="X3238" s="362">
        <v>17201003710</v>
      </c>
      <c r="Y3238" s="362" t="s">
        <v>824</v>
      </c>
      <c r="Z3238" s="362">
        <v>0</v>
      </c>
    </row>
    <row r="3239" spans="24:26" x14ac:dyDescent="0.35">
      <c r="X3239" s="362">
        <v>17201003711</v>
      </c>
      <c r="Y3239" s="362" t="s">
        <v>824</v>
      </c>
      <c r="Z3239" s="362">
        <v>0</v>
      </c>
    </row>
    <row r="3240" spans="24:26" x14ac:dyDescent="0.35">
      <c r="X3240" s="362">
        <v>17201003801</v>
      </c>
      <c r="Y3240" s="362" t="s">
        <v>824</v>
      </c>
      <c r="Z3240" s="362">
        <v>1</v>
      </c>
    </row>
    <row r="3241" spans="24:26" x14ac:dyDescent="0.35">
      <c r="X3241" s="362">
        <v>17201003805</v>
      </c>
      <c r="Y3241" s="362" t="s">
        <v>824</v>
      </c>
      <c r="Z3241" s="362">
        <v>0</v>
      </c>
    </row>
    <row r="3242" spans="24:26" x14ac:dyDescent="0.35">
      <c r="X3242" s="362">
        <v>17201003806</v>
      </c>
      <c r="Y3242" s="362" t="s">
        <v>824</v>
      </c>
      <c r="Z3242" s="362">
        <v>5</v>
      </c>
    </row>
    <row r="3243" spans="24:26" x14ac:dyDescent="0.35">
      <c r="X3243" s="362">
        <v>17201003808</v>
      </c>
      <c r="Y3243" s="362" t="s">
        <v>824</v>
      </c>
      <c r="Z3243" s="362">
        <v>0</v>
      </c>
    </row>
    <row r="3244" spans="24:26" x14ac:dyDescent="0.35">
      <c r="X3244" s="362">
        <v>17201003809</v>
      </c>
      <c r="Y3244" s="362" t="s">
        <v>824</v>
      </c>
      <c r="Z3244" s="362">
        <v>0</v>
      </c>
    </row>
    <row r="3245" spans="24:26" x14ac:dyDescent="0.35">
      <c r="X3245" s="362">
        <v>17201003810</v>
      </c>
      <c r="Y3245" s="362" t="s">
        <v>824</v>
      </c>
      <c r="Z3245" s="362">
        <v>0</v>
      </c>
    </row>
    <row r="3246" spans="24:26" x14ac:dyDescent="0.35">
      <c r="X3246" s="362">
        <v>17201003811</v>
      </c>
      <c r="Y3246" s="362" t="s">
        <v>824</v>
      </c>
      <c r="Z3246" s="362">
        <v>4</v>
      </c>
    </row>
    <row r="3247" spans="24:26" x14ac:dyDescent="0.35">
      <c r="X3247" s="362">
        <v>17201003901</v>
      </c>
      <c r="Y3247" s="362" t="s">
        <v>824</v>
      </c>
      <c r="Z3247" s="362">
        <v>0</v>
      </c>
    </row>
    <row r="3248" spans="24:26" x14ac:dyDescent="0.35">
      <c r="X3248" s="362">
        <v>17201003903</v>
      </c>
      <c r="Y3248" s="362" t="s">
        <v>824</v>
      </c>
      <c r="Z3248" s="362">
        <v>0</v>
      </c>
    </row>
    <row r="3249" spans="24:26" x14ac:dyDescent="0.35">
      <c r="X3249" s="362">
        <v>17201003904</v>
      </c>
      <c r="Y3249" s="362" t="s">
        <v>824</v>
      </c>
      <c r="Z3249" s="362">
        <v>0</v>
      </c>
    </row>
    <row r="3250" spans="24:26" x14ac:dyDescent="0.35">
      <c r="X3250" s="362">
        <v>17201004002</v>
      </c>
      <c r="Y3250" s="362" t="s">
        <v>824</v>
      </c>
      <c r="Z3250" s="362">
        <v>0</v>
      </c>
    </row>
    <row r="3251" spans="24:26" x14ac:dyDescent="0.35">
      <c r="X3251" s="362">
        <v>17201004003</v>
      </c>
      <c r="Y3251" s="362" t="s">
        <v>824</v>
      </c>
      <c r="Z3251" s="362">
        <v>0</v>
      </c>
    </row>
    <row r="3252" spans="24:26" x14ac:dyDescent="0.35">
      <c r="X3252" s="362">
        <v>17201004004</v>
      </c>
      <c r="Y3252" s="362" t="s">
        <v>824</v>
      </c>
      <c r="Z3252" s="362">
        <v>0</v>
      </c>
    </row>
    <row r="3253" spans="24:26" x14ac:dyDescent="0.35">
      <c r="X3253" s="362">
        <v>17201004005</v>
      </c>
      <c r="Y3253" s="362" t="s">
        <v>824</v>
      </c>
      <c r="Z3253" s="362">
        <v>5</v>
      </c>
    </row>
    <row r="3254" spans="24:26" x14ac:dyDescent="0.35">
      <c r="X3254" s="362">
        <v>17201004100</v>
      </c>
      <c r="Y3254" s="362" t="s">
        <v>672</v>
      </c>
      <c r="Z3254" s="362">
        <v>4</v>
      </c>
    </row>
    <row r="3255" spans="24:26" x14ac:dyDescent="0.35">
      <c r="X3255" s="362">
        <v>17201004200</v>
      </c>
      <c r="Y3255" s="362" t="s">
        <v>824</v>
      </c>
      <c r="Z3255" s="362">
        <v>5</v>
      </c>
    </row>
    <row r="3256" spans="24:26" x14ac:dyDescent="0.35">
      <c r="X3256" s="362">
        <v>17201004300</v>
      </c>
      <c r="Y3256" s="362" t="s">
        <v>672</v>
      </c>
      <c r="Z3256" s="362">
        <v>1</v>
      </c>
    </row>
    <row r="3257" spans="24:26" x14ac:dyDescent="0.35">
      <c r="X3257" s="362">
        <v>17201980000</v>
      </c>
      <c r="Y3257" s="362" t="s">
        <v>824</v>
      </c>
      <c r="Z3257" s="362">
        <v>0</v>
      </c>
    </row>
    <row r="3258" spans="24:26" x14ac:dyDescent="0.35">
      <c r="X3258" s="362">
        <v>17203030100</v>
      </c>
      <c r="Y3258" s="362" t="s">
        <v>672</v>
      </c>
      <c r="Z3258" s="362">
        <v>5</v>
      </c>
    </row>
    <row r="3259" spans="24:26" x14ac:dyDescent="0.35">
      <c r="X3259" s="362">
        <v>17203030200</v>
      </c>
      <c r="Y3259" s="362" t="s">
        <v>672</v>
      </c>
      <c r="Z3259" s="362">
        <v>0</v>
      </c>
    </row>
    <row r="3260" spans="24:26" x14ac:dyDescent="0.35">
      <c r="X3260" s="362">
        <v>17203030300</v>
      </c>
      <c r="Y3260" s="362" t="s">
        <v>672</v>
      </c>
      <c r="Z3260" s="362">
        <v>0</v>
      </c>
    </row>
    <row r="3261" spans="24:26" x14ac:dyDescent="0.35">
      <c r="X3261" s="362">
        <v>17203030400</v>
      </c>
      <c r="Y3261" s="362" t="s">
        <v>672</v>
      </c>
      <c r="Z3261" s="362">
        <v>5</v>
      </c>
    </row>
    <row r="3262" spans="24:26" x14ac:dyDescent="0.35">
      <c r="X3262" s="362">
        <v>17203030501</v>
      </c>
      <c r="Y3262" s="362" t="s">
        <v>824</v>
      </c>
      <c r="Z3262" s="362">
        <v>0</v>
      </c>
    </row>
    <row r="3263" spans="24:26" x14ac:dyDescent="0.35">
      <c r="X3263" s="362">
        <v>17203030502</v>
      </c>
      <c r="Y3263" s="362" t="s">
        <v>672</v>
      </c>
      <c r="Z3263" s="362">
        <v>1</v>
      </c>
    </row>
    <row r="3264" spans="24:26" x14ac:dyDescent="0.35">
      <c r="X3264" s="362">
        <v>17203030601</v>
      </c>
      <c r="Y3264" s="362" t="s">
        <v>672</v>
      </c>
      <c r="Z3264" s="362">
        <v>1</v>
      </c>
    </row>
    <row r="3265" spans="24:26" x14ac:dyDescent="0.35">
      <c r="X3265" s="362">
        <v>17203030602</v>
      </c>
      <c r="Y3265" s="362" t="s">
        <v>672</v>
      </c>
      <c r="Z3265" s="362">
        <v>0</v>
      </c>
    </row>
    <row r="3266" spans="24:26" x14ac:dyDescent="0.35">
      <c r="X3266" s="362">
        <v>17203030700</v>
      </c>
      <c r="Y3266" s="362" t="s">
        <v>672</v>
      </c>
      <c r="Z3266" s="362">
        <v>1</v>
      </c>
    </row>
  </sheetData>
  <autoFilter ref="A1:N30" xr:uid="{1E66BF35-12A2-4701-AEC8-0620394D2163}"/>
  <phoneticPr fontId="78" type="noConversion"/>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D35D6-D584-4092-9943-3B8DE5AA5F72}">
  <sheetPr codeName="Sheet18">
    <tabColor rgb="FFFF0000"/>
  </sheetPr>
  <dimension ref="A1:G3268"/>
  <sheetViews>
    <sheetView workbookViewId="0">
      <selection activeCell="D58" sqref="D58:F58"/>
    </sheetView>
  </sheetViews>
  <sheetFormatPr defaultColWidth="9.1796875" defaultRowHeight="14.5" x14ac:dyDescent="0.35"/>
  <cols>
    <col min="1" max="1" width="32" style="167" bestFit="1" customWidth="1"/>
    <col min="2" max="2" width="20.7265625" style="167" customWidth="1"/>
    <col min="3" max="7" width="9.1796875" style="167"/>
    <col min="8" max="8" width="20.26953125" style="167" customWidth="1"/>
    <col min="9" max="16384" width="9.1796875" style="167"/>
  </cols>
  <sheetData>
    <row r="1" spans="1:3" x14ac:dyDescent="0.35">
      <c r="A1" s="407" t="s">
        <v>3756</v>
      </c>
    </row>
    <row r="3" spans="1:3" x14ac:dyDescent="0.35">
      <c r="A3" s="167" t="s">
        <v>649</v>
      </c>
      <c r="B3" s="167" t="s">
        <v>650</v>
      </c>
      <c r="C3" s="167" t="s">
        <v>651</v>
      </c>
    </row>
    <row r="4" spans="1:3" x14ac:dyDescent="0.35">
      <c r="A4" s="167">
        <v>17001000100</v>
      </c>
      <c r="B4" s="167" t="s">
        <v>672</v>
      </c>
      <c r="C4" s="167">
        <v>0</v>
      </c>
    </row>
    <row r="5" spans="1:3" x14ac:dyDescent="0.35">
      <c r="A5" s="167">
        <v>17001000201</v>
      </c>
      <c r="B5" s="167" t="s">
        <v>672</v>
      </c>
      <c r="C5" s="167">
        <v>3</v>
      </c>
    </row>
    <row r="6" spans="1:3" x14ac:dyDescent="0.35">
      <c r="A6" s="167">
        <v>17001000202</v>
      </c>
      <c r="B6" s="167" t="s">
        <v>672</v>
      </c>
      <c r="C6" s="167">
        <v>4</v>
      </c>
    </row>
    <row r="7" spans="1:3" x14ac:dyDescent="0.35">
      <c r="A7" s="167">
        <v>17001000400</v>
      </c>
      <c r="B7" s="167" t="s">
        <v>672</v>
      </c>
      <c r="C7" s="167">
        <v>0</v>
      </c>
    </row>
    <row r="8" spans="1:3" x14ac:dyDescent="0.35">
      <c r="A8" s="167">
        <v>17001000500</v>
      </c>
      <c r="B8" s="167" t="s">
        <v>672</v>
      </c>
      <c r="C8" s="167">
        <v>0</v>
      </c>
    </row>
    <row r="9" spans="1:3" x14ac:dyDescent="0.35">
      <c r="A9" s="167">
        <v>17001000600</v>
      </c>
      <c r="B9" s="167" t="s">
        <v>672</v>
      </c>
      <c r="C9" s="167">
        <v>5</v>
      </c>
    </row>
    <row r="10" spans="1:3" x14ac:dyDescent="0.35">
      <c r="A10" s="167">
        <v>17001000700</v>
      </c>
      <c r="B10" s="167" t="s">
        <v>672</v>
      </c>
      <c r="C10" s="167">
        <v>0</v>
      </c>
    </row>
    <row r="11" spans="1:3" x14ac:dyDescent="0.35">
      <c r="A11" s="167">
        <v>17001000800</v>
      </c>
      <c r="B11" s="167" t="s">
        <v>672</v>
      </c>
      <c r="C11" s="167">
        <v>0</v>
      </c>
    </row>
    <row r="12" spans="1:3" x14ac:dyDescent="0.35">
      <c r="A12" s="167">
        <v>17001000900</v>
      </c>
      <c r="B12" s="167" t="s">
        <v>672</v>
      </c>
      <c r="C12" s="167">
        <v>3</v>
      </c>
    </row>
    <row r="13" spans="1:3" x14ac:dyDescent="0.35">
      <c r="A13" s="167">
        <v>17001001001</v>
      </c>
      <c r="B13" s="167" t="s">
        <v>672</v>
      </c>
      <c r="C13" s="167">
        <v>0</v>
      </c>
    </row>
    <row r="14" spans="1:3" x14ac:dyDescent="0.35">
      <c r="A14" s="167">
        <v>17001001002</v>
      </c>
      <c r="B14" s="167" t="s">
        <v>672</v>
      </c>
      <c r="C14" s="167">
        <v>0</v>
      </c>
    </row>
    <row r="15" spans="1:3" x14ac:dyDescent="0.35">
      <c r="A15" s="167">
        <v>17001001100</v>
      </c>
      <c r="B15" s="167" t="s">
        <v>672</v>
      </c>
      <c r="C15" s="167">
        <v>4</v>
      </c>
    </row>
    <row r="16" spans="1:3" x14ac:dyDescent="0.35">
      <c r="A16" s="167">
        <v>17001010100</v>
      </c>
      <c r="B16" s="167" t="s">
        <v>672</v>
      </c>
      <c r="C16" s="167">
        <v>5</v>
      </c>
    </row>
    <row r="17" spans="1:3" x14ac:dyDescent="0.35">
      <c r="A17" s="167">
        <v>17001010200</v>
      </c>
      <c r="B17" s="167" t="s">
        <v>672</v>
      </c>
      <c r="C17" s="167">
        <v>4</v>
      </c>
    </row>
    <row r="18" spans="1:3" x14ac:dyDescent="0.35">
      <c r="A18" s="167">
        <v>17001010301</v>
      </c>
      <c r="B18" s="167" t="s">
        <v>672</v>
      </c>
      <c r="C18" s="167">
        <v>0</v>
      </c>
    </row>
    <row r="19" spans="1:3" x14ac:dyDescent="0.35">
      <c r="A19" s="167">
        <v>17001010302</v>
      </c>
      <c r="B19" s="167" t="s">
        <v>672</v>
      </c>
      <c r="C19" s="167">
        <v>1</v>
      </c>
    </row>
    <row r="20" spans="1:3" x14ac:dyDescent="0.35">
      <c r="A20" s="167">
        <v>17001010400</v>
      </c>
      <c r="B20" s="167" t="s">
        <v>672</v>
      </c>
      <c r="C20" s="167">
        <v>0</v>
      </c>
    </row>
    <row r="21" spans="1:3" x14ac:dyDescent="0.35">
      <c r="A21" s="167">
        <v>17001010500</v>
      </c>
      <c r="B21" s="167" t="s">
        <v>672</v>
      </c>
      <c r="C21" s="167">
        <v>4</v>
      </c>
    </row>
    <row r="22" spans="1:3" x14ac:dyDescent="0.35">
      <c r="A22" s="167">
        <v>17001010600</v>
      </c>
      <c r="B22" s="167" t="s">
        <v>672</v>
      </c>
      <c r="C22" s="167">
        <v>0</v>
      </c>
    </row>
    <row r="23" spans="1:3" x14ac:dyDescent="0.35">
      <c r="A23" s="167">
        <v>17003957600</v>
      </c>
      <c r="B23" s="167" t="s">
        <v>824</v>
      </c>
      <c r="C23" s="167">
        <v>1</v>
      </c>
    </row>
    <row r="24" spans="1:3" x14ac:dyDescent="0.35">
      <c r="A24" s="167">
        <v>17003957700</v>
      </c>
      <c r="B24" s="167" t="s">
        <v>672</v>
      </c>
      <c r="C24" s="167">
        <v>0</v>
      </c>
    </row>
    <row r="25" spans="1:3" x14ac:dyDescent="0.35">
      <c r="A25" s="167">
        <v>17003957800</v>
      </c>
      <c r="B25" s="167" t="s">
        <v>672</v>
      </c>
      <c r="C25" s="167">
        <v>1</v>
      </c>
    </row>
    <row r="26" spans="1:3" x14ac:dyDescent="0.35">
      <c r="A26" s="167">
        <v>17003957900</v>
      </c>
      <c r="B26" s="167" t="s">
        <v>672</v>
      </c>
      <c r="C26" s="167">
        <v>1</v>
      </c>
    </row>
    <row r="27" spans="1:3" x14ac:dyDescent="0.35">
      <c r="A27" s="167">
        <v>17005951200</v>
      </c>
      <c r="B27" s="167" t="s">
        <v>672</v>
      </c>
      <c r="C27" s="167">
        <v>0</v>
      </c>
    </row>
    <row r="28" spans="1:3" x14ac:dyDescent="0.35">
      <c r="A28" s="167">
        <v>17005951300</v>
      </c>
      <c r="B28" s="167" t="s">
        <v>672</v>
      </c>
      <c r="C28" s="167">
        <v>0</v>
      </c>
    </row>
    <row r="29" spans="1:3" x14ac:dyDescent="0.35">
      <c r="A29" s="167">
        <v>17005951400</v>
      </c>
      <c r="B29" s="167" t="s">
        <v>672</v>
      </c>
      <c r="C29" s="167">
        <v>0</v>
      </c>
    </row>
    <row r="30" spans="1:3" x14ac:dyDescent="0.35">
      <c r="A30" s="167">
        <v>17005951500</v>
      </c>
      <c r="B30" s="167" t="s">
        <v>672</v>
      </c>
      <c r="C30" s="167">
        <v>0</v>
      </c>
    </row>
    <row r="31" spans="1:3" x14ac:dyDescent="0.35">
      <c r="A31" s="167">
        <v>17007010101</v>
      </c>
      <c r="B31" s="167" t="s">
        <v>824</v>
      </c>
      <c r="C31" s="167">
        <v>0</v>
      </c>
    </row>
    <row r="32" spans="1:3" x14ac:dyDescent="0.35">
      <c r="A32" s="167">
        <v>17007010102</v>
      </c>
      <c r="B32" s="167" t="s">
        <v>824</v>
      </c>
      <c r="C32" s="167">
        <v>5</v>
      </c>
    </row>
    <row r="33" spans="1:3" x14ac:dyDescent="0.35">
      <c r="A33" s="167">
        <v>17007010200</v>
      </c>
      <c r="B33" s="167" t="s">
        <v>824</v>
      </c>
      <c r="C33" s="167">
        <v>3</v>
      </c>
    </row>
    <row r="34" spans="1:3" x14ac:dyDescent="0.35">
      <c r="A34" s="167">
        <v>17007010300</v>
      </c>
      <c r="B34" s="167" t="s">
        <v>824</v>
      </c>
      <c r="C34" s="167">
        <v>0</v>
      </c>
    </row>
    <row r="35" spans="1:3" x14ac:dyDescent="0.35">
      <c r="A35" s="167">
        <v>17007010400</v>
      </c>
      <c r="B35" s="167" t="s">
        <v>824</v>
      </c>
      <c r="C35" s="167">
        <v>0</v>
      </c>
    </row>
    <row r="36" spans="1:3" x14ac:dyDescent="0.35">
      <c r="A36" s="167">
        <v>17007010501</v>
      </c>
      <c r="B36" s="167" t="s">
        <v>824</v>
      </c>
      <c r="C36" s="167">
        <v>5</v>
      </c>
    </row>
    <row r="37" spans="1:3" x14ac:dyDescent="0.35">
      <c r="A37" s="167">
        <v>17007010502</v>
      </c>
      <c r="B37" s="167" t="s">
        <v>824</v>
      </c>
      <c r="C37" s="167">
        <v>0</v>
      </c>
    </row>
    <row r="38" spans="1:3" x14ac:dyDescent="0.35">
      <c r="A38" s="167">
        <v>17007010601</v>
      </c>
      <c r="B38" s="167" t="s">
        <v>824</v>
      </c>
      <c r="C38" s="167">
        <v>1</v>
      </c>
    </row>
    <row r="39" spans="1:3" x14ac:dyDescent="0.35">
      <c r="A39" s="167">
        <v>17007010603</v>
      </c>
      <c r="B39" s="167" t="s">
        <v>824</v>
      </c>
      <c r="C39" s="167">
        <v>1</v>
      </c>
    </row>
    <row r="40" spans="1:3" x14ac:dyDescent="0.35">
      <c r="A40" s="167">
        <v>17007010604</v>
      </c>
      <c r="B40" s="167" t="s">
        <v>824</v>
      </c>
      <c r="C40" s="167">
        <v>0</v>
      </c>
    </row>
    <row r="41" spans="1:3" x14ac:dyDescent="0.35">
      <c r="A41" s="167">
        <v>17009970400</v>
      </c>
      <c r="B41" s="167" t="s">
        <v>672</v>
      </c>
      <c r="C41" s="167">
        <v>1</v>
      </c>
    </row>
    <row r="42" spans="1:3" x14ac:dyDescent="0.35">
      <c r="A42" s="167">
        <v>17009970500</v>
      </c>
      <c r="B42" s="167" t="s">
        <v>672</v>
      </c>
      <c r="C42" s="167">
        <v>0</v>
      </c>
    </row>
    <row r="43" spans="1:3" x14ac:dyDescent="0.35">
      <c r="A43" s="167">
        <v>17011964700</v>
      </c>
      <c r="B43" s="167" t="s">
        <v>672</v>
      </c>
      <c r="C43" s="167">
        <v>0</v>
      </c>
    </row>
    <row r="44" spans="1:3" x14ac:dyDescent="0.35">
      <c r="A44" s="167">
        <v>17011964800</v>
      </c>
      <c r="B44" s="167" t="s">
        <v>672</v>
      </c>
      <c r="C44" s="167">
        <v>0</v>
      </c>
    </row>
    <row r="45" spans="1:3" x14ac:dyDescent="0.35">
      <c r="A45" s="167">
        <v>17011964900</v>
      </c>
      <c r="B45" s="167" t="s">
        <v>672</v>
      </c>
      <c r="C45" s="167">
        <v>0</v>
      </c>
    </row>
    <row r="46" spans="1:3" x14ac:dyDescent="0.35">
      <c r="A46" s="167">
        <v>17011965000</v>
      </c>
      <c r="B46" s="167" t="s">
        <v>672</v>
      </c>
      <c r="C46" s="167">
        <v>0</v>
      </c>
    </row>
    <row r="47" spans="1:3" x14ac:dyDescent="0.35">
      <c r="A47" s="167">
        <v>17011965100</v>
      </c>
      <c r="B47" s="167" t="s">
        <v>672</v>
      </c>
      <c r="C47" s="167">
        <v>1</v>
      </c>
    </row>
    <row r="48" spans="1:3" x14ac:dyDescent="0.35">
      <c r="A48" s="167">
        <v>17011965200</v>
      </c>
      <c r="B48" s="167" t="s">
        <v>672</v>
      </c>
      <c r="C48" s="167">
        <v>1</v>
      </c>
    </row>
    <row r="49" spans="1:3" x14ac:dyDescent="0.35">
      <c r="A49" s="167">
        <v>17011965300</v>
      </c>
      <c r="B49" s="167" t="s">
        <v>672</v>
      </c>
      <c r="C49" s="167">
        <v>3</v>
      </c>
    </row>
    <row r="50" spans="1:3" x14ac:dyDescent="0.35">
      <c r="A50" s="167">
        <v>17011965400</v>
      </c>
      <c r="B50" s="167" t="s">
        <v>672</v>
      </c>
      <c r="C50" s="167">
        <v>0</v>
      </c>
    </row>
    <row r="51" spans="1:3" x14ac:dyDescent="0.35">
      <c r="A51" s="167">
        <v>17011965500</v>
      </c>
      <c r="B51" s="167" t="s">
        <v>672</v>
      </c>
      <c r="C51" s="167">
        <v>4</v>
      </c>
    </row>
    <row r="52" spans="1:3" x14ac:dyDescent="0.35">
      <c r="A52" s="167">
        <v>17011965600</v>
      </c>
      <c r="B52" s="167" t="s">
        <v>672</v>
      </c>
      <c r="C52" s="167">
        <v>0</v>
      </c>
    </row>
    <row r="53" spans="1:3" x14ac:dyDescent="0.35">
      <c r="A53" s="167">
        <v>17013951200</v>
      </c>
      <c r="B53" s="167" t="s">
        <v>672</v>
      </c>
      <c r="C53" s="167">
        <v>1</v>
      </c>
    </row>
    <row r="54" spans="1:3" x14ac:dyDescent="0.35">
      <c r="A54" s="167">
        <v>17013951300</v>
      </c>
      <c r="B54" s="167" t="s">
        <v>672</v>
      </c>
      <c r="C54" s="167">
        <v>1</v>
      </c>
    </row>
    <row r="55" spans="1:3" x14ac:dyDescent="0.35">
      <c r="A55" s="167">
        <v>17015960100</v>
      </c>
      <c r="B55" s="167" t="s">
        <v>672</v>
      </c>
      <c r="C55" s="167">
        <v>0</v>
      </c>
    </row>
    <row r="56" spans="1:3" x14ac:dyDescent="0.35">
      <c r="A56" s="167">
        <v>17015960200</v>
      </c>
      <c r="B56" s="167" t="s">
        <v>672</v>
      </c>
      <c r="C56" s="167">
        <v>0</v>
      </c>
    </row>
    <row r="57" spans="1:3" x14ac:dyDescent="0.35">
      <c r="A57" s="167">
        <v>17015960300</v>
      </c>
      <c r="B57" s="167" t="s">
        <v>672</v>
      </c>
      <c r="C57" s="167">
        <v>2</v>
      </c>
    </row>
    <row r="58" spans="1:3" x14ac:dyDescent="0.35">
      <c r="A58" s="167">
        <v>17015960400</v>
      </c>
      <c r="B58" s="167" t="s">
        <v>672</v>
      </c>
      <c r="C58" s="167">
        <v>0</v>
      </c>
    </row>
    <row r="59" spans="1:3" x14ac:dyDescent="0.35">
      <c r="A59" s="167">
        <v>17015960500</v>
      </c>
      <c r="B59" s="167" t="s">
        <v>672</v>
      </c>
      <c r="C59" s="167">
        <v>1</v>
      </c>
    </row>
    <row r="60" spans="1:3" x14ac:dyDescent="0.35">
      <c r="A60" s="167">
        <v>17015960600</v>
      </c>
      <c r="B60" s="167" t="s">
        <v>672</v>
      </c>
      <c r="C60" s="167">
        <v>0</v>
      </c>
    </row>
    <row r="61" spans="1:3" x14ac:dyDescent="0.35">
      <c r="A61" s="167">
        <v>17017960100</v>
      </c>
      <c r="B61" s="167" t="s">
        <v>672</v>
      </c>
      <c r="C61" s="167">
        <v>0</v>
      </c>
    </row>
    <row r="62" spans="1:3" x14ac:dyDescent="0.35">
      <c r="A62" s="167">
        <v>17017960200</v>
      </c>
      <c r="B62" s="167" t="s">
        <v>672</v>
      </c>
      <c r="C62" s="167">
        <v>0</v>
      </c>
    </row>
    <row r="63" spans="1:3" x14ac:dyDescent="0.35">
      <c r="A63" s="167">
        <v>17017960300</v>
      </c>
      <c r="B63" s="167" t="s">
        <v>672</v>
      </c>
      <c r="C63" s="167">
        <v>0</v>
      </c>
    </row>
    <row r="64" spans="1:3" x14ac:dyDescent="0.35">
      <c r="A64" s="167">
        <v>17017960400</v>
      </c>
      <c r="B64" s="167" t="s">
        <v>672</v>
      </c>
      <c r="C64" s="167">
        <v>0</v>
      </c>
    </row>
    <row r="65" spans="1:3" x14ac:dyDescent="0.35">
      <c r="A65" s="167">
        <v>17017960500</v>
      </c>
      <c r="B65" s="167" t="s">
        <v>672</v>
      </c>
      <c r="C65" s="167">
        <v>5</v>
      </c>
    </row>
    <row r="66" spans="1:3" x14ac:dyDescent="0.35">
      <c r="A66" s="167">
        <v>17019000200</v>
      </c>
      <c r="B66" s="167" t="s">
        <v>824</v>
      </c>
      <c r="C66" s="167">
        <v>0</v>
      </c>
    </row>
    <row r="67" spans="1:3" x14ac:dyDescent="0.35">
      <c r="A67" s="167">
        <v>17019000301</v>
      </c>
      <c r="B67" s="167" t="s">
        <v>824</v>
      </c>
      <c r="C67" s="167">
        <v>0</v>
      </c>
    </row>
    <row r="68" spans="1:3" x14ac:dyDescent="0.35">
      <c r="A68" s="167">
        <v>17019000302</v>
      </c>
      <c r="B68" s="167" t="s">
        <v>824</v>
      </c>
      <c r="C68" s="167">
        <v>1</v>
      </c>
    </row>
    <row r="69" spans="1:3" x14ac:dyDescent="0.35">
      <c r="A69" s="167">
        <v>17019000401</v>
      </c>
      <c r="B69" s="167" t="s">
        <v>824</v>
      </c>
      <c r="C69" s="167">
        <v>0</v>
      </c>
    </row>
    <row r="70" spans="1:3" x14ac:dyDescent="0.35">
      <c r="A70" s="167">
        <v>17019000402</v>
      </c>
      <c r="B70" s="167" t="s">
        <v>824</v>
      </c>
      <c r="C70" s="167">
        <v>0</v>
      </c>
    </row>
    <row r="71" spans="1:3" x14ac:dyDescent="0.35">
      <c r="A71" s="167">
        <v>17019000500</v>
      </c>
      <c r="B71" s="167" t="s">
        <v>824</v>
      </c>
      <c r="C71" s="167">
        <v>1</v>
      </c>
    </row>
    <row r="72" spans="1:3" x14ac:dyDescent="0.35">
      <c r="A72" s="167">
        <v>17019000700</v>
      </c>
      <c r="B72" s="167" t="s">
        <v>824</v>
      </c>
      <c r="C72" s="167">
        <v>3</v>
      </c>
    </row>
    <row r="73" spans="1:3" x14ac:dyDescent="0.35">
      <c r="A73" s="167">
        <v>17019000800</v>
      </c>
      <c r="B73" s="167" t="s">
        <v>824</v>
      </c>
      <c r="C73" s="167">
        <v>1</v>
      </c>
    </row>
    <row r="74" spans="1:3" x14ac:dyDescent="0.35">
      <c r="A74" s="167">
        <v>17019000901</v>
      </c>
      <c r="B74" s="167" t="s">
        <v>824</v>
      </c>
      <c r="C74" s="167">
        <v>3</v>
      </c>
    </row>
    <row r="75" spans="1:3" x14ac:dyDescent="0.35">
      <c r="A75" s="167">
        <v>17019000902</v>
      </c>
      <c r="B75" s="167" t="s">
        <v>824</v>
      </c>
      <c r="C75" s="167">
        <v>0</v>
      </c>
    </row>
    <row r="76" spans="1:3" x14ac:dyDescent="0.35">
      <c r="A76" s="167">
        <v>17019001000</v>
      </c>
      <c r="B76" s="167" t="s">
        <v>824</v>
      </c>
      <c r="C76" s="167">
        <v>0</v>
      </c>
    </row>
    <row r="77" spans="1:3" x14ac:dyDescent="0.35">
      <c r="A77" s="167">
        <v>17019001100</v>
      </c>
      <c r="B77" s="167" t="s">
        <v>824</v>
      </c>
      <c r="C77" s="167">
        <v>5</v>
      </c>
    </row>
    <row r="78" spans="1:3" x14ac:dyDescent="0.35">
      <c r="A78" s="167">
        <v>17019001201</v>
      </c>
      <c r="B78" s="167" t="s">
        <v>824</v>
      </c>
      <c r="C78" s="167">
        <v>0</v>
      </c>
    </row>
    <row r="79" spans="1:3" x14ac:dyDescent="0.35">
      <c r="A79" s="167">
        <v>17019001203</v>
      </c>
      <c r="B79" s="167" t="s">
        <v>824</v>
      </c>
      <c r="C79" s="167">
        <v>4</v>
      </c>
    </row>
    <row r="80" spans="1:3" x14ac:dyDescent="0.35">
      <c r="A80" s="167">
        <v>17019001204</v>
      </c>
      <c r="B80" s="167" t="s">
        <v>824</v>
      </c>
      <c r="C80" s="167">
        <v>0</v>
      </c>
    </row>
    <row r="81" spans="1:3" x14ac:dyDescent="0.35">
      <c r="A81" s="167">
        <v>17019001205</v>
      </c>
      <c r="B81" s="167" t="s">
        <v>824</v>
      </c>
      <c r="C81" s="167">
        <v>1</v>
      </c>
    </row>
    <row r="82" spans="1:3" x14ac:dyDescent="0.35">
      <c r="A82" s="167">
        <v>17019001206</v>
      </c>
      <c r="B82" s="167" t="s">
        <v>824</v>
      </c>
      <c r="C82" s="167">
        <v>0</v>
      </c>
    </row>
    <row r="83" spans="1:3" x14ac:dyDescent="0.35">
      <c r="A83" s="167">
        <v>17019001301</v>
      </c>
      <c r="B83" s="167" t="s">
        <v>824</v>
      </c>
      <c r="C83" s="167">
        <v>4</v>
      </c>
    </row>
    <row r="84" spans="1:3" x14ac:dyDescent="0.35">
      <c r="A84" s="167">
        <v>17019001302</v>
      </c>
      <c r="B84" s="167" t="s">
        <v>824</v>
      </c>
      <c r="C84" s="167">
        <v>4</v>
      </c>
    </row>
    <row r="85" spans="1:3" x14ac:dyDescent="0.35">
      <c r="A85" s="167">
        <v>17019001400</v>
      </c>
      <c r="B85" s="167" t="s">
        <v>824</v>
      </c>
      <c r="C85" s="167">
        <v>0</v>
      </c>
    </row>
    <row r="86" spans="1:3" x14ac:dyDescent="0.35">
      <c r="A86" s="167">
        <v>17019005300</v>
      </c>
      <c r="B86" s="167" t="s">
        <v>824</v>
      </c>
      <c r="C86" s="167">
        <v>0</v>
      </c>
    </row>
    <row r="87" spans="1:3" x14ac:dyDescent="0.35">
      <c r="A87" s="167">
        <v>17019005401</v>
      </c>
      <c r="B87" s="167" t="s">
        <v>824</v>
      </c>
      <c r="C87" s="167">
        <v>1</v>
      </c>
    </row>
    <row r="88" spans="1:3" x14ac:dyDescent="0.35">
      <c r="A88" s="167">
        <v>17019005402</v>
      </c>
      <c r="B88" s="167" t="s">
        <v>824</v>
      </c>
      <c r="C88" s="167">
        <v>0</v>
      </c>
    </row>
    <row r="89" spans="1:3" x14ac:dyDescent="0.35">
      <c r="A89" s="167">
        <v>17019005500</v>
      </c>
      <c r="B89" s="167" t="s">
        <v>824</v>
      </c>
      <c r="C89" s="167">
        <v>0</v>
      </c>
    </row>
    <row r="90" spans="1:3" x14ac:dyDescent="0.35">
      <c r="A90" s="167">
        <v>17019005601</v>
      </c>
      <c r="B90" s="167" t="s">
        <v>824</v>
      </c>
      <c r="C90" s="167">
        <v>0</v>
      </c>
    </row>
    <row r="91" spans="1:3" x14ac:dyDescent="0.35">
      <c r="A91" s="167">
        <v>17019005602</v>
      </c>
      <c r="B91" s="167" t="s">
        <v>824</v>
      </c>
      <c r="C91" s="167">
        <v>1</v>
      </c>
    </row>
    <row r="92" spans="1:3" x14ac:dyDescent="0.35">
      <c r="A92" s="167">
        <v>17019005701</v>
      </c>
      <c r="B92" s="167" t="s">
        <v>824</v>
      </c>
      <c r="C92" s="167">
        <v>3</v>
      </c>
    </row>
    <row r="93" spans="1:3" x14ac:dyDescent="0.35">
      <c r="A93" s="167">
        <v>17019005702</v>
      </c>
      <c r="B93" s="167" t="s">
        <v>824</v>
      </c>
      <c r="C93" s="167">
        <v>1</v>
      </c>
    </row>
    <row r="94" spans="1:3" x14ac:dyDescent="0.35">
      <c r="A94" s="167">
        <v>17019005800</v>
      </c>
      <c r="B94" s="167" t="s">
        <v>824</v>
      </c>
      <c r="C94" s="167">
        <v>0</v>
      </c>
    </row>
    <row r="95" spans="1:3" x14ac:dyDescent="0.35">
      <c r="A95" s="167">
        <v>17019005901</v>
      </c>
      <c r="B95" s="167" t="s">
        <v>824</v>
      </c>
      <c r="C95" s="167">
        <v>1</v>
      </c>
    </row>
    <row r="96" spans="1:3" x14ac:dyDescent="0.35">
      <c r="A96" s="167">
        <v>17019005902</v>
      </c>
      <c r="B96" s="167" t="s">
        <v>824</v>
      </c>
      <c r="C96" s="167">
        <v>0</v>
      </c>
    </row>
    <row r="97" spans="1:3" x14ac:dyDescent="0.35">
      <c r="A97" s="167">
        <v>17019006000</v>
      </c>
      <c r="B97" s="167" t="s">
        <v>824</v>
      </c>
      <c r="C97" s="167">
        <v>1</v>
      </c>
    </row>
    <row r="98" spans="1:3" x14ac:dyDescent="0.35">
      <c r="A98" s="167">
        <v>17019010100</v>
      </c>
      <c r="B98" s="167" t="s">
        <v>672</v>
      </c>
      <c r="C98" s="167">
        <v>1</v>
      </c>
    </row>
    <row r="99" spans="1:3" x14ac:dyDescent="0.35">
      <c r="A99" s="167">
        <v>17019010204</v>
      </c>
      <c r="B99" s="167" t="s">
        <v>672</v>
      </c>
      <c r="C99" s="167">
        <v>0</v>
      </c>
    </row>
    <row r="100" spans="1:3" x14ac:dyDescent="0.35">
      <c r="A100" s="167">
        <v>17019010300</v>
      </c>
      <c r="B100" s="167" t="s">
        <v>672</v>
      </c>
      <c r="C100" s="167">
        <v>0</v>
      </c>
    </row>
    <row r="101" spans="1:3" x14ac:dyDescent="0.35">
      <c r="A101" s="167">
        <v>17019010400</v>
      </c>
      <c r="B101" s="167" t="s">
        <v>672</v>
      </c>
      <c r="C101" s="167">
        <v>1</v>
      </c>
    </row>
    <row r="102" spans="1:3" x14ac:dyDescent="0.35">
      <c r="A102" s="167">
        <v>17019010500</v>
      </c>
      <c r="B102" s="167" t="s">
        <v>672</v>
      </c>
      <c r="C102" s="167">
        <v>5</v>
      </c>
    </row>
    <row r="103" spans="1:3" x14ac:dyDescent="0.35">
      <c r="A103" s="167">
        <v>17019010601</v>
      </c>
      <c r="B103" s="167" t="s">
        <v>672</v>
      </c>
      <c r="C103" s="167">
        <v>0</v>
      </c>
    </row>
    <row r="104" spans="1:3" x14ac:dyDescent="0.35">
      <c r="A104" s="167">
        <v>17019010603</v>
      </c>
      <c r="B104" s="167" t="s">
        <v>672</v>
      </c>
      <c r="C104" s="167">
        <v>1</v>
      </c>
    </row>
    <row r="105" spans="1:3" x14ac:dyDescent="0.35">
      <c r="A105" s="167">
        <v>17019010604</v>
      </c>
      <c r="B105" s="167" t="s">
        <v>824</v>
      </c>
      <c r="C105" s="167">
        <v>0</v>
      </c>
    </row>
    <row r="106" spans="1:3" x14ac:dyDescent="0.35">
      <c r="A106" s="167">
        <v>17019010701</v>
      </c>
      <c r="B106" s="167" t="s">
        <v>672</v>
      </c>
      <c r="C106" s="167">
        <v>5</v>
      </c>
    </row>
    <row r="107" spans="1:3" x14ac:dyDescent="0.35">
      <c r="A107" s="167">
        <v>17019010702</v>
      </c>
      <c r="B107" s="167" t="s">
        <v>672</v>
      </c>
      <c r="C107" s="167">
        <v>0</v>
      </c>
    </row>
    <row r="108" spans="1:3" x14ac:dyDescent="0.35">
      <c r="A108" s="167">
        <v>17019010800</v>
      </c>
      <c r="B108" s="167" t="s">
        <v>672</v>
      </c>
      <c r="C108" s="167">
        <v>0</v>
      </c>
    </row>
    <row r="109" spans="1:3" x14ac:dyDescent="0.35">
      <c r="A109" s="167">
        <v>17019010901</v>
      </c>
      <c r="B109" s="167" t="s">
        <v>824</v>
      </c>
      <c r="C109" s="167">
        <v>1</v>
      </c>
    </row>
    <row r="110" spans="1:3" x14ac:dyDescent="0.35">
      <c r="A110" s="167">
        <v>17019010902</v>
      </c>
      <c r="B110" s="167" t="s">
        <v>824</v>
      </c>
      <c r="C110" s="167">
        <v>1</v>
      </c>
    </row>
    <row r="111" spans="1:3" x14ac:dyDescent="0.35">
      <c r="A111" s="167">
        <v>17019011001</v>
      </c>
      <c r="B111" s="167" t="s">
        <v>824</v>
      </c>
      <c r="C111" s="167">
        <v>5</v>
      </c>
    </row>
    <row r="112" spans="1:3" x14ac:dyDescent="0.35">
      <c r="A112" s="167">
        <v>17019011002</v>
      </c>
      <c r="B112" s="167" t="s">
        <v>824</v>
      </c>
      <c r="C112" s="167">
        <v>5</v>
      </c>
    </row>
    <row r="113" spans="1:3" x14ac:dyDescent="0.35">
      <c r="A113" s="167">
        <v>17019011100</v>
      </c>
      <c r="B113" s="167" t="s">
        <v>824</v>
      </c>
      <c r="C113" s="167">
        <v>1</v>
      </c>
    </row>
    <row r="114" spans="1:3" x14ac:dyDescent="0.35">
      <c r="A114" s="167">
        <v>17021958100</v>
      </c>
      <c r="B114" s="167" t="s">
        <v>672</v>
      </c>
      <c r="C114" s="167">
        <v>1</v>
      </c>
    </row>
    <row r="115" spans="1:3" x14ac:dyDescent="0.35">
      <c r="A115" s="167">
        <v>17021958200</v>
      </c>
      <c r="B115" s="167" t="s">
        <v>672</v>
      </c>
      <c r="C115" s="167">
        <v>0</v>
      </c>
    </row>
    <row r="116" spans="1:3" x14ac:dyDescent="0.35">
      <c r="A116" s="167">
        <v>17021958300</v>
      </c>
      <c r="B116" s="167" t="s">
        <v>672</v>
      </c>
      <c r="C116" s="167">
        <v>0</v>
      </c>
    </row>
    <row r="117" spans="1:3" x14ac:dyDescent="0.35">
      <c r="A117" s="167">
        <v>17021958400</v>
      </c>
      <c r="B117" s="167" t="s">
        <v>672</v>
      </c>
      <c r="C117" s="167">
        <v>0</v>
      </c>
    </row>
    <row r="118" spans="1:3" x14ac:dyDescent="0.35">
      <c r="A118" s="167">
        <v>17021958500</v>
      </c>
      <c r="B118" s="167" t="s">
        <v>672</v>
      </c>
      <c r="C118" s="167">
        <v>1</v>
      </c>
    </row>
    <row r="119" spans="1:3" x14ac:dyDescent="0.35">
      <c r="A119" s="167">
        <v>17021958600</v>
      </c>
      <c r="B119" s="167" t="s">
        <v>672</v>
      </c>
      <c r="C119" s="167">
        <v>2</v>
      </c>
    </row>
    <row r="120" spans="1:3" x14ac:dyDescent="0.35">
      <c r="A120" s="167">
        <v>17021958700</v>
      </c>
      <c r="B120" s="167" t="s">
        <v>672</v>
      </c>
      <c r="C120" s="167">
        <v>0</v>
      </c>
    </row>
    <row r="121" spans="1:3" x14ac:dyDescent="0.35">
      <c r="A121" s="167">
        <v>17021958800</v>
      </c>
      <c r="B121" s="167" t="s">
        <v>672</v>
      </c>
      <c r="C121" s="167">
        <v>5</v>
      </c>
    </row>
    <row r="122" spans="1:3" x14ac:dyDescent="0.35">
      <c r="A122" s="167">
        <v>17021958900</v>
      </c>
      <c r="B122" s="167" t="s">
        <v>672</v>
      </c>
      <c r="C122" s="167">
        <v>2</v>
      </c>
    </row>
    <row r="123" spans="1:3" x14ac:dyDescent="0.35">
      <c r="A123" s="167">
        <v>17021959000</v>
      </c>
      <c r="B123" s="167" t="s">
        <v>672</v>
      </c>
      <c r="C123" s="167">
        <v>0</v>
      </c>
    </row>
    <row r="124" spans="1:3" x14ac:dyDescent="0.35">
      <c r="A124" s="167">
        <v>17023060100</v>
      </c>
      <c r="B124" s="167" t="s">
        <v>672</v>
      </c>
      <c r="C124" s="167">
        <v>0</v>
      </c>
    </row>
    <row r="125" spans="1:3" x14ac:dyDescent="0.35">
      <c r="A125" s="167">
        <v>17023060200</v>
      </c>
      <c r="B125" s="167" t="s">
        <v>672</v>
      </c>
      <c r="C125" s="167">
        <v>1</v>
      </c>
    </row>
    <row r="126" spans="1:3" x14ac:dyDescent="0.35">
      <c r="A126" s="167">
        <v>17023060300</v>
      </c>
      <c r="B126" s="167" t="s">
        <v>672</v>
      </c>
      <c r="C126" s="167">
        <v>0</v>
      </c>
    </row>
    <row r="127" spans="1:3" x14ac:dyDescent="0.35">
      <c r="A127" s="167">
        <v>17023060400</v>
      </c>
      <c r="B127" s="167" t="s">
        <v>672</v>
      </c>
      <c r="C127" s="167">
        <v>3</v>
      </c>
    </row>
    <row r="128" spans="1:3" x14ac:dyDescent="0.35">
      <c r="A128" s="167">
        <v>17025971900</v>
      </c>
      <c r="B128" s="167" t="s">
        <v>672</v>
      </c>
      <c r="C128" s="167">
        <v>0</v>
      </c>
    </row>
    <row r="129" spans="1:3" x14ac:dyDescent="0.35">
      <c r="A129" s="167">
        <v>17025972000</v>
      </c>
      <c r="B129" s="167" t="s">
        <v>672</v>
      </c>
      <c r="C129" s="167">
        <v>0</v>
      </c>
    </row>
    <row r="130" spans="1:3" x14ac:dyDescent="0.35">
      <c r="A130" s="167">
        <v>17025972100</v>
      </c>
      <c r="B130" s="167" t="s">
        <v>672</v>
      </c>
      <c r="C130" s="167">
        <v>1</v>
      </c>
    </row>
    <row r="131" spans="1:3" x14ac:dyDescent="0.35">
      <c r="A131" s="167">
        <v>17025972200</v>
      </c>
      <c r="B131" s="167" t="s">
        <v>672</v>
      </c>
      <c r="C131" s="167">
        <v>3</v>
      </c>
    </row>
    <row r="132" spans="1:3" x14ac:dyDescent="0.35">
      <c r="A132" s="167">
        <v>17027900100</v>
      </c>
      <c r="B132" s="167" t="s">
        <v>672</v>
      </c>
      <c r="C132" s="167">
        <v>0</v>
      </c>
    </row>
    <row r="133" spans="1:3" x14ac:dyDescent="0.35">
      <c r="A133" s="167">
        <v>17027900200</v>
      </c>
      <c r="B133" s="167" t="s">
        <v>672</v>
      </c>
      <c r="C133" s="167">
        <v>5</v>
      </c>
    </row>
    <row r="134" spans="1:3" x14ac:dyDescent="0.35">
      <c r="A134" s="167">
        <v>17027900300</v>
      </c>
      <c r="B134" s="167" t="s">
        <v>672</v>
      </c>
      <c r="C134" s="167">
        <v>0</v>
      </c>
    </row>
    <row r="135" spans="1:3" x14ac:dyDescent="0.35">
      <c r="A135" s="167">
        <v>17027900401</v>
      </c>
      <c r="B135" s="167" t="s">
        <v>672</v>
      </c>
      <c r="C135" s="167">
        <v>5</v>
      </c>
    </row>
    <row r="136" spans="1:3" x14ac:dyDescent="0.35">
      <c r="A136" s="167">
        <v>17027900403</v>
      </c>
      <c r="B136" s="167" t="s">
        <v>672</v>
      </c>
      <c r="C136" s="167">
        <v>0</v>
      </c>
    </row>
    <row r="137" spans="1:3" x14ac:dyDescent="0.35">
      <c r="A137" s="167">
        <v>17027900404</v>
      </c>
      <c r="B137" s="167" t="s">
        <v>672</v>
      </c>
      <c r="C137" s="167">
        <v>1</v>
      </c>
    </row>
    <row r="138" spans="1:3" x14ac:dyDescent="0.35">
      <c r="A138" s="167">
        <v>17027900500</v>
      </c>
      <c r="B138" s="167" t="s">
        <v>672</v>
      </c>
      <c r="C138" s="167">
        <v>0</v>
      </c>
    </row>
    <row r="139" spans="1:3" x14ac:dyDescent="0.35">
      <c r="A139" s="167">
        <v>17027900601</v>
      </c>
      <c r="B139" s="167" t="s">
        <v>672</v>
      </c>
      <c r="C139" s="167">
        <v>0</v>
      </c>
    </row>
    <row r="140" spans="1:3" x14ac:dyDescent="0.35">
      <c r="A140" s="167">
        <v>17027900602</v>
      </c>
      <c r="B140" s="167" t="s">
        <v>672</v>
      </c>
      <c r="C140" s="167">
        <v>0</v>
      </c>
    </row>
    <row r="141" spans="1:3" x14ac:dyDescent="0.35">
      <c r="A141" s="167">
        <v>17029000100</v>
      </c>
      <c r="B141" s="167" t="s">
        <v>672</v>
      </c>
      <c r="C141" s="167">
        <v>1</v>
      </c>
    </row>
    <row r="142" spans="1:3" x14ac:dyDescent="0.35">
      <c r="A142" s="167">
        <v>17029000200</v>
      </c>
      <c r="B142" s="167" t="s">
        <v>672</v>
      </c>
      <c r="C142" s="167">
        <v>1</v>
      </c>
    </row>
    <row r="143" spans="1:3" x14ac:dyDescent="0.35">
      <c r="A143" s="167">
        <v>17029000300</v>
      </c>
      <c r="B143" s="167" t="s">
        <v>672</v>
      </c>
      <c r="C143" s="167">
        <v>0</v>
      </c>
    </row>
    <row r="144" spans="1:3" x14ac:dyDescent="0.35">
      <c r="A144" s="167">
        <v>17029000400</v>
      </c>
      <c r="B144" s="167" t="s">
        <v>672</v>
      </c>
      <c r="C144" s="167">
        <v>1</v>
      </c>
    </row>
    <row r="145" spans="1:3" x14ac:dyDescent="0.35">
      <c r="A145" s="167">
        <v>17029000500</v>
      </c>
      <c r="B145" s="167" t="s">
        <v>672</v>
      </c>
      <c r="C145" s="167">
        <v>0</v>
      </c>
    </row>
    <row r="146" spans="1:3" x14ac:dyDescent="0.35">
      <c r="A146" s="167">
        <v>17029000600</v>
      </c>
      <c r="B146" s="167" t="s">
        <v>672</v>
      </c>
      <c r="C146" s="167">
        <v>0</v>
      </c>
    </row>
    <row r="147" spans="1:3" x14ac:dyDescent="0.35">
      <c r="A147" s="167">
        <v>17029000701</v>
      </c>
      <c r="B147" s="167" t="s">
        <v>672</v>
      </c>
      <c r="C147" s="167">
        <v>1</v>
      </c>
    </row>
    <row r="148" spans="1:3" x14ac:dyDescent="0.35">
      <c r="A148" s="167">
        <v>17029000702</v>
      </c>
      <c r="B148" s="167" t="s">
        <v>672</v>
      </c>
      <c r="C148" s="167">
        <v>3</v>
      </c>
    </row>
    <row r="149" spans="1:3" x14ac:dyDescent="0.35">
      <c r="A149" s="167">
        <v>17029000800</v>
      </c>
      <c r="B149" s="167" t="s">
        <v>672</v>
      </c>
      <c r="C149" s="167">
        <v>0</v>
      </c>
    </row>
    <row r="150" spans="1:3" x14ac:dyDescent="0.35">
      <c r="A150" s="167">
        <v>17029000900</v>
      </c>
      <c r="B150" s="167" t="s">
        <v>672</v>
      </c>
      <c r="C150" s="167">
        <v>0</v>
      </c>
    </row>
    <row r="151" spans="1:3" x14ac:dyDescent="0.35">
      <c r="A151" s="167">
        <v>17029001000</v>
      </c>
      <c r="B151" s="167" t="s">
        <v>672</v>
      </c>
      <c r="C151" s="167">
        <v>1</v>
      </c>
    </row>
    <row r="152" spans="1:3" x14ac:dyDescent="0.35">
      <c r="A152" s="167">
        <v>17029001100</v>
      </c>
      <c r="B152" s="167" t="s">
        <v>672</v>
      </c>
      <c r="C152" s="167">
        <v>0</v>
      </c>
    </row>
    <row r="153" spans="1:3" x14ac:dyDescent="0.35">
      <c r="A153" s="167">
        <v>17029001200</v>
      </c>
      <c r="B153" s="167" t="s">
        <v>672</v>
      </c>
      <c r="C153" s="167">
        <v>0</v>
      </c>
    </row>
    <row r="154" spans="1:3" x14ac:dyDescent="0.35">
      <c r="A154" s="167">
        <v>17031010100</v>
      </c>
      <c r="B154" s="167" t="s">
        <v>1200</v>
      </c>
      <c r="C154" s="167">
        <v>1</v>
      </c>
    </row>
    <row r="155" spans="1:3" x14ac:dyDescent="0.35">
      <c r="A155" s="167">
        <v>17031010201</v>
      </c>
      <c r="B155" s="167" t="s">
        <v>1200</v>
      </c>
      <c r="C155" s="167">
        <v>2</v>
      </c>
    </row>
    <row r="156" spans="1:3" x14ac:dyDescent="0.35">
      <c r="A156" s="167">
        <v>17031010202</v>
      </c>
      <c r="B156" s="167" t="s">
        <v>1200</v>
      </c>
      <c r="C156" s="167">
        <v>0</v>
      </c>
    </row>
    <row r="157" spans="1:3" x14ac:dyDescent="0.35">
      <c r="A157" s="167">
        <v>17031010300</v>
      </c>
      <c r="B157" s="167" t="s">
        <v>1200</v>
      </c>
      <c r="C157" s="167">
        <v>5</v>
      </c>
    </row>
    <row r="158" spans="1:3" x14ac:dyDescent="0.35">
      <c r="A158" s="167">
        <v>17031010400</v>
      </c>
      <c r="B158" s="167" t="s">
        <v>1200</v>
      </c>
      <c r="C158" s="167">
        <v>1</v>
      </c>
    </row>
    <row r="159" spans="1:3" x14ac:dyDescent="0.35">
      <c r="A159" s="167">
        <v>17031010501</v>
      </c>
      <c r="B159" s="167" t="s">
        <v>1200</v>
      </c>
      <c r="C159" s="167">
        <v>1</v>
      </c>
    </row>
    <row r="160" spans="1:3" x14ac:dyDescent="0.35">
      <c r="A160" s="167">
        <v>17031010502</v>
      </c>
      <c r="B160" s="167" t="s">
        <v>1200</v>
      </c>
      <c r="C160" s="167">
        <v>5</v>
      </c>
    </row>
    <row r="161" spans="1:3" x14ac:dyDescent="0.35">
      <c r="A161" s="167">
        <v>17031010503</v>
      </c>
      <c r="B161" s="167" t="s">
        <v>1200</v>
      </c>
      <c r="C161" s="167">
        <v>3</v>
      </c>
    </row>
    <row r="162" spans="1:3" x14ac:dyDescent="0.35">
      <c r="A162" s="167">
        <v>17031010600</v>
      </c>
      <c r="B162" s="167" t="s">
        <v>1200</v>
      </c>
      <c r="C162" s="167">
        <v>0</v>
      </c>
    </row>
    <row r="163" spans="1:3" x14ac:dyDescent="0.35">
      <c r="A163" s="167">
        <v>17031010701</v>
      </c>
      <c r="B163" s="167" t="s">
        <v>1200</v>
      </c>
      <c r="C163" s="167">
        <v>3</v>
      </c>
    </row>
    <row r="164" spans="1:3" x14ac:dyDescent="0.35">
      <c r="A164" s="167">
        <v>17031010702</v>
      </c>
      <c r="B164" s="167" t="s">
        <v>1200</v>
      </c>
      <c r="C164" s="167">
        <v>1</v>
      </c>
    </row>
    <row r="165" spans="1:3" x14ac:dyDescent="0.35">
      <c r="A165" s="167">
        <v>17031020100</v>
      </c>
      <c r="B165" s="167" t="s">
        <v>1200</v>
      </c>
      <c r="C165" s="167">
        <v>0</v>
      </c>
    </row>
    <row r="166" spans="1:3" x14ac:dyDescent="0.35">
      <c r="A166" s="167">
        <v>17031020200</v>
      </c>
      <c r="B166" s="167" t="s">
        <v>1200</v>
      </c>
      <c r="C166" s="167">
        <v>1</v>
      </c>
    </row>
    <row r="167" spans="1:3" x14ac:dyDescent="0.35">
      <c r="A167" s="167">
        <v>17031020301</v>
      </c>
      <c r="B167" s="167" t="s">
        <v>1200</v>
      </c>
      <c r="C167" s="167">
        <v>0</v>
      </c>
    </row>
    <row r="168" spans="1:3" x14ac:dyDescent="0.35">
      <c r="A168" s="167">
        <v>17031020302</v>
      </c>
      <c r="B168" s="167" t="s">
        <v>1200</v>
      </c>
      <c r="C168" s="167">
        <v>3</v>
      </c>
    </row>
    <row r="169" spans="1:3" x14ac:dyDescent="0.35">
      <c r="A169" s="167">
        <v>17031020400</v>
      </c>
      <c r="B169" s="167" t="s">
        <v>1200</v>
      </c>
      <c r="C169" s="167">
        <v>1</v>
      </c>
    </row>
    <row r="170" spans="1:3" x14ac:dyDescent="0.35">
      <c r="A170" s="167">
        <v>17031020500</v>
      </c>
      <c r="B170" s="167" t="s">
        <v>1200</v>
      </c>
      <c r="C170" s="167">
        <v>0</v>
      </c>
    </row>
    <row r="171" spans="1:3" x14ac:dyDescent="0.35">
      <c r="A171" s="167">
        <v>17031020601</v>
      </c>
      <c r="B171" s="167" t="s">
        <v>1200</v>
      </c>
      <c r="C171" s="167">
        <v>0</v>
      </c>
    </row>
    <row r="172" spans="1:3" x14ac:dyDescent="0.35">
      <c r="A172" s="167">
        <v>17031020602</v>
      </c>
      <c r="B172" s="167" t="s">
        <v>1200</v>
      </c>
      <c r="C172" s="167">
        <v>1</v>
      </c>
    </row>
    <row r="173" spans="1:3" x14ac:dyDescent="0.35">
      <c r="A173" s="167">
        <v>17031020701</v>
      </c>
      <c r="B173" s="167" t="s">
        <v>1200</v>
      </c>
      <c r="C173" s="167">
        <v>4</v>
      </c>
    </row>
    <row r="174" spans="1:3" x14ac:dyDescent="0.35">
      <c r="A174" s="167">
        <v>17031020702</v>
      </c>
      <c r="B174" s="167" t="s">
        <v>1200</v>
      </c>
      <c r="C174" s="167">
        <v>0</v>
      </c>
    </row>
    <row r="175" spans="1:3" x14ac:dyDescent="0.35">
      <c r="A175" s="167">
        <v>17031020801</v>
      </c>
      <c r="B175" s="167" t="s">
        <v>1200</v>
      </c>
      <c r="C175" s="167">
        <v>1</v>
      </c>
    </row>
    <row r="176" spans="1:3" x14ac:dyDescent="0.35">
      <c r="A176" s="167">
        <v>17031020802</v>
      </c>
      <c r="B176" s="167" t="s">
        <v>1200</v>
      </c>
      <c r="C176" s="167">
        <v>1</v>
      </c>
    </row>
    <row r="177" spans="1:3" x14ac:dyDescent="0.35">
      <c r="A177" s="167">
        <v>17031020901</v>
      </c>
      <c r="B177" s="167" t="s">
        <v>1200</v>
      </c>
      <c r="C177" s="167">
        <v>0</v>
      </c>
    </row>
    <row r="178" spans="1:3" x14ac:dyDescent="0.35">
      <c r="A178" s="167">
        <v>17031020902</v>
      </c>
      <c r="B178" s="167" t="s">
        <v>1200</v>
      </c>
      <c r="C178" s="167">
        <v>1</v>
      </c>
    </row>
    <row r="179" spans="1:3" x14ac:dyDescent="0.35">
      <c r="A179" s="167">
        <v>17031030101</v>
      </c>
      <c r="B179" s="167" t="s">
        <v>1200</v>
      </c>
      <c r="C179" s="167">
        <v>0</v>
      </c>
    </row>
    <row r="180" spans="1:3" x14ac:dyDescent="0.35">
      <c r="A180" s="167">
        <v>17031030102</v>
      </c>
      <c r="B180" s="167" t="s">
        <v>1200</v>
      </c>
      <c r="C180" s="167">
        <v>0</v>
      </c>
    </row>
    <row r="181" spans="1:3" x14ac:dyDescent="0.35">
      <c r="A181" s="167">
        <v>17031030103</v>
      </c>
      <c r="B181" s="167" t="s">
        <v>1200</v>
      </c>
      <c r="C181" s="167">
        <v>0</v>
      </c>
    </row>
    <row r="182" spans="1:3" x14ac:dyDescent="0.35">
      <c r="A182" s="167">
        <v>17031030104</v>
      </c>
      <c r="B182" s="167" t="s">
        <v>1200</v>
      </c>
      <c r="C182" s="167">
        <v>1</v>
      </c>
    </row>
    <row r="183" spans="1:3" x14ac:dyDescent="0.35">
      <c r="A183" s="167">
        <v>17031030200</v>
      </c>
      <c r="B183" s="167" t="s">
        <v>1200</v>
      </c>
      <c r="C183" s="167">
        <v>0</v>
      </c>
    </row>
    <row r="184" spans="1:3" x14ac:dyDescent="0.35">
      <c r="A184" s="167">
        <v>17031030300</v>
      </c>
      <c r="B184" s="167" t="s">
        <v>1200</v>
      </c>
      <c r="C184" s="167">
        <v>4</v>
      </c>
    </row>
    <row r="185" spans="1:3" x14ac:dyDescent="0.35">
      <c r="A185" s="167">
        <v>17031030400</v>
      </c>
      <c r="B185" s="167" t="s">
        <v>1200</v>
      </c>
      <c r="C185" s="167">
        <v>4</v>
      </c>
    </row>
    <row r="186" spans="1:3" x14ac:dyDescent="0.35">
      <c r="A186" s="167">
        <v>17031030500</v>
      </c>
      <c r="B186" s="167" t="s">
        <v>1200</v>
      </c>
      <c r="C186" s="167">
        <v>5</v>
      </c>
    </row>
    <row r="187" spans="1:3" x14ac:dyDescent="0.35">
      <c r="A187" s="167">
        <v>17031030601</v>
      </c>
      <c r="B187" s="167" t="s">
        <v>1200</v>
      </c>
      <c r="C187" s="167">
        <v>1</v>
      </c>
    </row>
    <row r="188" spans="1:3" x14ac:dyDescent="0.35">
      <c r="A188" s="167">
        <v>17031030603</v>
      </c>
      <c r="B188" s="167" t="s">
        <v>1200</v>
      </c>
      <c r="C188" s="167">
        <v>1</v>
      </c>
    </row>
    <row r="189" spans="1:3" x14ac:dyDescent="0.35">
      <c r="A189" s="167">
        <v>17031030604</v>
      </c>
      <c r="B189" s="167" t="s">
        <v>1200</v>
      </c>
      <c r="C189" s="167">
        <v>1</v>
      </c>
    </row>
    <row r="190" spans="1:3" x14ac:dyDescent="0.35">
      <c r="A190" s="167">
        <v>17031030701</v>
      </c>
      <c r="B190" s="167" t="s">
        <v>1200</v>
      </c>
      <c r="C190" s="167">
        <v>1</v>
      </c>
    </row>
    <row r="191" spans="1:3" x14ac:dyDescent="0.35">
      <c r="A191" s="167">
        <v>17031030702</v>
      </c>
      <c r="B191" s="167" t="s">
        <v>1200</v>
      </c>
      <c r="C191" s="167">
        <v>3</v>
      </c>
    </row>
    <row r="192" spans="1:3" x14ac:dyDescent="0.35">
      <c r="A192" s="167">
        <v>17031030703</v>
      </c>
      <c r="B192" s="167" t="s">
        <v>1200</v>
      </c>
      <c r="C192" s="167">
        <v>0</v>
      </c>
    </row>
    <row r="193" spans="1:3" x14ac:dyDescent="0.35">
      <c r="A193" s="167">
        <v>17031030706</v>
      </c>
      <c r="B193" s="167" t="s">
        <v>1200</v>
      </c>
      <c r="C193" s="167">
        <v>1</v>
      </c>
    </row>
    <row r="194" spans="1:3" x14ac:dyDescent="0.35">
      <c r="A194" s="167">
        <v>17031030800</v>
      </c>
      <c r="B194" s="167" t="s">
        <v>1200</v>
      </c>
      <c r="C194" s="167">
        <v>0</v>
      </c>
    </row>
    <row r="195" spans="1:3" x14ac:dyDescent="0.35">
      <c r="A195" s="167">
        <v>17031030900</v>
      </c>
      <c r="B195" s="167" t="s">
        <v>1200</v>
      </c>
      <c r="C195" s="167">
        <v>3</v>
      </c>
    </row>
    <row r="196" spans="1:3" x14ac:dyDescent="0.35">
      <c r="A196" s="167">
        <v>17031031000</v>
      </c>
      <c r="B196" s="167" t="s">
        <v>1200</v>
      </c>
      <c r="C196" s="167">
        <v>1</v>
      </c>
    </row>
    <row r="197" spans="1:3" x14ac:dyDescent="0.35">
      <c r="A197" s="167">
        <v>17031031100</v>
      </c>
      <c r="B197" s="167" t="s">
        <v>1200</v>
      </c>
      <c r="C197" s="167">
        <v>3</v>
      </c>
    </row>
    <row r="198" spans="1:3" x14ac:dyDescent="0.35">
      <c r="A198" s="167">
        <v>17031031200</v>
      </c>
      <c r="B198" s="167" t="s">
        <v>1200</v>
      </c>
      <c r="C198" s="167">
        <v>2</v>
      </c>
    </row>
    <row r="199" spans="1:3" x14ac:dyDescent="0.35">
      <c r="A199" s="167">
        <v>17031031300</v>
      </c>
      <c r="B199" s="167" t="s">
        <v>1200</v>
      </c>
      <c r="C199" s="167">
        <v>0</v>
      </c>
    </row>
    <row r="200" spans="1:3" x14ac:dyDescent="0.35">
      <c r="A200" s="167">
        <v>17031031400</v>
      </c>
      <c r="B200" s="167" t="s">
        <v>1200</v>
      </c>
      <c r="C200" s="167">
        <v>3</v>
      </c>
    </row>
    <row r="201" spans="1:3" x14ac:dyDescent="0.35">
      <c r="A201" s="167">
        <v>17031031501</v>
      </c>
      <c r="B201" s="167" t="s">
        <v>1200</v>
      </c>
      <c r="C201" s="167">
        <v>0</v>
      </c>
    </row>
    <row r="202" spans="1:3" x14ac:dyDescent="0.35">
      <c r="A202" s="167">
        <v>17031031502</v>
      </c>
      <c r="B202" s="167" t="s">
        <v>1200</v>
      </c>
      <c r="C202" s="167">
        <v>0</v>
      </c>
    </row>
    <row r="203" spans="1:3" x14ac:dyDescent="0.35">
      <c r="A203" s="167">
        <v>17031031700</v>
      </c>
      <c r="B203" s="167" t="s">
        <v>1200</v>
      </c>
      <c r="C203" s="167">
        <v>1</v>
      </c>
    </row>
    <row r="204" spans="1:3" x14ac:dyDescent="0.35">
      <c r="A204" s="167">
        <v>17031031800</v>
      </c>
      <c r="B204" s="167" t="s">
        <v>1200</v>
      </c>
      <c r="C204" s="167">
        <v>0</v>
      </c>
    </row>
    <row r="205" spans="1:3" x14ac:dyDescent="0.35">
      <c r="A205" s="167">
        <v>17031031900</v>
      </c>
      <c r="B205" s="167" t="s">
        <v>1200</v>
      </c>
      <c r="C205" s="167">
        <v>5</v>
      </c>
    </row>
    <row r="206" spans="1:3" x14ac:dyDescent="0.35">
      <c r="A206" s="167">
        <v>17031032100</v>
      </c>
      <c r="B206" s="167" t="s">
        <v>1200</v>
      </c>
      <c r="C206" s="167">
        <v>2</v>
      </c>
    </row>
    <row r="207" spans="1:3" x14ac:dyDescent="0.35">
      <c r="A207" s="167">
        <v>17031040100</v>
      </c>
      <c r="B207" s="167" t="s">
        <v>1200</v>
      </c>
      <c r="C207" s="167">
        <v>4</v>
      </c>
    </row>
    <row r="208" spans="1:3" x14ac:dyDescent="0.35">
      <c r="A208" s="167">
        <v>17031040201</v>
      </c>
      <c r="B208" s="167" t="s">
        <v>1200</v>
      </c>
      <c r="C208" s="167">
        <v>0</v>
      </c>
    </row>
    <row r="209" spans="1:3" x14ac:dyDescent="0.35">
      <c r="A209" s="167">
        <v>17031040202</v>
      </c>
      <c r="B209" s="167" t="s">
        <v>1200</v>
      </c>
      <c r="C209" s="167">
        <v>0</v>
      </c>
    </row>
    <row r="210" spans="1:3" x14ac:dyDescent="0.35">
      <c r="A210" s="167">
        <v>17031040300</v>
      </c>
      <c r="B210" s="167" t="s">
        <v>1200</v>
      </c>
      <c r="C210" s="167">
        <v>0</v>
      </c>
    </row>
    <row r="211" spans="1:3" x14ac:dyDescent="0.35">
      <c r="A211" s="167">
        <v>17031040401</v>
      </c>
      <c r="B211" s="167" t="s">
        <v>1200</v>
      </c>
      <c r="C211" s="167">
        <v>0</v>
      </c>
    </row>
    <row r="212" spans="1:3" x14ac:dyDescent="0.35">
      <c r="A212" s="167">
        <v>17031040402</v>
      </c>
      <c r="B212" s="167" t="s">
        <v>1200</v>
      </c>
      <c r="C212" s="167">
        <v>0</v>
      </c>
    </row>
    <row r="213" spans="1:3" x14ac:dyDescent="0.35">
      <c r="A213" s="167">
        <v>17031040600</v>
      </c>
      <c r="B213" s="167" t="s">
        <v>1200</v>
      </c>
      <c r="C213" s="167">
        <v>0</v>
      </c>
    </row>
    <row r="214" spans="1:3" x14ac:dyDescent="0.35">
      <c r="A214" s="167">
        <v>17031040700</v>
      </c>
      <c r="B214" s="167" t="s">
        <v>1200</v>
      </c>
      <c r="C214" s="167">
        <v>0</v>
      </c>
    </row>
    <row r="215" spans="1:3" x14ac:dyDescent="0.35">
      <c r="A215" s="167">
        <v>17031040800</v>
      </c>
      <c r="B215" s="167" t="s">
        <v>1200</v>
      </c>
      <c r="C215" s="167">
        <v>1</v>
      </c>
    </row>
    <row r="216" spans="1:3" x14ac:dyDescent="0.35">
      <c r="A216" s="167">
        <v>17031040900</v>
      </c>
      <c r="B216" s="167" t="s">
        <v>1200</v>
      </c>
      <c r="C216" s="167">
        <v>2</v>
      </c>
    </row>
    <row r="217" spans="1:3" x14ac:dyDescent="0.35">
      <c r="A217" s="167">
        <v>17031050100</v>
      </c>
      <c r="B217" s="167" t="s">
        <v>1200</v>
      </c>
      <c r="C217" s="167">
        <v>0</v>
      </c>
    </row>
    <row r="218" spans="1:3" x14ac:dyDescent="0.35">
      <c r="A218" s="167">
        <v>17031050200</v>
      </c>
      <c r="B218" s="167" t="s">
        <v>1200</v>
      </c>
      <c r="C218" s="167">
        <v>0</v>
      </c>
    </row>
    <row r="219" spans="1:3" x14ac:dyDescent="0.35">
      <c r="A219" s="167">
        <v>17031050300</v>
      </c>
      <c r="B219" s="167" t="s">
        <v>1200</v>
      </c>
      <c r="C219" s="167">
        <v>1</v>
      </c>
    </row>
    <row r="220" spans="1:3" x14ac:dyDescent="0.35">
      <c r="A220" s="167">
        <v>17031050500</v>
      </c>
      <c r="B220" s="167" t="s">
        <v>1200</v>
      </c>
      <c r="C220" s="167">
        <v>1</v>
      </c>
    </row>
    <row r="221" spans="1:3" x14ac:dyDescent="0.35">
      <c r="A221" s="167">
        <v>17031050600</v>
      </c>
      <c r="B221" s="167" t="s">
        <v>1200</v>
      </c>
      <c r="C221" s="167">
        <v>2</v>
      </c>
    </row>
    <row r="222" spans="1:3" x14ac:dyDescent="0.35">
      <c r="A222" s="167">
        <v>17031050700</v>
      </c>
      <c r="B222" s="167" t="s">
        <v>1200</v>
      </c>
      <c r="C222" s="167">
        <v>0</v>
      </c>
    </row>
    <row r="223" spans="1:3" x14ac:dyDescent="0.35">
      <c r="A223" s="167">
        <v>17031050800</v>
      </c>
      <c r="B223" s="167" t="s">
        <v>1200</v>
      </c>
      <c r="C223" s="167">
        <v>1</v>
      </c>
    </row>
    <row r="224" spans="1:3" x14ac:dyDescent="0.35">
      <c r="A224" s="167">
        <v>17031050900</v>
      </c>
      <c r="B224" s="167" t="s">
        <v>1200</v>
      </c>
      <c r="C224" s="167">
        <v>0</v>
      </c>
    </row>
    <row r="225" spans="1:3" x14ac:dyDescent="0.35">
      <c r="A225" s="167">
        <v>17031051000</v>
      </c>
      <c r="B225" s="167" t="s">
        <v>1200</v>
      </c>
      <c r="C225" s="167">
        <v>0</v>
      </c>
    </row>
    <row r="226" spans="1:3" x14ac:dyDescent="0.35">
      <c r="A226" s="167">
        <v>17031051100</v>
      </c>
      <c r="B226" s="167" t="s">
        <v>1200</v>
      </c>
      <c r="C226" s="167">
        <v>0</v>
      </c>
    </row>
    <row r="227" spans="1:3" x14ac:dyDescent="0.35">
      <c r="A227" s="167">
        <v>17031051200</v>
      </c>
      <c r="B227" s="167" t="s">
        <v>1200</v>
      </c>
      <c r="C227" s="167">
        <v>0</v>
      </c>
    </row>
    <row r="228" spans="1:3" x14ac:dyDescent="0.35">
      <c r="A228" s="167">
        <v>17031051300</v>
      </c>
      <c r="B228" s="167" t="s">
        <v>1200</v>
      </c>
      <c r="C228" s="167">
        <v>2</v>
      </c>
    </row>
    <row r="229" spans="1:3" x14ac:dyDescent="0.35">
      <c r="A229" s="167">
        <v>17031051400</v>
      </c>
      <c r="B229" s="167" t="s">
        <v>1200</v>
      </c>
      <c r="C229" s="167">
        <v>0</v>
      </c>
    </row>
    <row r="230" spans="1:3" x14ac:dyDescent="0.35">
      <c r="A230" s="167">
        <v>17031060100</v>
      </c>
      <c r="B230" s="167" t="s">
        <v>1200</v>
      </c>
      <c r="C230" s="167">
        <v>1</v>
      </c>
    </row>
    <row r="231" spans="1:3" x14ac:dyDescent="0.35">
      <c r="A231" s="167">
        <v>17031060200</v>
      </c>
      <c r="B231" s="167" t="s">
        <v>1200</v>
      </c>
      <c r="C231" s="167">
        <v>5</v>
      </c>
    </row>
    <row r="232" spans="1:3" x14ac:dyDescent="0.35">
      <c r="A232" s="167">
        <v>17031060300</v>
      </c>
      <c r="B232" s="167" t="s">
        <v>1200</v>
      </c>
      <c r="C232" s="167">
        <v>0</v>
      </c>
    </row>
    <row r="233" spans="1:3" x14ac:dyDescent="0.35">
      <c r="A233" s="167">
        <v>17031060400</v>
      </c>
      <c r="B233" s="167" t="s">
        <v>1200</v>
      </c>
      <c r="C233" s="167">
        <v>1</v>
      </c>
    </row>
    <row r="234" spans="1:3" x14ac:dyDescent="0.35">
      <c r="A234" s="167">
        <v>17031060500</v>
      </c>
      <c r="B234" s="167" t="s">
        <v>1200</v>
      </c>
      <c r="C234" s="167">
        <v>0</v>
      </c>
    </row>
    <row r="235" spans="1:3" x14ac:dyDescent="0.35">
      <c r="A235" s="167">
        <v>17031060800</v>
      </c>
      <c r="B235" s="167" t="s">
        <v>1200</v>
      </c>
      <c r="C235" s="167">
        <v>0</v>
      </c>
    </row>
    <row r="236" spans="1:3" x14ac:dyDescent="0.35">
      <c r="A236" s="167">
        <v>17031060900</v>
      </c>
      <c r="B236" s="167" t="s">
        <v>1200</v>
      </c>
      <c r="C236" s="167">
        <v>0</v>
      </c>
    </row>
    <row r="237" spans="1:3" x14ac:dyDescent="0.35">
      <c r="A237" s="167">
        <v>17031061000</v>
      </c>
      <c r="B237" s="167" t="s">
        <v>1200</v>
      </c>
      <c r="C237" s="167">
        <v>0</v>
      </c>
    </row>
    <row r="238" spans="1:3" x14ac:dyDescent="0.35">
      <c r="A238" s="167">
        <v>17031061100</v>
      </c>
      <c r="B238" s="167" t="s">
        <v>1200</v>
      </c>
      <c r="C238" s="167">
        <v>2</v>
      </c>
    </row>
    <row r="239" spans="1:3" x14ac:dyDescent="0.35">
      <c r="A239" s="167">
        <v>17031061200</v>
      </c>
      <c r="B239" s="167" t="s">
        <v>1200</v>
      </c>
      <c r="C239" s="167">
        <v>3</v>
      </c>
    </row>
    <row r="240" spans="1:3" x14ac:dyDescent="0.35">
      <c r="A240" s="167">
        <v>17031061500</v>
      </c>
      <c r="B240" s="167" t="s">
        <v>1200</v>
      </c>
      <c r="C240" s="167">
        <v>1</v>
      </c>
    </row>
    <row r="241" spans="1:3" x14ac:dyDescent="0.35">
      <c r="A241" s="167">
        <v>17031061800</v>
      </c>
      <c r="B241" s="167" t="s">
        <v>1200</v>
      </c>
      <c r="C241" s="167">
        <v>2</v>
      </c>
    </row>
    <row r="242" spans="1:3" x14ac:dyDescent="0.35">
      <c r="A242" s="167">
        <v>17031061901</v>
      </c>
      <c r="B242" s="167" t="s">
        <v>1200</v>
      </c>
      <c r="C242" s="167">
        <v>0</v>
      </c>
    </row>
    <row r="243" spans="1:3" x14ac:dyDescent="0.35">
      <c r="A243" s="167">
        <v>17031061902</v>
      </c>
      <c r="B243" s="167" t="s">
        <v>1200</v>
      </c>
      <c r="C243" s="167">
        <v>0</v>
      </c>
    </row>
    <row r="244" spans="1:3" x14ac:dyDescent="0.35">
      <c r="A244" s="167">
        <v>17031062000</v>
      </c>
      <c r="B244" s="167" t="s">
        <v>1200</v>
      </c>
      <c r="C244" s="167">
        <v>0</v>
      </c>
    </row>
    <row r="245" spans="1:3" x14ac:dyDescent="0.35">
      <c r="A245" s="167">
        <v>17031062100</v>
      </c>
      <c r="B245" s="167" t="s">
        <v>1200</v>
      </c>
      <c r="C245" s="167">
        <v>3</v>
      </c>
    </row>
    <row r="246" spans="1:3" x14ac:dyDescent="0.35">
      <c r="A246" s="167">
        <v>17031062200</v>
      </c>
      <c r="B246" s="167" t="s">
        <v>1200</v>
      </c>
      <c r="C246" s="167">
        <v>0</v>
      </c>
    </row>
    <row r="247" spans="1:3" x14ac:dyDescent="0.35">
      <c r="A247" s="167">
        <v>17031062300</v>
      </c>
      <c r="B247" s="167" t="s">
        <v>1200</v>
      </c>
      <c r="C247" s="167">
        <v>0</v>
      </c>
    </row>
    <row r="248" spans="1:3" x14ac:dyDescent="0.35">
      <c r="A248" s="167">
        <v>17031062400</v>
      </c>
      <c r="B248" s="167" t="s">
        <v>1200</v>
      </c>
      <c r="C248" s="167">
        <v>0</v>
      </c>
    </row>
    <row r="249" spans="1:3" x14ac:dyDescent="0.35">
      <c r="A249" s="167">
        <v>17031062500</v>
      </c>
      <c r="B249" s="167" t="s">
        <v>1200</v>
      </c>
      <c r="C249" s="167">
        <v>1</v>
      </c>
    </row>
    <row r="250" spans="1:3" x14ac:dyDescent="0.35">
      <c r="A250" s="167">
        <v>17031062600</v>
      </c>
      <c r="B250" s="167" t="s">
        <v>1200</v>
      </c>
      <c r="C250" s="167">
        <v>0</v>
      </c>
    </row>
    <row r="251" spans="1:3" x14ac:dyDescent="0.35">
      <c r="A251" s="167">
        <v>17031062700</v>
      </c>
      <c r="B251" s="167" t="s">
        <v>1200</v>
      </c>
      <c r="C251" s="167">
        <v>0</v>
      </c>
    </row>
    <row r="252" spans="1:3" x14ac:dyDescent="0.35">
      <c r="A252" s="167">
        <v>17031062800</v>
      </c>
      <c r="B252" s="167" t="s">
        <v>1200</v>
      </c>
      <c r="C252" s="167">
        <v>0</v>
      </c>
    </row>
    <row r="253" spans="1:3" x14ac:dyDescent="0.35">
      <c r="A253" s="167">
        <v>17031062900</v>
      </c>
      <c r="B253" s="167" t="s">
        <v>1200</v>
      </c>
      <c r="C253" s="167">
        <v>5</v>
      </c>
    </row>
    <row r="254" spans="1:3" x14ac:dyDescent="0.35">
      <c r="A254" s="167">
        <v>17031063000</v>
      </c>
      <c r="B254" s="167" t="s">
        <v>1200</v>
      </c>
      <c r="C254" s="167">
        <v>0</v>
      </c>
    </row>
    <row r="255" spans="1:3" x14ac:dyDescent="0.35">
      <c r="A255" s="167">
        <v>17031063100</v>
      </c>
      <c r="B255" s="167" t="s">
        <v>1200</v>
      </c>
      <c r="C255" s="167">
        <v>0</v>
      </c>
    </row>
    <row r="256" spans="1:3" x14ac:dyDescent="0.35">
      <c r="A256" s="167">
        <v>17031063200</v>
      </c>
      <c r="B256" s="167" t="s">
        <v>1200</v>
      </c>
      <c r="C256" s="167">
        <v>1</v>
      </c>
    </row>
    <row r="257" spans="1:3" x14ac:dyDescent="0.35">
      <c r="A257" s="167">
        <v>17031063301</v>
      </c>
      <c r="B257" s="167" t="s">
        <v>1200</v>
      </c>
      <c r="C257" s="167">
        <v>0</v>
      </c>
    </row>
    <row r="258" spans="1:3" x14ac:dyDescent="0.35">
      <c r="A258" s="167">
        <v>17031063302</v>
      </c>
      <c r="B258" s="167" t="s">
        <v>1200</v>
      </c>
      <c r="C258" s="167">
        <v>0</v>
      </c>
    </row>
    <row r="259" spans="1:3" x14ac:dyDescent="0.35">
      <c r="A259" s="167">
        <v>17031063303</v>
      </c>
      <c r="B259" s="167" t="s">
        <v>1200</v>
      </c>
      <c r="C259" s="167">
        <v>0</v>
      </c>
    </row>
    <row r="260" spans="1:3" x14ac:dyDescent="0.35">
      <c r="A260" s="167">
        <v>17031063400</v>
      </c>
      <c r="B260" s="167" t="s">
        <v>1200</v>
      </c>
      <c r="C260" s="167">
        <v>0</v>
      </c>
    </row>
    <row r="261" spans="1:3" x14ac:dyDescent="0.35">
      <c r="A261" s="167">
        <v>17031070101</v>
      </c>
      <c r="B261" s="167" t="s">
        <v>1200</v>
      </c>
      <c r="C261" s="167">
        <v>2</v>
      </c>
    </row>
    <row r="262" spans="1:3" x14ac:dyDescent="0.35">
      <c r="A262" s="167">
        <v>17031070102</v>
      </c>
      <c r="B262" s="167" t="s">
        <v>1200</v>
      </c>
      <c r="C262" s="167">
        <v>0</v>
      </c>
    </row>
    <row r="263" spans="1:3" x14ac:dyDescent="0.35">
      <c r="A263" s="167">
        <v>17031070103</v>
      </c>
      <c r="B263" s="167" t="s">
        <v>1200</v>
      </c>
      <c r="C263" s="167">
        <v>0</v>
      </c>
    </row>
    <row r="264" spans="1:3" x14ac:dyDescent="0.35">
      <c r="A264" s="167">
        <v>17031070200</v>
      </c>
      <c r="B264" s="167" t="s">
        <v>1200</v>
      </c>
      <c r="C264" s="167">
        <v>0</v>
      </c>
    </row>
    <row r="265" spans="1:3" x14ac:dyDescent="0.35">
      <c r="A265" s="167">
        <v>17031070300</v>
      </c>
      <c r="B265" s="167" t="s">
        <v>1200</v>
      </c>
      <c r="C265" s="167">
        <v>0</v>
      </c>
    </row>
    <row r="266" spans="1:3" x14ac:dyDescent="0.35">
      <c r="A266" s="167">
        <v>17031070400</v>
      </c>
      <c r="B266" s="167" t="s">
        <v>1200</v>
      </c>
      <c r="C266" s="167">
        <v>1</v>
      </c>
    </row>
    <row r="267" spans="1:3" x14ac:dyDescent="0.35">
      <c r="A267" s="167">
        <v>17031070500</v>
      </c>
      <c r="B267" s="167" t="s">
        <v>1200</v>
      </c>
      <c r="C267" s="167">
        <v>0</v>
      </c>
    </row>
    <row r="268" spans="1:3" x14ac:dyDescent="0.35">
      <c r="A268" s="167">
        <v>17031070600</v>
      </c>
      <c r="B268" s="167" t="s">
        <v>1200</v>
      </c>
      <c r="C268" s="167">
        <v>3</v>
      </c>
    </row>
    <row r="269" spans="1:3" x14ac:dyDescent="0.35">
      <c r="A269" s="167">
        <v>17031070700</v>
      </c>
      <c r="B269" s="167" t="s">
        <v>1200</v>
      </c>
      <c r="C269" s="167">
        <v>1</v>
      </c>
    </row>
    <row r="270" spans="1:3" x14ac:dyDescent="0.35">
      <c r="A270" s="167">
        <v>17031071000</v>
      </c>
      <c r="B270" s="167" t="s">
        <v>1200</v>
      </c>
      <c r="C270" s="167">
        <v>5</v>
      </c>
    </row>
    <row r="271" spans="1:3" x14ac:dyDescent="0.35">
      <c r="A271" s="167">
        <v>17031071100</v>
      </c>
      <c r="B271" s="167" t="s">
        <v>1200</v>
      </c>
      <c r="C271" s="167">
        <v>0</v>
      </c>
    </row>
    <row r="272" spans="1:3" x14ac:dyDescent="0.35">
      <c r="A272" s="167">
        <v>17031071200</v>
      </c>
      <c r="B272" s="167" t="s">
        <v>1200</v>
      </c>
      <c r="C272" s="167">
        <v>1</v>
      </c>
    </row>
    <row r="273" spans="1:3" x14ac:dyDescent="0.35">
      <c r="A273" s="167">
        <v>17031071300</v>
      </c>
      <c r="B273" s="167" t="s">
        <v>1200</v>
      </c>
      <c r="C273" s="167">
        <v>0</v>
      </c>
    </row>
    <row r="274" spans="1:3" x14ac:dyDescent="0.35">
      <c r="A274" s="167">
        <v>17031071400</v>
      </c>
      <c r="B274" s="167" t="s">
        <v>1200</v>
      </c>
      <c r="C274" s="167">
        <v>0</v>
      </c>
    </row>
    <row r="275" spans="1:3" x14ac:dyDescent="0.35">
      <c r="A275" s="167">
        <v>17031071500</v>
      </c>
      <c r="B275" s="167" t="s">
        <v>1200</v>
      </c>
      <c r="C275" s="167">
        <v>0</v>
      </c>
    </row>
    <row r="276" spans="1:3" x14ac:dyDescent="0.35">
      <c r="A276" s="167">
        <v>17031071600</v>
      </c>
      <c r="B276" s="167" t="s">
        <v>1200</v>
      </c>
      <c r="C276" s="167">
        <v>4</v>
      </c>
    </row>
    <row r="277" spans="1:3" x14ac:dyDescent="0.35">
      <c r="A277" s="167">
        <v>17031071700</v>
      </c>
      <c r="B277" s="167" t="s">
        <v>1200</v>
      </c>
      <c r="C277" s="167">
        <v>0</v>
      </c>
    </row>
    <row r="278" spans="1:3" x14ac:dyDescent="0.35">
      <c r="A278" s="167">
        <v>17031071800</v>
      </c>
      <c r="B278" s="167" t="s">
        <v>1200</v>
      </c>
      <c r="C278" s="167">
        <v>0</v>
      </c>
    </row>
    <row r="279" spans="1:3" x14ac:dyDescent="0.35">
      <c r="A279" s="167">
        <v>17031080100</v>
      </c>
      <c r="B279" s="167" t="s">
        <v>1200</v>
      </c>
      <c r="C279" s="167">
        <v>0</v>
      </c>
    </row>
    <row r="280" spans="1:3" x14ac:dyDescent="0.35">
      <c r="A280" s="167">
        <v>17031080201</v>
      </c>
      <c r="B280" s="167" t="s">
        <v>1200</v>
      </c>
      <c r="C280" s="167">
        <v>0</v>
      </c>
    </row>
    <row r="281" spans="1:3" x14ac:dyDescent="0.35">
      <c r="A281" s="167">
        <v>17031080202</v>
      </c>
      <c r="B281" s="167" t="s">
        <v>1200</v>
      </c>
      <c r="C281" s="167">
        <v>2</v>
      </c>
    </row>
    <row r="282" spans="1:3" x14ac:dyDescent="0.35">
      <c r="A282" s="167">
        <v>17031080300</v>
      </c>
      <c r="B282" s="167" t="s">
        <v>1200</v>
      </c>
      <c r="C282" s="167">
        <v>0</v>
      </c>
    </row>
    <row r="283" spans="1:3" x14ac:dyDescent="0.35">
      <c r="A283" s="167">
        <v>17031080400</v>
      </c>
      <c r="B283" s="167" t="s">
        <v>1200</v>
      </c>
      <c r="C283" s="167">
        <v>0</v>
      </c>
    </row>
    <row r="284" spans="1:3" x14ac:dyDescent="0.35">
      <c r="A284" s="167">
        <v>17031081000</v>
      </c>
      <c r="B284" s="167" t="s">
        <v>1200</v>
      </c>
      <c r="C284" s="167">
        <v>0</v>
      </c>
    </row>
    <row r="285" spans="1:3" x14ac:dyDescent="0.35">
      <c r="A285" s="167">
        <v>17031081100</v>
      </c>
      <c r="B285" s="167" t="s">
        <v>1200</v>
      </c>
      <c r="C285" s="167">
        <v>0</v>
      </c>
    </row>
    <row r="286" spans="1:3" x14ac:dyDescent="0.35">
      <c r="A286" s="167">
        <v>17031081201</v>
      </c>
      <c r="B286" s="167" t="s">
        <v>1200</v>
      </c>
      <c r="C286" s="167">
        <v>0</v>
      </c>
    </row>
    <row r="287" spans="1:3" x14ac:dyDescent="0.35">
      <c r="A287" s="167">
        <v>17031081202</v>
      </c>
      <c r="B287" s="167" t="s">
        <v>1200</v>
      </c>
      <c r="C287" s="167">
        <v>3</v>
      </c>
    </row>
    <row r="288" spans="1:3" x14ac:dyDescent="0.35">
      <c r="A288" s="167">
        <v>17031081300</v>
      </c>
      <c r="B288" s="167" t="s">
        <v>1200</v>
      </c>
      <c r="C288" s="167">
        <v>3</v>
      </c>
    </row>
    <row r="289" spans="1:3" x14ac:dyDescent="0.35">
      <c r="A289" s="167">
        <v>17031081401</v>
      </c>
      <c r="B289" s="167" t="s">
        <v>1200</v>
      </c>
      <c r="C289" s="167">
        <v>0</v>
      </c>
    </row>
    <row r="290" spans="1:3" x14ac:dyDescent="0.35">
      <c r="A290" s="167">
        <v>17031081402</v>
      </c>
      <c r="B290" s="167" t="s">
        <v>1200</v>
      </c>
      <c r="C290" s="167">
        <v>3</v>
      </c>
    </row>
    <row r="291" spans="1:3" x14ac:dyDescent="0.35">
      <c r="A291" s="167">
        <v>17031081403</v>
      </c>
      <c r="B291" s="167" t="s">
        <v>1200</v>
      </c>
      <c r="C291" s="167">
        <v>0</v>
      </c>
    </row>
    <row r="292" spans="1:3" x14ac:dyDescent="0.35">
      <c r="A292" s="167">
        <v>17031081500</v>
      </c>
      <c r="B292" s="167" t="s">
        <v>1200</v>
      </c>
      <c r="C292" s="167">
        <v>1</v>
      </c>
    </row>
    <row r="293" spans="1:3" x14ac:dyDescent="0.35">
      <c r="A293" s="167">
        <v>17031081600</v>
      </c>
      <c r="B293" s="167" t="s">
        <v>1200</v>
      </c>
      <c r="C293" s="167">
        <v>0</v>
      </c>
    </row>
    <row r="294" spans="1:3" x14ac:dyDescent="0.35">
      <c r="A294" s="167">
        <v>17031081700</v>
      </c>
      <c r="B294" s="167" t="s">
        <v>1200</v>
      </c>
      <c r="C294" s="167">
        <v>0</v>
      </c>
    </row>
    <row r="295" spans="1:3" x14ac:dyDescent="0.35">
      <c r="A295" s="167">
        <v>17031081800</v>
      </c>
      <c r="B295" s="167" t="s">
        <v>1200</v>
      </c>
      <c r="C295" s="167">
        <v>0</v>
      </c>
    </row>
    <row r="296" spans="1:3" x14ac:dyDescent="0.35">
      <c r="A296" s="167">
        <v>17031081900</v>
      </c>
      <c r="B296" s="167" t="s">
        <v>1200</v>
      </c>
      <c r="C296" s="167">
        <v>4</v>
      </c>
    </row>
    <row r="297" spans="1:3" x14ac:dyDescent="0.35">
      <c r="A297" s="167">
        <v>17031090100</v>
      </c>
      <c r="B297" s="167" t="s">
        <v>1200</v>
      </c>
      <c r="C297" s="167">
        <v>0</v>
      </c>
    </row>
    <row r="298" spans="1:3" x14ac:dyDescent="0.35">
      <c r="A298" s="167">
        <v>17031090200</v>
      </c>
      <c r="B298" s="167" t="s">
        <v>1200</v>
      </c>
      <c r="C298" s="167">
        <v>0</v>
      </c>
    </row>
    <row r="299" spans="1:3" x14ac:dyDescent="0.35">
      <c r="A299" s="167">
        <v>17031090300</v>
      </c>
      <c r="B299" s="167" t="s">
        <v>1200</v>
      </c>
      <c r="C299" s="167">
        <v>0</v>
      </c>
    </row>
    <row r="300" spans="1:3" x14ac:dyDescent="0.35">
      <c r="A300" s="167">
        <v>17031100100</v>
      </c>
      <c r="B300" s="167" t="s">
        <v>1200</v>
      </c>
      <c r="C300" s="167">
        <v>0</v>
      </c>
    </row>
    <row r="301" spans="1:3" x14ac:dyDescent="0.35">
      <c r="A301" s="167">
        <v>17031100200</v>
      </c>
      <c r="B301" s="167" t="s">
        <v>1200</v>
      </c>
      <c r="C301" s="167">
        <v>5</v>
      </c>
    </row>
    <row r="302" spans="1:3" x14ac:dyDescent="0.35">
      <c r="A302" s="167">
        <v>17031100300</v>
      </c>
      <c r="B302" s="167" t="s">
        <v>1200</v>
      </c>
      <c r="C302" s="167">
        <v>0</v>
      </c>
    </row>
    <row r="303" spans="1:3" x14ac:dyDescent="0.35">
      <c r="A303" s="167">
        <v>17031100400</v>
      </c>
      <c r="B303" s="167" t="s">
        <v>1200</v>
      </c>
      <c r="C303" s="167">
        <v>4</v>
      </c>
    </row>
    <row r="304" spans="1:3" x14ac:dyDescent="0.35">
      <c r="A304" s="167">
        <v>17031100500</v>
      </c>
      <c r="B304" s="167" t="s">
        <v>1200</v>
      </c>
      <c r="C304" s="167">
        <v>5</v>
      </c>
    </row>
    <row r="305" spans="1:3" x14ac:dyDescent="0.35">
      <c r="A305" s="167">
        <v>17031100600</v>
      </c>
      <c r="B305" s="167" t="s">
        <v>1200</v>
      </c>
      <c r="C305" s="167">
        <v>0</v>
      </c>
    </row>
    <row r="306" spans="1:3" x14ac:dyDescent="0.35">
      <c r="A306" s="167">
        <v>17031100700</v>
      </c>
      <c r="B306" s="167" t="s">
        <v>1200</v>
      </c>
      <c r="C306" s="167">
        <v>0</v>
      </c>
    </row>
    <row r="307" spans="1:3" x14ac:dyDescent="0.35">
      <c r="A307" s="167">
        <v>17031110100</v>
      </c>
      <c r="B307" s="167" t="s">
        <v>1200</v>
      </c>
      <c r="C307" s="167">
        <v>3</v>
      </c>
    </row>
    <row r="308" spans="1:3" x14ac:dyDescent="0.35">
      <c r="A308" s="167">
        <v>17031110200</v>
      </c>
      <c r="B308" s="167" t="s">
        <v>1200</v>
      </c>
      <c r="C308" s="167">
        <v>0</v>
      </c>
    </row>
    <row r="309" spans="1:3" x14ac:dyDescent="0.35">
      <c r="A309" s="167">
        <v>17031110300</v>
      </c>
      <c r="B309" s="167" t="s">
        <v>1200</v>
      </c>
      <c r="C309" s="167">
        <v>1</v>
      </c>
    </row>
    <row r="310" spans="1:3" x14ac:dyDescent="0.35">
      <c r="A310" s="167">
        <v>17031110400</v>
      </c>
      <c r="B310" s="167" t="s">
        <v>1200</v>
      </c>
      <c r="C310" s="167">
        <v>5</v>
      </c>
    </row>
    <row r="311" spans="1:3" x14ac:dyDescent="0.35">
      <c r="A311" s="167">
        <v>17031110501</v>
      </c>
      <c r="B311" s="167" t="s">
        <v>1200</v>
      </c>
      <c r="C311" s="167">
        <v>0</v>
      </c>
    </row>
    <row r="312" spans="1:3" x14ac:dyDescent="0.35">
      <c r="A312" s="167">
        <v>17031110502</v>
      </c>
      <c r="B312" s="167" t="s">
        <v>1200</v>
      </c>
      <c r="C312" s="167">
        <v>0</v>
      </c>
    </row>
    <row r="313" spans="1:3" x14ac:dyDescent="0.35">
      <c r="A313" s="167">
        <v>17031120100</v>
      </c>
      <c r="B313" s="167" t="s">
        <v>1200</v>
      </c>
      <c r="C313" s="167">
        <v>0</v>
      </c>
    </row>
    <row r="314" spans="1:3" x14ac:dyDescent="0.35">
      <c r="A314" s="167">
        <v>17031120200</v>
      </c>
      <c r="B314" s="167" t="s">
        <v>1200</v>
      </c>
      <c r="C314" s="167">
        <v>1</v>
      </c>
    </row>
    <row r="315" spans="1:3" x14ac:dyDescent="0.35">
      <c r="A315" s="167">
        <v>17031120300</v>
      </c>
      <c r="B315" s="167" t="s">
        <v>1200</v>
      </c>
      <c r="C315" s="167">
        <v>0</v>
      </c>
    </row>
    <row r="316" spans="1:3" x14ac:dyDescent="0.35">
      <c r="A316" s="167">
        <v>17031120400</v>
      </c>
      <c r="B316" s="167" t="s">
        <v>1200</v>
      </c>
      <c r="C316" s="167">
        <v>1</v>
      </c>
    </row>
    <row r="317" spans="1:3" x14ac:dyDescent="0.35">
      <c r="A317" s="167">
        <v>17031130100</v>
      </c>
      <c r="B317" s="167" t="s">
        <v>1200</v>
      </c>
      <c r="C317" s="167">
        <v>0</v>
      </c>
    </row>
    <row r="318" spans="1:3" x14ac:dyDescent="0.35">
      <c r="A318" s="167">
        <v>17031130200</v>
      </c>
      <c r="B318" s="167" t="s">
        <v>1200</v>
      </c>
      <c r="C318" s="167">
        <v>0</v>
      </c>
    </row>
    <row r="319" spans="1:3" x14ac:dyDescent="0.35">
      <c r="A319" s="167">
        <v>17031130300</v>
      </c>
      <c r="B319" s="167" t="s">
        <v>1200</v>
      </c>
      <c r="C319" s="167">
        <v>1</v>
      </c>
    </row>
    <row r="320" spans="1:3" x14ac:dyDescent="0.35">
      <c r="A320" s="167">
        <v>17031140100</v>
      </c>
      <c r="B320" s="167" t="s">
        <v>1200</v>
      </c>
      <c r="C320" s="167">
        <v>1</v>
      </c>
    </row>
    <row r="321" spans="1:3" x14ac:dyDescent="0.35">
      <c r="A321" s="167">
        <v>17031140200</v>
      </c>
      <c r="B321" s="167" t="s">
        <v>1200</v>
      </c>
      <c r="C321" s="167">
        <v>3</v>
      </c>
    </row>
    <row r="322" spans="1:3" x14ac:dyDescent="0.35">
      <c r="A322" s="167">
        <v>17031140301</v>
      </c>
      <c r="B322" s="167" t="s">
        <v>1200</v>
      </c>
      <c r="C322" s="167">
        <v>0</v>
      </c>
    </row>
    <row r="323" spans="1:3" x14ac:dyDescent="0.35">
      <c r="A323" s="167">
        <v>17031140302</v>
      </c>
      <c r="B323" s="167" t="s">
        <v>1200</v>
      </c>
      <c r="C323" s="167">
        <v>0</v>
      </c>
    </row>
    <row r="324" spans="1:3" x14ac:dyDescent="0.35">
      <c r="A324" s="167">
        <v>17031140400</v>
      </c>
      <c r="B324" s="167" t="s">
        <v>1200</v>
      </c>
      <c r="C324" s="167">
        <v>0</v>
      </c>
    </row>
    <row r="325" spans="1:3" x14ac:dyDescent="0.35">
      <c r="A325" s="167">
        <v>17031140500</v>
      </c>
      <c r="B325" s="167" t="s">
        <v>1200</v>
      </c>
      <c r="C325" s="167">
        <v>1</v>
      </c>
    </row>
    <row r="326" spans="1:3" x14ac:dyDescent="0.35">
      <c r="A326" s="167">
        <v>17031140601</v>
      </c>
      <c r="B326" s="167" t="s">
        <v>1200</v>
      </c>
      <c r="C326" s="167">
        <v>1</v>
      </c>
    </row>
    <row r="327" spans="1:3" x14ac:dyDescent="0.35">
      <c r="A327" s="167">
        <v>17031140602</v>
      </c>
      <c r="B327" s="167" t="s">
        <v>1200</v>
      </c>
      <c r="C327" s="167">
        <v>0</v>
      </c>
    </row>
    <row r="328" spans="1:3" x14ac:dyDescent="0.35">
      <c r="A328" s="167">
        <v>17031140701</v>
      </c>
      <c r="B328" s="167" t="s">
        <v>1200</v>
      </c>
      <c r="C328" s="167">
        <v>1</v>
      </c>
    </row>
    <row r="329" spans="1:3" x14ac:dyDescent="0.35">
      <c r="A329" s="167">
        <v>17031140702</v>
      </c>
      <c r="B329" s="167" t="s">
        <v>1200</v>
      </c>
      <c r="C329" s="167">
        <v>1</v>
      </c>
    </row>
    <row r="330" spans="1:3" x14ac:dyDescent="0.35">
      <c r="A330" s="167">
        <v>17031140800</v>
      </c>
      <c r="B330" s="167" t="s">
        <v>1200</v>
      </c>
      <c r="C330" s="167">
        <v>0</v>
      </c>
    </row>
    <row r="331" spans="1:3" x14ac:dyDescent="0.35">
      <c r="A331" s="167">
        <v>17031150200</v>
      </c>
      <c r="B331" s="167" t="s">
        <v>1200</v>
      </c>
      <c r="C331" s="167">
        <v>0</v>
      </c>
    </row>
    <row r="332" spans="1:3" x14ac:dyDescent="0.35">
      <c r="A332" s="167">
        <v>17031150300</v>
      </c>
      <c r="B332" s="167" t="s">
        <v>1200</v>
      </c>
      <c r="C332" s="167">
        <v>4</v>
      </c>
    </row>
    <row r="333" spans="1:3" x14ac:dyDescent="0.35">
      <c r="A333" s="167">
        <v>17031150401</v>
      </c>
      <c r="B333" s="167" t="s">
        <v>1200</v>
      </c>
      <c r="C333" s="167">
        <v>0</v>
      </c>
    </row>
    <row r="334" spans="1:3" x14ac:dyDescent="0.35">
      <c r="A334" s="167">
        <v>17031150402</v>
      </c>
      <c r="B334" s="167" t="s">
        <v>1200</v>
      </c>
      <c r="C334" s="167">
        <v>0</v>
      </c>
    </row>
    <row r="335" spans="1:3" x14ac:dyDescent="0.35">
      <c r="A335" s="167">
        <v>17031150501</v>
      </c>
      <c r="B335" s="167" t="s">
        <v>1200</v>
      </c>
      <c r="C335" s="167">
        <v>5</v>
      </c>
    </row>
    <row r="336" spans="1:3" x14ac:dyDescent="0.35">
      <c r="A336" s="167">
        <v>17031150502</v>
      </c>
      <c r="B336" s="167" t="s">
        <v>1200</v>
      </c>
      <c r="C336" s="167">
        <v>1</v>
      </c>
    </row>
    <row r="337" spans="1:3" x14ac:dyDescent="0.35">
      <c r="A337" s="167">
        <v>17031150600</v>
      </c>
      <c r="B337" s="167" t="s">
        <v>1200</v>
      </c>
      <c r="C337" s="167">
        <v>0</v>
      </c>
    </row>
    <row r="338" spans="1:3" x14ac:dyDescent="0.35">
      <c r="A338" s="167">
        <v>17031150700</v>
      </c>
      <c r="B338" s="167" t="s">
        <v>1200</v>
      </c>
      <c r="C338" s="167">
        <v>1</v>
      </c>
    </row>
    <row r="339" spans="1:3" x14ac:dyDescent="0.35">
      <c r="A339" s="167">
        <v>17031150800</v>
      </c>
      <c r="B339" s="167" t="s">
        <v>1200</v>
      </c>
      <c r="C339" s="167">
        <v>0</v>
      </c>
    </row>
    <row r="340" spans="1:3" x14ac:dyDescent="0.35">
      <c r="A340" s="167">
        <v>17031151001</v>
      </c>
      <c r="B340" s="167" t="s">
        <v>1200</v>
      </c>
      <c r="C340" s="167">
        <v>3</v>
      </c>
    </row>
    <row r="341" spans="1:3" x14ac:dyDescent="0.35">
      <c r="A341" s="167">
        <v>17031151002</v>
      </c>
      <c r="B341" s="167" t="s">
        <v>1200</v>
      </c>
      <c r="C341" s="167">
        <v>0</v>
      </c>
    </row>
    <row r="342" spans="1:3" x14ac:dyDescent="0.35">
      <c r="A342" s="167">
        <v>17031151100</v>
      </c>
      <c r="B342" s="167" t="s">
        <v>1200</v>
      </c>
      <c r="C342" s="167">
        <v>1</v>
      </c>
    </row>
    <row r="343" spans="1:3" x14ac:dyDescent="0.35">
      <c r="A343" s="167">
        <v>17031151200</v>
      </c>
      <c r="B343" s="167" t="s">
        <v>1200</v>
      </c>
      <c r="C343" s="167">
        <v>0</v>
      </c>
    </row>
    <row r="344" spans="1:3" x14ac:dyDescent="0.35">
      <c r="A344" s="167">
        <v>17031160100</v>
      </c>
      <c r="B344" s="167" t="s">
        <v>1200</v>
      </c>
      <c r="C344" s="167">
        <v>1</v>
      </c>
    </row>
    <row r="345" spans="1:3" x14ac:dyDescent="0.35">
      <c r="A345" s="167">
        <v>17031160200</v>
      </c>
      <c r="B345" s="167" t="s">
        <v>1200</v>
      </c>
      <c r="C345" s="167">
        <v>0</v>
      </c>
    </row>
    <row r="346" spans="1:3" x14ac:dyDescent="0.35">
      <c r="A346" s="167">
        <v>17031160300</v>
      </c>
      <c r="B346" s="167" t="s">
        <v>1200</v>
      </c>
      <c r="C346" s="167">
        <v>0</v>
      </c>
    </row>
    <row r="347" spans="1:3" x14ac:dyDescent="0.35">
      <c r="A347" s="167">
        <v>17031160400</v>
      </c>
      <c r="B347" s="167" t="s">
        <v>1200</v>
      </c>
      <c r="C347" s="167">
        <v>0</v>
      </c>
    </row>
    <row r="348" spans="1:3" x14ac:dyDescent="0.35">
      <c r="A348" s="167">
        <v>17031160501</v>
      </c>
      <c r="B348" s="167" t="s">
        <v>1200</v>
      </c>
      <c r="C348" s="167">
        <v>5</v>
      </c>
    </row>
    <row r="349" spans="1:3" x14ac:dyDescent="0.35">
      <c r="A349" s="167">
        <v>17031160502</v>
      </c>
      <c r="B349" s="167" t="s">
        <v>1200</v>
      </c>
      <c r="C349" s="167">
        <v>5</v>
      </c>
    </row>
    <row r="350" spans="1:3" x14ac:dyDescent="0.35">
      <c r="A350" s="167">
        <v>17031160601</v>
      </c>
      <c r="B350" s="167" t="s">
        <v>1200</v>
      </c>
      <c r="C350" s="167">
        <v>4</v>
      </c>
    </row>
    <row r="351" spans="1:3" x14ac:dyDescent="0.35">
      <c r="A351" s="167">
        <v>17031160602</v>
      </c>
      <c r="B351" s="167" t="s">
        <v>1200</v>
      </c>
      <c r="C351" s="167">
        <v>0</v>
      </c>
    </row>
    <row r="352" spans="1:3" x14ac:dyDescent="0.35">
      <c r="A352" s="167">
        <v>17031160700</v>
      </c>
      <c r="B352" s="167" t="s">
        <v>1200</v>
      </c>
      <c r="C352" s="167">
        <v>0</v>
      </c>
    </row>
    <row r="353" spans="1:3" x14ac:dyDescent="0.35">
      <c r="A353" s="167">
        <v>17031160800</v>
      </c>
      <c r="B353" s="167" t="s">
        <v>1200</v>
      </c>
      <c r="C353" s="167">
        <v>1</v>
      </c>
    </row>
    <row r="354" spans="1:3" x14ac:dyDescent="0.35">
      <c r="A354" s="167">
        <v>17031160900</v>
      </c>
      <c r="B354" s="167" t="s">
        <v>1200</v>
      </c>
      <c r="C354" s="167">
        <v>1</v>
      </c>
    </row>
    <row r="355" spans="1:3" x14ac:dyDescent="0.35">
      <c r="A355" s="167">
        <v>17031161000</v>
      </c>
      <c r="B355" s="167" t="s">
        <v>1200</v>
      </c>
      <c r="C355" s="167">
        <v>5</v>
      </c>
    </row>
    <row r="356" spans="1:3" x14ac:dyDescent="0.35">
      <c r="A356" s="167">
        <v>17031161100</v>
      </c>
      <c r="B356" s="167" t="s">
        <v>1200</v>
      </c>
      <c r="C356" s="167">
        <v>0</v>
      </c>
    </row>
    <row r="357" spans="1:3" x14ac:dyDescent="0.35">
      <c r="A357" s="167">
        <v>17031161200</v>
      </c>
      <c r="B357" s="167" t="s">
        <v>1200</v>
      </c>
      <c r="C357" s="167">
        <v>0</v>
      </c>
    </row>
    <row r="358" spans="1:3" x14ac:dyDescent="0.35">
      <c r="A358" s="167">
        <v>17031161300</v>
      </c>
      <c r="B358" s="167" t="s">
        <v>1200</v>
      </c>
      <c r="C358" s="167">
        <v>0</v>
      </c>
    </row>
    <row r="359" spans="1:3" x14ac:dyDescent="0.35">
      <c r="A359" s="167">
        <v>17031170100</v>
      </c>
      <c r="B359" s="167" t="s">
        <v>1200</v>
      </c>
      <c r="C359" s="167">
        <v>0</v>
      </c>
    </row>
    <row r="360" spans="1:3" x14ac:dyDescent="0.35">
      <c r="A360" s="167">
        <v>17031170200</v>
      </c>
      <c r="B360" s="167" t="s">
        <v>1200</v>
      </c>
      <c r="C360" s="167">
        <v>4</v>
      </c>
    </row>
    <row r="361" spans="1:3" x14ac:dyDescent="0.35">
      <c r="A361" s="167">
        <v>17031170300</v>
      </c>
      <c r="B361" s="167" t="s">
        <v>1200</v>
      </c>
      <c r="C361" s="167">
        <v>4</v>
      </c>
    </row>
    <row r="362" spans="1:3" x14ac:dyDescent="0.35">
      <c r="A362" s="167">
        <v>17031170400</v>
      </c>
      <c r="B362" s="167" t="s">
        <v>1200</v>
      </c>
      <c r="C362" s="167">
        <v>1</v>
      </c>
    </row>
    <row r="363" spans="1:3" x14ac:dyDescent="0.35">
      <c r="A363" s="167">
        <v>17031170500</v>
      </c>
      <c r="B363" s="167" t="s">
        <v>1200</v>
      </c>
      <c r="C363" s="167">
        <v>0</v>
      </c>
    </row>
    <row r="364" spans="1:3" x14ac:dyDescent="0.35">
      <c r="A364" s="167">
        <v>17031170600</v>
      </c>
      <c r="B364" s="167" t="s">
        <v>1200</v>
      </c>
      <c r="C364" s="167">
        <v>0</v>
      </c>
    </row>
    <row r="365" spans="1:3" x14ac:dyDescent="0.35">
      <c r="A365" s="167">
        <v>17031170700</v>
      </c>
      <c r="B365" s="167" t="s">
        <v>1200</v>
      </c>
      <c r="C365" s="167">
        <v>2</v>
      </c>
    </row>
    <row r="366" spans="1:3" x14ac:dyDescent="0.35">
      <c r="A366" s="167">
        <v>17031170800</v>
      </c>
      <c r="B366" s="167" t="s">
        <v>1200</v>
      </c>
      <c r="C366" s="167">
        <v>0</v>
      </c>
    </row>
    <row r="367" spans="1:3" x14ac:dyDescent="0.35">
      <c r="A367" s="167">
        <v>17031170900</v>
      </c>
      <c r="B367" s="167" t="s">
        <v>1200</v>
      </c>
      <c r="C367" s="167">
        <v>0</v>
      </c>
    </row>
    <row r="368" spans="1:3" x14ac:dyDescent="0.35">
      <c r="A368" s="167">
        <v>17031171000</v>
      </c>
      <c r="B368" s="167" t="s">
        <v>1200</v>
      </c>
      <c r="C368" s="167">
        <v>0</v>
      </c>
    </row>
    <row r="369" spans="1:3" x14ac:dyDescent="0.35">
      <c r="A369" s="167">
        <v>17031171100</v>
      </c>
      <c r="B369" s="167" t="s">
        <v>1200</v>
      </c>
      <c r="C369" s="167">
        <v>3</v>
      </c>
    </row>
    <row r="370" spans="1:3" x14ac:dyDescent="0.35">
      <c r="A370" s="167">
        <v>17031180100</v>
      </c>
      <c r="B370" s="167" t="s">
        <v>1200</v>
      </c>
      <c r="C370" s="167">
        <v>3</v>
      </c>
    </row>
    <row r="371" spans="1:3" x14ac:dyDescent="0.35">
      <c r="A371" s="167">
        <v>17031190100</v>
      </c>
      <c r="B371" s="167" t="s">
        <v>1200</v>
      </c>
      <c r="C371" s="167">
        <v>1</v>
      </c>
    </row>
    <row r="372" spans="1:3" x14ac:dyDescent="0.35">
      <c r="A372" s="167">
        <v>17031190200</v>
      </c>
      <c r="B372" s="167" t="s">
        <v>1200</v>
      </c>
      <c r="C372" s="167">
        <v>0</v>
      </c>
    </row>
    <row r="373" spans="1:3" x14ac:dyDescent="0.35">
      <c r="A373" s="167">
        <v>17031190300</v>
      </c>
      <c r="B373" s="167" t="s">
        <v>1200</v>
      </c>
      <c r="C373" s="167">
        <v>5</v>
      </c>
    </row>
    <row r="374" spans="1:3" x14ac:dyDescent="0.35">
      <c r="A374" s="167">
        <v>17031190401</v>
      </c>
      <c r="B374" s="167" t="s">
        <v>1200</v>
      </c>
      <c r="C374" s="167">
        <v>0</v>
      </c>
    </row>
    <row r="375" spans="1:3" x14ac:dyDescent="0.35">
      <c r="A375" s="167">
        <v>17031190402</v>
      </c>
      <c r="B375" s="167" t="s">
        <v>1200</v>
      </c>
      <c r="C375" s="167">
        <v>0</v>
      </c>
    </row>
    <row r="376" spans="1:3" x14ac:dyDescent="0.35">
      <c r="A376" s="167">
        <v>17031190601</v>
      </c>
      <c r="B376" s="167" t="s">
        <v>1200</v>
      </c>
      <c r="C376" s="167">
        <v>1</v>
      </c>
    </row>
    <row r="377" spans="1:3" x14ac:dyDescent="0.35">
      <c r="A377" s="167">
        <v>17031190602</v>
      </c>
      <c r="B377" s="167" t="s">
        <v>1200</v>
      </c>
      <c r="C377" s="167">
        <v>0</v>
      </c>
    </row>
    <row r="378" spans="1:3" x14ac:dyDescent="0.35">
      <c r="A378" s="167">
        <v>17031190701</v>
      </c>
      <c r="B378" s="167" t="s">
        <v>1200</v>
      </c>
      <c r="C378" s="167">
        <v>5</v>
      </c>
    </row>
    <row r="379" spans="1:3" x14ac:dyDescent="0.35">
      <c r="A379" s="167">
        <v>17031190702</v>
      </c>
      <c r="B379" s="167" t="s">
        <v>1200</v>
      </c>
      <c r="C379" s="167">
        <v>3</v>
      </c>
    </row>
    <row r="380" spans="1:3" x14ac:dyDescent="0.35">
      <c r="A380" s="167">
        <v>17031190800</v>
      </c>
      <c r="B380" s="167" t="s">
        <v>1200</v>
      </c>
      <c r="C380" s="167">
        <v>1</v>
      </c>
    </row>
    <row r="381" spans="1:3" x14ac:dyDescent="0.35">
      <c r="A381" s="167">
        <v>17031190900</v>
      </c>
      <c r="B381" s="167" t="s">
        <v>1200</v>
      </c>
      <c r="C381" s="167">
        <v>1</v>
      </c>
    </row>
    <row r="382" spans="1:3" x14ac:dyDescent="0.35">
      <c r="A382" s="167">
        <v>17031191000</v>
      </c>
      <c r="B382" s="167" t="s">
        <v>1200</v>
      </c>
      <c r="C382" s="167">
        <v>1</v>
      </c>
    </row>
    <row r="383" spans="1:3" x14ac:dyDescent="0.35">
      <c r="A383" s="167">
        <v>17031191100</v>
      </c>
      <c r="B383" s="167" t="s">
        <v>1200</v>
      </c>
      <c r="C383" s="167">
        <v>0</v>
      </c>
    </row>
    <row r="384" spans="1:3" x14ac:dyDescent="0.35">
      <c r="A384" s="167">
        <v>17031191200</v>
      </c>
      <c r="B384" s="167" t="s">
        <v>1200</v>
      </c>
      <c r="C384" s="167">
        <v>3</v>
      </c>
    </row>
    <row r="385" spans="1:3" x14ac:dyDescent="0.35">
      <c r="A385" s="167">
        <v>17031191301</v>
      </c>
      <c r="B385" s="167" t="s">
        <v>1200</v>
      </c>
      <c r="C385" s="167">
        <v>3</v>
      </c>
    </row>
    <row r="386" spans="1:3" x14ac:dyDescent="0.35">
      <c r="A386" s="167">
        <v>17031191302</v>
      </c>
      <c r="B386" s="167" t="s">
        <v>1200</v>
      </c>
      <c r="C386" s="167">
        <v>2</v>
      </c>
    </row>
    <row r="387" spans="1:3" x14ac:dyDescent="0.35">
      <c r="A387" s="167">
        <v>17031200100</v>
      </c>
      <c r="B387" s="167" t="s">
        <v>1200</v>
      </c>
      <c r="C387" s="167">
        <v>0</v>
      </c>
    </row>
    <row r="388" spans="1:3" x14ac:dyDescent="0.35">
      <c r="A388" s="167">
        <v>17031200200</v>
      </c>
      <c r="B388" s="167" t="s">
        <v>1200</v>
      </c>
      <c r="C388" s="167">
        <v>3</v>
      </c>
    </row>
    <row r="389" spans="1:3" x14ac:dyDescent="0.35">
      <c r="A389" s="167">
        <v>17031200300</v>
      </c>
      <c r="B389" s="167" t="s">
        <v>1200</v>
      </c>
      <c r="C389" s="167">
        <v>3</v>
      </c>
    </row>
    <row r="390" spans="1:3" x14ac:dyDescent="0.35">
      <c r="A390" s="167">
        <v>17031200401</v>
      </c>
      <c r="B390" s="167" t="s">
        <v>1200</v>
      </c>
      <c r="C390" s="167">
        <v>1</v>
      </c>
    </row>
    <row r="391" spans="1:3" x14ac:dyDescent="0.35">
      <c r="A391" s="167">
        <v>17031200402</v>
      </c>
      <c r="B391" s="167" t="s">
        <v>1200</v>
      </c>
      <c r="C391" s="167">
        <v>4</v>
      </c>
    </row>
    <row r="392" spans="1:3" x14ac:dyDescent="0.35">
      <c r="A392" s="167">
        <v>17031210100</v>
      </c>
      <c r="B392" s="167" t="s">
        <v>1200</v>
      </c>
      <c r="C392" s="167">
        <v>5</v>
      </c>
    </row>
    <row r="393" spans="1:3" x14ac:dyDescent="0.35">
      <c r="A393" s="167">
        <v>17031210400</v>
      </c>
      <c r="B393" s="167" t="s">
        <v>1200</v>
      </c>
      <c r="C393" s="167">
        <v>0</v>
      </c>
    </row>
    <row r="394" spans="1:3" x14ac:dyDescent="0.35">
      <c r="A394" s="167">
        <v>17031210501</v>
      </c>
      <c r="B394" s="167" t="s">
        <v>1200</v>
      </c>
      <c r="C394" s="167">
        <v>0</v>
      </c>
    </row>
    <row r="395" spans="1:3" x14ac:dyDescent="0.35">
      <c r="A395" s="167">
        <v>17031210502</v>
      </c>
      <c r="B395" s="167" t="s">
        <v>1200</v>
      </c>
      <c r="C395" s="167">
        <v>3</v>
      </c>
    </row>
    <row r="396" spans="1:3" x14ac:dyDescent="0.35">
      <c r="A396" s="167">
        <v>17031210601</v>
      </c>
      <c r="B396" s="167" t="s">
        <v>1200</v>
      </c>
      <c r="C396" s="167">
        <v>0</v>
      </c>
    </row>
    <row r="397" spans="1:3" x14ac:dyDescent="0.35">
      <c r="A397" s="167">
        <v>17031210602</v>
      </c>
      <c r="B397" s="167" t="s">
        <v>1200</v>
      </c>
      <c r="C397" s="167">
        <v>0</v>
      </c>
    </row>
    <row r="398" spans="1:3" x14ac:dyDescent="0.35">
      <c r="A398" s="167">
        <v>17031210700</v>
      </c>
      <c r="B398" s="167" t="s">
        <v>1200</v>
      </c>
      <c r="C398" s="167">
        <v>5</v>
      </c>
    </row>
    <row r="399" spans="1:3" x14ac:dyDescent="0.35">
      <c r="A399" s="167">
        <v>17031210800</v>
      </c>
      <c r="B399" s="167" t="s">
        <v>1200</v>
      </c>
      <c r="C399" s="167">
        <v>0</v>
      </c>
    </row>
    <row r="400" spans="1:3" x14ac:dyDescent="0.35">
      <c r="A400" s="167">
        <v>17031210900</v>
      </c>
      <c r="B400" s="167" t="s">
        <v>1200</v>
      </c>
      <c r="C400" s="167">
        <v>5</v>
      </c>
    </row>
    <row r="401" spans="1:3" x14ac:dyDescent="0.35">
      <c r="A401" s="167">
        <v>17031220300</v>
      </c>
      <c r="B401" s="167" t="s">
        <v>1200</v>
      </c>
      <c r="C401" s="167">
        <v>0</v>
      </c>
    </row>
    <row r="402" spans="1:3" x14ac:dyDescent="0.35">
      <c r="A402" s="167">
        <v>17031220400</v>
      </c>
      <c r="B402" s="167" t="s">
        <v>1200</v>
      </c>
      <c r="C402" s="167">
        <v>0</v>
      </c>
    </row>
    <row r="403" spans="1:3" x14ac:dyDescent="0.35">
      <c r="A403" s="167">
        <v>17031220500</v>
      </c>
      <c r="B403" s="167" t="s">
        <v>1200</v>
      </c>
      <c r="C403" s="167">
        <v>0</v>
      </c>
    </row>
    <row r="404" spans="1:3" x14ac:dyDescent="0.35">
      <c r="A404" s="167">
        <v>17031220601</v>
      </c>
      <c r="B404" s="167" t="s">
        <v>1200</v>
      </c>
      <c r="C404" s="167">
        <v>5</v>
      </c>
    </row>
    <row r="405" spans="1:3" x14ac:dyDescent="0.35">
      <c r="A405" s="167">
        <v>17031220602</v>
      </c>
      <c r="B405" s="167" t="s">
        <v>1200</v>
      </c>
      <c r="C405" s="167">
        <v>1</v>
      </c>
    </row>
    <row r="406" spans="1:3" x14ac:dyDescent="0.35">
      <c r="A406" s="167">
        <v>17031220701</v>
      </c>
      <c r="B406" s="167" t="s">
        <v>1200</v>
      </c>
      <c r="C406" s="167">
        <v>1</v>
      </c>
    </row>
    <row r="407" spans="1:3" x14ac:dyDescent="0.35">
      <c r="A407" s="167">
        <v>17031220702</v>
      </c>
      <c r="B407" s="167" t="s">
        <v>1200</v>
      </c>
      <c r="C407" s="167">
        <v>0</v>
      </c>
    </row>
    <row r="408" spans="1:3" x14ac:dyDescent="0.35">
      <c r="A408" s="167">
        <v>17031220901</v>
      </c>
      <c r="B408" s="167" t="s">
        <v>1200</v>
      </c>
      <c r="C408" s="167">
        <v>1</v>
      </c>
    </row>
    <row r="409" spans="1:3" x14ac:dyDescent="0.35">
      <c r="A409" s="167">
        <v>17031220902</v>
      </c>
      <c r="B409" s="167" t="s">
        <v>1200</v>
      </c>
      <c r="C409" s="167">
        <v>3</v>
      </c>
    </row>
    <row r="410" spans="1:3" x14ac:dyDescent="0.35">
      <c r="A410" s="167">
        <v>17031221000</v>
      </c>
      <c r="B410" s="167" t="s">
        <v>1200</v>
      </c>
      <c r="C410" s="167">
        <v>4</v>
      </c>
    </row>
    <row r="411" spans="1:3" x14ac:dyDescent="0.35">
      <c r="A411" s="167">
        <v>17031221100</v>
      </c>
      <c r="B411" s="167" t="s">
        <v>1200</v>
      </c>
      <c r="C411" s="167">
        <v>0</v>
      </c>
    </row>
    <row r="412" spans="1:3" x14ac:dyDescent="0.35">
      <c r="A412" s="167">
        <v>17031221200</v>
      </c>
      <c r="B412" s="167" t="s">
        <v>1200</v>
      </c>
      <c r="C412" s="167">
        <v>0</v>
      </c>
    </row>
    <row r="413" spans="1:3" x14ac:dyDescent="0.35">
      <c r="A413" s="167">
        <v>17031221300</v>
      </c>
      <c r="B413" s="167" t="s">
        <v>1200</v>
      </c>
      <c r="C413" s="167">
        <v>0</v>
      </c>
    </row>
    <row r="414" spans="1:3" x14ac:dyDescent="0.35">
      <c r="A414" s="167">
        <v>17031221400</v>
      </c>
      <c r="B414" s="167" t="s">
        <v>1200</v>
      </c>
      <c r="C414" s="167">
        <v>1</v>
      </c>
    </row>
    <row r="415" spans="1:3" x14ac:dyDescent="0.35">
      <c r="A415" s="167">
        <v>17031221500</v>
      </c>
      <c r="B415" s="167" t="s">
        <v>1200</v>
      </c>
      <c r="C415" s="167">
        <v>0</v>
      </c>
    </row>
    <row r="416" spans="1:3" x14ac:dyDescent="0.35">
      <c r="A416" s="167">
        <v>17031221600</v>
      </c>
      <c r="B416" s="167" t="s">
        <v>1200</v>
      </c>
      <c r="C416" s="167">
        <v>0</v>
      </c>
    </row>
    <row r="417" spans="1:3" x14ac:dyDescent="0.35">
      <c r="A417" s="167">
        <v>17031222200</v>
      </c>
      <c r="B417" s="167" t="s">
        <v>1200</v>
      </c>
      <c r="C417" s="167">
        <v>1</v>
      </c>
    </row>
    <row r="418" spans="1:3" x14ac:dyDescent="0.35">
      <c r="A418" s="167">
        <v>17031222500</v>
      </c>
      <c r="B418" s="167" t="s">
        <v>1200</v>
      </c>
      <c r="C418" s="167">
        <v>1</v>
      </c>
    </row>
    <row r="419" spans="1:3" x14ac:dyDescent="0.35">
      <c r="A419" s="167">
        <v>17031222600</v>
      </c>
      <c r="B419" s="167" t="s">
        <v>1200</v>
      </c>
      <c r="C419" s="167">
        <v>4</v>
      </c>
    </row>
    <row r="420" spans="1:3" x14ac:dyDescent="0.35">
      <c r="A420" s="167">
        <v>17031222700</v>
      </c>
      <c r="B420" s="167" t="s">
        <v>1200</v>
      </c>
      <c r="C420" s="167">
        <v>3</v>
      </c>
    </row>
    <row r="421" spans="1:3" x14ac:dyDescent="0.35">
      <c r="A421" s="167">
        <v>17031222800</v>
      </c>
      <c r="B421" s="167" t="s">
        <v>1200</v>
      </c>
      <c r="C421" s="167">
        <v>3</v>
      </c>
    </row>
    <row r="422" spans="1:3" x14ac:dyDescent="0.35">
      <c r="A422" s="167">
        <v>17031222900</v>
      </c>
      <c r="B422" s="167" t="s">
        <v>1200</v>
      </c>
      <c r="C422" s="167">
        <v>5</v>
      </c>
    </row>
    <row r="423" spans="1:3" x14ac:dyDescent="0.35">
      <c r="A423" s="167">
        <v>17031230100</v>
      </c>
      <c r="B423" s="167" t="s">
        <v>1200</v>
      </c>
      <c r="C423" s="167">
        <v>0</v>
      </c>
    </row>
    <row r="424" spans="1:3" x14ac:dyDescent="0.35">
      <c r="A424" s="167">
        <v>17031230200</v>
      </c>
      <c r="B424" s="167" t="s">
        <v>1200</v>
      </c>
      <c r="C424" s="167">
        <v>5</v>
      </c>
    </row>
    <row r="425" spans="1:3" x14ac:dyDescent="0.35">
      <c r="A425" s="167">
        <v>17031230300</v>
      </c>
      <c r="B425" s="167" t="s">
        <v>1200</v>
      </c>
      <c r="C425" s="167">
        <v>0</v>
      </c>
    </row>
    <row r="426" spans="1:3" x14ac:dyDescent="0.35">
      <c r="A426" s="167">
        <v>17031230400</v>
      </c>
      <c r="B426" s="167" t="s">
        <v>1200</v>
      </c>
      <c r="C426" s="167">
        <v>3</v>
      </c>
    </row>
    <row r="427" spans="1:3" x14ac:dyDescent="0.35">
      <c r="A427" s="167">
        <v>17031230500</v>
      </c>
      <c r="B427" s="167" t="s">
        <v>1200</v>
      </c>
      <c r="C427" s="167">
        <v>3</v>
      </c>
    </row>
    <row r="428" spans="1:3" x14ac:dyDescent="0.35">
      <c r="A428" s="167">
        <v>17031230600</v>
      </c>
      <c r="B428" s="167" t="s">
        <v>1200</v>
      </c>
      <c r="C428" s="167">
        <v>3</v>
      </c>
    </row>
    <row r="429" spans="1:3" x14ac:dyDescent="0.35">
      <c r="A429" s="167">
        <v>17031230700</v>
      </c>
      <c r="B429" s="167" t="s">
        <v>1200</v>
      </c>
      <c r="C429" s="167">
        <v>0</v>
      </c>
    </row>
    <row r="430" spans="1:3" x14ac:dyDescent="0.35">
      <c r="A430" s="167">
        <v>17031230800</v>
      </c>
      <c r="B430" s="167" t="s">
        <v>1200</v>
      </c>
      <c r="C430" s="167">
        <v>5</v>
      </c>
    </row>
    <row r="431" spans="1:3" x14ac:dyDescent="0.35">
      <c r="A431" s="167">
        <v>17031230900</v>
      </c>
      <c r="B431" s="167" t="s">
        <v>1200</v>
      </c>
      <c r="C431" s="167">
        <v>3</v>
      </c>
    </row>
    <row r="432" spans="1:3" x14ac:dyDescent="0.35">
      <c r="A432" s="167">
        <v>17031231100</v>
      </c>
      <c r="B432" s="167" t="s">
        <v>1200</v>
      </c>
      <c r="C432" s="167">
        <v>1</v>
      </c>
    </row>
    <row r="433" spans="1:3" x14ac:dyDescent="0.35">
      <c r="A433" s="167">
        <v>17031231200</v>
      </c>
      <c r="B433" s="167" t="s">
        <v>1200</v>
      </c>
      <c r="C433" s="167">
        <v>0</v>
      </c>
    </row>
    <row r="434" spans="1:3" x14ac:dyDescent="0.35">
      <c r="A434" s="167">
        <v>17031231500</v>
      </c>
      <c r="B434" s="167" t="s">
        <v>1200</v>
      </c>
      <c r="C434" s="167">
        <v>3</v>
      </c>
    </row>
    <row r="435" spans="1:3" x14ac:dyDescent="0.35">
      <c r="A435" s="167">
        <v>17031240200</v>
      </c>
      <c r="B435" s="167" t="s">
        <v>1200</v>
      </c>
      <c r="C435" s="167">
        <v>0</v>
      </c>
    </row>
    <row r="436" spans="1:3" x14ac:dyDescent="0.35">
      <c r="A436" s="167">
        <v>17031240300</v>
      </c>
      <c r="B436" s="167" t="s">
        <v>1200</v>
      </c>
      <c r="C436" s="167">
        <v>1</v>
      </c>
    </row>
    <row r="437" spans="1:3" x14ac:dyDescent="0.35">
      <c r="A437" s="167">
        <v>17031240500</v>
      </c>
      <c r="B437" s="167" t="s">
        <v>1200</v>
      </c>
      <c r="C437" s="167">
        <v>0</v>
      </c>
    </row>
    <row r="438" spans="1:3" x14ac:dyDescent="0.35">
      <c r="A438" s="167">
        <v>17031240600</v>
      </c>
      <c r="B438" s="167" t="s">
        <v>1200</v>
      </c>
      <c r="C438" s="167">
        <v>0</v>
      </c>
    </row>
    <row r="439" spans="1:3" x14ac:dyDescent="0.35">
      <c r="A439" s="167">
        <v>17031240700</v>
      </c>
      <c r="B439" s="167" t="s">
        <v>1200</v>
      </c>
      <c r="C439" s="167">
        <v>5</v>
      </c>
    </row>
    <row r="440" spans="1:3" x14ac:dyDescent="0.35">
      <c r="A440" s="167">
        <v>17031240800</v>
      </c>
      <c r="B440" s="167" t="s">
        <v>1200</v>
      </c>
      <c r="C440" s="167">
        <v>5</v>
      </c>
    </row>
    <row r="441" spans="1:3" x14ac:dyDescent="0.35">
      <c r="A441" s="167">
        <v>17031240900</v>
      </c>
      <c r="B441" s="167" t="s">
        <v>1200</v>
      </c>
      <c r="C441" s="167">
        <v>5</v>
      </c>
    </row>
    <row r="442" spans="1:3" x14ac:dyDescent="0.35">
      <c r="A442" s="167">
        <v>17031241000</v>
      </c>
      <c r="B442" s="167" t="s">
        <v>1200</v>
      </c>
      <c r="C442" s="167">
        <v>3</v>
      </c>
    </row>
    <row r="443" spans="1:3" x14ac:dyDescent="0.35">
      <c r="A443" s="167">
        <v>17031241100</v>
      </c>
      <c r="B443" s="167" t="s">
        <v>1200</v>
      </c>
      <c r="C443" s="167">
        <v>1</v>
      </c>
    </row>
    <row r="444" spans="1:3" x14ac:dyDescent="0.35">
      <c r="A444" s="167">
        <v>17031241200</v>
      </c>
      <c r="B444" s="167" t="s">
        <v>1200</v>
      </c>
      <c r="C444" s="167">
        <v>4</v>
      </c>
    </row>
    <row r="445" spans="1:3" x14ac:dyDescent="0.35">
      <c r="A445" s="167">
        <v>17031241300</v>
      </c>
      <c r="B445" s="167" t="s">
        <v>1200</v>
      </c>
      <c r="C445" s="167">
        <v>0</v>
      </c>
    </row>
    <row r="446" spans="1:3" x14ac:dyDescent="0.35">
      <c r="A446" s="167">
        <v>17031241400</v>
      </c>
      <c r="B446" s="167" t="s">
        <v>1200</v>
      </c>
      <c r="C446" s="167">
        <v>4</v>
      </c>
    </row>
    <row r="447" spans="1:3" x14ac:dyDescent="0.35">
      <c r="A447" s="167">
        <v>17031241500</v>
      </c>
      <c r="B447" s="167" t="s">
        <v>1200</v>
      </c>
      <c r="C447" s="167">
        <v>1</v>
      </c>
    </row>
    <row r="448" spans="1:3" x14ac:dyDescent="0.35">
      <c r="A448" s="167">
        <v>17031241600</v>
      </c>
      <c r="B448" s="167" t="s">
        <v>1200</v>
      </c>
      <c r="C448" s="167">
        <v>2</v>
      </c>
    </row>
    <row r="449" spans="1:3" x14ac:dyDescent="0.35">
      <c r="A449" s="167">
        <v>17031242000</v>
      </c>
      <c r="B449" s="167" t="s">
        <v>1200</v>
      </c>
      <c r="C449" s="167">
        <v>1</v>
      </c>
    </row>
    <row r="450" spans="1:3" x14ac:dyDescent="0.35">
      <c r="A450" s="167">
        <v>17031242100</v>
      </c>
      <c r="B450" s="167" t="s">
        <v>1200</v>
      </c>
      <c r="C450" s="167">
        <v>0</v>
      </c>
    </row>
    <row r="451" spans="1:3" x14ac:dyDescent="0.35">
      <c r="A451" s="167">
        <v>17031242200</v>
      </c>
      <c r="B451" s="167" t="s">
        <v>1200</v>
      </c>
      <c r="C451" s="167">
        <v>0</v>
      </c>
    </row>
    <row r="452" spans="1:3" x14ac:dyDescent="0.35">
      <c r="A452" s="167">
        <v>17031242300</v>
      </c>
      <c r="B452" s="167" t="s">
        <v>1200</v>
      </c>
      <c r="C452" s="167">
        <v>0</v>
      </c>
    </row>
    <row r="453" spans="1:3" x14ac:dyDescent="0.35">
      <c r="A453" s="167">
        <v>17031242400</v>
      </c>
      <c r="B453" s="167" t="s">
        <v>1200</v>
      </c>
      <c r="C453" s="167">
        <v>4</v>
      </c>
    </row>
    <row r="454" spans="1:3" x14ac:dyDescent="0.35">
      <c r="A454" s="167">
        <v>17031242500</v>
      </c>
      <c r="B454" s="167" t="s">
        <v>1200</v>
      </c>
      <c r="C454" s="167">
        <v>0</v>
      </c>
    </row>
    <row r="455" spans="1:3" x14ac:dyDescent="0.35">
      <c r="A455" s="167">
        <v>17031242600</v>
      </c>
      <c r="B455" s="167" t="s">
        <v>1200</v>
      </c>
      <c r="C455" s="167">
        <v>3</v>
      </c>
    </row>
    <row r="456" spans="1:3" x14ac:dyDescent="0.35">
      <c r="A456" s="167">
        <v>17031242700</v>
      </c>
      <c r="B456" s="167" t="s">
        <v>1200</v>
      </c>
      <c r="C456" s="167">
        <v>0</v>
      </c>
    </row>
    <row r="457" spans="1:3" x14ac:dyDescent="0.35">
      <c r="A457" s="167">
        <v>17031242800</v>
      </c>
      <c r="B457" s="167" t="s">
        <v>1200</v>
      </c>
      <c r="C457" s="167">
        <v>0</v>
      </c>
    </row>
    <row r="458" spans="1:3" x14ac:dyDescent="0.35">
      <c r="A458" s="167">
        <v>17031242900</v>
      </c>
      <c r="B458" s="167" t="s">
        <v>1200</v>
      </c>
      <c r="C458" s="167">
        <v>0</v>
      </c>
    </row>
    <row r="459" spans="1:3" x14ac:dyDescent="0.35">
      <c r="A459" s="167">
        <v>17031243000</v>
      </c>
      <c r="B459" s="167" t="s">
        <v>1200</v>
      </c>
      <c r="C459" s="167">
        <v>1</v>
      </c>
    </row>
    <row r="460" spans="1:3" x14ac:dyDescent="0.35">
      <c r="A460" s="167">
        <v>17031243100</v>
      </c>
      <c r="B460" s="167" t="s">
        <v>1200</v>
      </c>
      <c r="C460" s="167">
        <v>3</v>
      </c>
    </row>
    <row r="461" spans="1:3" x14ac:dyDescent="0.35">
      <c r="A461" s="167">
        <v>17031243200</v>
      </c>
      <c r="B461" s="167" t="s">
        <v>1200</v>
      </c>
      <c r="C461" s="167">
        <v>2</v>
      </c>
    </row>
    <row r="462" spans="1:3" x14ac:dyDescent="0.35">
      <c r="A462" s="167">
        <v>17031243300</v>
      </c>
      <c r="B462" s="167" t="s">
        <v>1200</v>
      </c>
      <c r="C462" s="167">
        <v>3</v>
      </c>
    </row>
    <row r="463" spans="1:3" x14ac:dyDescent="0.35">
      <c r="A463" s="167">
        <v>17031243400</v>
      </c>
      <c r="B463" s="167" t="s">
        <v>1200</v>
      </c>
      <c r="C463" s="167">
        <v>0</v>
      </c>
    </row>
    <row r="464" spans="1:3" x14ac:dyDescent="0.35">
      <c r="A464" s="167">
        <v>17031243500</v>
      </c>
      <c r="B464" s="167" t="s">
        <v>1200</v>
      </c>
      <c r="C464" s="167">
        <v>1</v>
      </c>
    </row>
    <row r="465" spans="1:3" x14ac:dyDescent="0.35">
      <c r="A465" s="167">
        <v>17031250200</v>
      </c>
      <c r="B465" s="167" t="s">
        <v>1200</v>
      </c>
      <c r="C465" s="167">
        <v>0</v>
      </c>
    </row>
    <row r="466" spans="1:3" x14ac:dyDescent="0.35">
      <c r="A466" s="167">
        <v>17031250300</v>
      </c>
      <c r="B466" s="167" t="s">
        <v>1200</v>
      </c>
      <c r="C466" s="167">
        <v>3</v>
      </c>
    </row>
    <row r="467" spans="1:3" x14ac:dyDescent="0.35">
      <c r="A467" s="167">
        <v>17031250400</v>
      </c>
      <c r="B467" s="167" t="s">
        <v>1200</v>
      </c>
      <c r="C467" s="167">
        <v>3</v>
      </c>
    </row>
    <row r="468" spans="1:3" x14ac:dyDescent="0.35">
      <c r="A468" s="167">
        <v>17031250500</v>
      </c>
      <c r="B468" s="167" t="s">
        <v>1200</v>
      </c>
      <c r="C468" s="167">
        <v>1</v>
      </c>
    </row>
    <row r="469" spans="1:3" x14ac:dyDescent="0.35">
      <c r="A469" s="167">
        <v>17031250600</v>
      </c>
      <c r="B469" s="167" t="s">
        <v>1200</v>
      </c>
      <c r="C469" s="167">
        <v>0</v>
      </c>
    </row>
    <row r="470" spans="1:3" x14ac:dyDescent="0.35">
      <c r="A470" s="167">
        <v>17031250700</v>
      </c>
      <c r="B470" s="167" t="s">
        <v>1200</v>
      </c>
      <c r="C470" s="167">
        <v>0</v>
      </c>
    </row>
    <row r="471" spans="1:3" x14ac:dyDescent="0.35">
      <c r="A471" s="167">
        <v>17031250800</v>
      </c>
      <c r="B471" s="167" t="s">
        <v>1200</v>
      </c>
      <c r="C471" s="167">
        <v>3</v>
      </c>
    </row>
    <row r="472" spans="1:3" x14ac:dyDescent="0.35">
      <c r="A472" s="167">
        <v>17031251000</v>
      </c>
      <c r="B472" s="167" t="s">
        <v>1200</v>
      </c>
      <c r="C472" s="167">
        <v>0</v>
      </c>
    </row>
    <row r="473" spans="1:3" x14ac:dyDescent="0.35">
      <c r="A473" s="167">
        <v>17031251100</v>
      </c>
      <c r="B473" s="167" t="s">
        <v>1200</v>
      </c>
      <c r="C473" s="167">
        <v>3</v>
      </c>
    </row>
    <row r="474" spans="1:3" x14ac:dyDescent="0.35">
      <c r="A474" s="167">
        <v>17031251200</v>
      </c>
      <c r="B474" s="167" t="s">
        <v>1200</v>
      </c>
      <c r="C474" s="167">
        <v>4</v>
      </c>
    </row>
    <row r="475" spans="1:3" x14ac:dyDescent="0.35">
      <c r="A475" s="167">
        <v>17031251300</v>
      </c>
      <c r="B475" s="167" t="s">
        <v>1200</v>
      </c>
      <c r="C475" s="167">
        <v>0</v>
      </c>
    </row>
    <row r="476" spans="1:3" x14ac:dyDescent="0.35">
      <c r="A476" s="167">
        <v>17031251400</v>
      </c>
      <c r="B476" s="167" t="s">
        <v>1200</v>
      </c>
      <c r="C476" s="167">
        <v>0</v>
      </c>
    </row>
    <row r="477" spans="1:3" x14ac:dyDescent="0.35">
      <c r="A477" s="167">
        <v>17031251500</v>
      </c>
      <c r="B477" s="167" t="s">
        <v>1200</v>
      </c>
      <c r="C477" s="167">
        <v>3</v>
      </c>
    </row>
    <row r="478" spans="1:3" x14ac:dyDescent="0.35">
      <c r="A478" s="167">
        <v>17031251600</v>
      </c>
      <c r="B478" s="167" t="s">
        <v>1200</v>
      </c>
      <c r="C478" s="167">
        <v>0</v>
      </c>
    </row>
    <row r="479" spans="1:3" x14ac:dyDescent="0.35">
      <c r="A479" s="167">
        <v>17031251700</v>
      </c>
      <c r="B479" s="167" t="s">
        <v>1200</v>
      </c>
      <c r="C479" s="167">
        <v>0</v>
      </c>
    </row>
    <row r="480" spans="1:3" x14ac:dyDescent="0.35">
      <c r="A480" s="167">
        <v>17031251800</v>
      </c>
      <c r="B480" s="167" t="s">
        <v>1200</v>
      </c>
      <c r="C480" s="167">
        <v>0</v>
      </c>
    </row>
    <row r="481" spans="1:3" x14ac:dyDescent="0.35">
      <c r="A481" s="167">
        <v>17031251900</v>
      </c>
      <c r="B481" s="167" t="s">
        <v>1200</v>
      </c>
      <c r="C481" s="167">
        <v>0</v>
      </c>
    </row>
    <row r="482" spans="1:3" x14ac:dyDescent="0.35">
      <c r="A482" s="167">
        <v>17031252000</v>
      </c>
      <c r="B482" s="167" t="s">
        <v>1200</v>
      </c>
      <c r="C482" s="167">
        <v>1</v>
      </c>
    </row>
    <row r="483" spans="1:3" x14ac:dyDescent="0.35">
      <c r="A483" s="167">
        <v>17031252101</v>
      </c>
      <c r="B483" s="167" t="s">
        <v>1200</v>
      </c>
      <c r="C483" s="167">
        <v>3</v>
      </c>
    </row>
    <row r="484" spans="1:3" x14ac:dyDescent="0.35">
      <c r="A484" s="167">
        <v>17031252102</v>
      </c>
      <c r="B484" s="167" t="s">
        <v>1200</v>
      </c>
      <c r="C484" s="167">
        <v>3</v>
      </c>
    </row>
    <row r="485" spans="1:3" x14ac:dyDescent="0.35">
      <c r="A485" s="167">
        <v>17031252201</v>
      </c>
      <c r="B485" s="167" t="s">
        <v>1200</v>
      </c>
      <c r="C485" s="167">
        <v>0</v>
      </c>
    </row>
    <row r="486" spans="1:3" x14ac:dyDescent="0.35">
      <c r="A486" s="167">
        <v>17031252202</v>
      </c>
      <c r="B486" s="167" t="s">
        <v>1200</v>
      </c>
      <c r="C486" s="167">
        <v>3</v>
      </c>
    </row>
    <row r="487" spans="1:3" x14ac:dyDescent="0.35">
      <c r="A487" s="167">
        <v>17031260100</v>
      </c>
      <c r="B487" s="167" t="s">
        <v>1200</v>
      </c>
      <c r="C487" s="167">
        <v>3</v>
      </c>
    </row>
    <row r="488" spans="1:3" x14ac:dyDescent="0.35">
      <c r="A488" s="167">
        <v>17031260200</v>
      </c>
      <c r="B488" s="167" t="s">
        <v>1200</v>
      </c>
      <c r="C488" s="167">
        <v>3</v>
      </c>
    </row>
    <row r="489" spans="1:3" x14ac:dyDescent="0.35">
      <c r="A489" s="167">
        <v>17031260300</v>
      </c>
      <c r="B489" s="167" t="s">
        <v>1200</v>
      </c>
      <c r="C489" s="167">
        <v>0</v>
      </c>
    </row>
    <row r="490" spans="1:3" x14ac:dyDescent="0.35">
      <c r="A490" s="167">
        <v>17031260400</v>
      </c>
      <c r="B490" s="167" t="s">
        <v>1200</v>
      </c>
      <c r="C490" s="167">
        <v>0</v>
      </c>
    </row>
    <row r="491" spans="1:3" x14ac:dyDescent="0.35">
      <c r="A491" s="167">
        <v>17031260500</v>
      </c>
      <c r="B491" s="167" t="s">
        <v>1200</v>
      </c>
      <c r="C491" s="167">
        <v>1</v>
      </c>
    </row>
    <row r="492" spans="1:3" x14ac:dyDescent="0.35">
      <c r="A492" s="167">
        <v>17031260600</v>
      </c>
      <c r="B492" s="167" t="s">
        <v>1200</v>
      </c>
      <c r="C492" s="167">
        <v>3</v>
      </c>
    </row>
    <row r="493" spans="1:3" x14ac:dyDescent="0.35">
      <c r="A493" s="167">
        <v>17031260700</v>
      </c>
      <c r="B493" s="167" t="s">
        <v>1200</v>
      </c>
      <c r="C493" s="167">
        <v>3</v>
      </c>
    </row>
    <row r="494" spans="1:3" x14ac:dyDescent="0.35">
      <c r="A494" s="167">
        <v>17031260800</v>
      </c>
      <c r="B494" s="167" t="s">
        <v>1200</v>
      </c>
      <c r="C494" s="167">
        <v>1</v>
      </c>
    </row>
    <row r="495" spans="1:3" x14ac:dyDescent="0.35">
      <c r="A495" s="167">
        <v>17031260900</v>
      </c>
      <c r="B495" s="167" t="s">
        <v>1200</v>
      </c>
      <c r="C495" s="167">
        <v>0</v>
      </c>
    </row>
    <row r="496" spans="1:3" x14ac:dyDescent="0.35">
      <c r="A496" s="167">
        <v>17031261000</v>
      </c>
      <c r="B496" s="167" t="s">
        <v>1200</v>
      </c>
      <c r="C496" s="167">
        <v>0</v>
      </c>
    </row>
    <row r="497" spans="1:3" x14ac:dyDescent="0.35">
      <c r="A497" s="167">
        <v>17031270500</v>
      </c>
      <c r="B497" s="167" t="s">
        <v>1200</v>
      </c>
      <c r="C497" s="167">
        <v>1</v>
      </c>
    </row>
    <row r="498" spans="1:3" x14ac:dyDescent="0.35">
      <c r="A498" s="167">
        <v>17031271200</v>
      </c>
      <c r="B498" s="167" t="s">
        <v>1200</v>
      </c>
      <c r="C498" s="167">
        <v>3</v>
      </c>
    </row>
    <row r="499" spans="1:3" x14ac:dyDescent="0.35">
      <c r="A499" s="167">
        <v>17031271300</v>
      </c>
      <c r="B499" s="167" t="s">
        <v>1200</v>
      </c>
      <c r="C499" s="167">
        <v>1</v>
      </c>
    </row>
    <row r="500" spans="1:3" x14ac:dyDescent="0.35">
      <c r="A500" s="167">
        <v>17031271400</v>
      </c>
      <c r="B500" s="167" t="s">
        <v>1200</v>
      </c>
      <c r="C500" s="167">
        <v>3</v>
      </c>
    </row>
    <row r="501" spans="1:3" x14ac:dyDescent="0.35">
      <c r="A501" s="167">
        <v>17031271500</v>
      </c>
      <c r="B501" s="167" t="s">
        <v>1200</v>
      </c>
      <c r="C501" s="167">
        <v>3</v>
      </c>
    </row>
    <row r="502" spans="1:3" x14ac:dyDescent="0.35">
      <c r="A502" s="167">
        <v>17031271800</v>
      </c>
      <c r="B502" s="167" t="s">
        <v>1200</v>
      </c>
      <c r="C502" s="167">
        <v>5</v>
      </c>
    </row>
    <row r="503" spans="1:3" x14ac:dyDescent="0.35">
      <c r="A503" s="167">
        <v>17031280100</v>
      </c>
      <c r="B503" s="167" t="s">
        <v>1200</v>
      </c>
      <c r="C503" s="167">
        <v>2</v>
      </c>
    </row>
    <row r="504" spans="1:3" x14ac:dyDescent="0.35">
      <c r="A504" s="167">
        <v>17031280400</v>
      </c>
      <c r="B504" s="167" t="s">
        <v>1200</v>
      </c>
      <c r="C504" s="167">
        <v>1</v>
      </c>
    </row>
    <row r="505" spans="1:3" x14ac:dyDescent="0.35">
      <c r="A505" s="167">
        <v>17031280800</v>
      </c>
      <c r="B505" s="167" t="s">
        <v>1200</v>
      </c>
      <c r="C505" s="167">
        <v>0</v>
      </c>
    </row>
    <row r="506" spans="1:3" x14ac:dyDescent="0.35">
      <c r="A506" s="167">
        <v>17031280900</v>
      </c>
      <c r="B506" s="167" t="s">
        <v>1200</v>
      </c>
      <c r="C506" s="167">
        <v>3</v>
      </c>
    </row>
    <row r="507" spans="1:3" x14ac:dyDescent="0.35">
      <c r="A507" s="167">
        <v>17031281900</v>
      </c>
      <c r="B507" s="167" t="s">
        <v>1200</v>
      </c>
      <c r="C507" s="167">
        <v>1</v>
      </c>
    </row>
    <row r="508" spans="1:3" x14ac:dyDescent="0.35">
      <c r="A508" s="167">
        <v>17031282700</v>
      </c>
      <c r="B508" s="167" t="s">
        <v>1200</v>
      </c>
      <c r="C508" s="167">
        <v>4</v>
      </c>
    </row>
    <row r="509" spans="1:3" x14ac:dyDescent="0.35">
      <c r="A509" s="167">
        <v>17031282800</v>
      </c>
      <c r="B509" s="167" t="s">
        <v>1200</v>
      </c>
      <c r="C509" s="167">
        <v>1</v>
      </c>
    </row>
    <row r="510" spans="1:3" x14ac:dyDescent="0.35">
      <c r="A510" s="167">
        <v>17031283100</v>
      </c>
      <c r="B510" s="167" t="s">
        <v>1200</v>
      </c>
      <c r="C510" s="167">
        <v>3</v>
      </c>
    </row>
    <row r="511" spans="1:3" x14ac:dyDescent="0.35">
      <c r="A511" s="167">
        <v>17031283200</v>
      </c>
      <c r="B511" s="167" t="s">
        <v>1200</v>
      </c>
      <c r="C511" s="167">
        <v>0</v>
      </c>
    </row>
    <row r="512" spans="1:3" x14ac:dyDescent="0.35">
      <c r="A512" s="167">
        <v>17031283800</v>
      </c>
      <c r="B512" s="167" t="s">
        <v>1200</v>
      </c>
      <c r="C512" s="167">
        <v>0</v>
      </c>
    </row>
    <row r="513" spans="1:3" x14ac:dyDescent="0.35">
      <c r="A513" s="167">
        <v>17031290900</v>
      </c>
      <c r="B513" s="167" t="s">
        <v>1200</v>
      </c>
      <c r="C513" s="167">
        <v>3</v>
      </c>
    </row>
    <row r="514" spans="1:3" x14ac:dyDescent="0.35">
      <c r="A514" s="167">
        <v>17031291200</v>
      </c>
      <c r="B514" s="167" t="s">
        <v>1200</v>
      </c>
      <c r="C514" s="167">
        <v>1</v>
      </c>
    </row>
    <row r="515" spans="1:3" x14ac:dyDescent="0.35">
      <c r="A515" s="167">
        <v>17031291600</v>
      </c>
      <c r="B515" s="167" t="s">
        <v>1200</v>
      </c>
      <c r="C515" s="167">
        <v>3</v>
      </c>
    </row>
    <row r="516" spans="1:3" x14ac:dyDescent="0.35">
      <c r="A516" s="167">
        <v>17031292200</v>
      </c>
      <c r="B516" s="167" t="s">
        <v>1200</v>
      </c>
      <c r="C516" s="167">
        <v>1</v>
      </c>
    </row>
    <row r="517" spans="1:3" x14ac:dyDescent="0.35">
      <c r="A517" s="167">
        <v>17031292400</v>
      </c>
      <c r="B517" s="167" t="s">
        <v>1200</v>
      </c>
      <c r="C517" s="167">
        <v>0</v>
      </c>
    </row>
    <row r="518" spans="1:3" x14ac:dyDescent="0.35">
      <c r="A518" s="167">
        <v>17031292500</v>
      </c>
      <c r="B518" s="167" t="s">
        <v>1200</v>
      </c>
      <c r="C518" s="167">
        <v>3</v>
      </c>
    </row>
    <row r="519" spans="1:3" x14ac:dyDescent="0.35">
      <c r="A519" s="167">
        <v>17031300500</v>
      </c>
      <c r="B519" s="167" t="s">
        <v>1200</v>
      </c>
      <c r="C519" s="167">
        <v>0</v>
      </c>
    </row>
    <row r="520" spans="1:3" x14ac:dyDescent="0.35">
      <c r="A520" s="167">
        <v>17031300600</v>
      </c>
      <c r="B520" s="167" t="s">
        <v>1200</v>
      </c>
      <c r="C520" s="167">
        <v>2</v>
      </c>
    </row>
    <row r="521" spans="1:3" x14ac:dyDescent="0.35">
      <c r="A521" s="167">
        <v>17031300700</v>
      </c>
      <c r="B521" s="167" t="s">
        <v>1200</v>
      </c>
      <c r="C521" s="167">
        <v>5</v>
      </c>
    </row>
    <row r="522" spans="1:3" x14ac:dyDescent="0.35">
      <c r="A522" s="167">
        <v>17031300800</v>
      </c>
      <c r="B522" s="167" t="s">
        <v>1200</v>
      </c>
      <c r="C522" s="167">
        <v>0</v>
      </c>
    </row>
    <row r="523" spans="1:3" x14ac:dyDescent="0.35">
      <c r="A523" s="167">
        <v>17031300900</v>
      </c>
      <c r="B523" s="167" t="s">
        <v>1200</v>
      </c>
      <c r="C523" s="167">
        <v>0</v>
      </c>
    </row>
    <row r="524" spans="1:3" x14ac:dyDescent="0.35">
      <c r="A524" s="167">
        <v>17031301100</v>
      </c>
      <c r="B524" s="167" t="s">
        <v>1200</v>
      </c>
      <c r="C524" s="167">
        <v>3</v>
      </c>
    </row>
    <row r="525" spans="1:3" x14ac:dyDescent="0.35">
      <c r="A525" s="167">
        <v>17031301200</v>
      </c>
      <c r="B525" s="167" t="s">
        <v>1200</v>
      </c>
      <c r="C525" s="167">
        <v>3</v>
      </c>
    </row>
    <row r="526" spans="1:3" x14ac:dyDescent="0.35">
      <c r="A526" s="167">
        <v>17031301600</v>
      </c>
      <c r="B526" s="167" t="s">
        <v>1200</v>
      </c>
      <c r="C526" s="167">
        <v>3</v>
      </c>
    </row>
    <row r="527" spans="1:3" x14ac:dyDescent="0.35">
      <c r="A527" s="167">
        <v>17031301701</v>
      </c>
      <c r="B527" s="167" t="s">
        <v>1200</v>
      </c>
      <c r="C527" s="167">
        <v>3</v>
      </c>
    </row>
    <row r="528" spans="1:3" x14ac:dyDescent="0.35">
      <c r="A528" s="167">
        <v>17031301702</v>
      </c>
      <c r="B528" s="167" t="s">
        <v>1200</v>
      </c>
      <c r="C528" s="167">
        <v>1</v>
      </c>
    </row>
    <row r="529" spans="1:3" x14ac:dyDescent="0.35">
      <c r="A529" s="167">
        <v>17031301801</v>
      </c>
      <c r="B529" s="167" t="s">
        <v>1200</v>
      </c>
      <c r="C529" s="167">
        <v>0</v>
      </c>
    </row>
    <row r="530" spans="1:3" x14ac:dyDescent="0.35">
      <c r="A530" s="167">
        <v>17031301802</v>
      </c>
      <c r="B530" s="167" t="s">
        <v>1200</v>
      </c>
      <c r="C530" s="167">
        <v>0</v>
      </c>
    </row>
    <row r="531" spans="1:3" x14ac:dyDescent="0.35">
      <c r="A531" s="167">
        <v>17031301803</v>
      </c>
      <c r="B531" s="167" t="s">
        <v>1200</v>
      </c>
      <c r="C531" s="167">
        <v>1</v>
      </c>
    </row>
    <row r="532" spans="1:3" x14ac:dyDescent="0.35">
      <c r="A532" s="167">
        <v>17031310200</v>
      </c>
      <c r="B532" s="167" t="s">
        <v>1200</v>
      </c>
      <c r="C532" s="167">
        <v>5</v>
      </c>
    </row>
    <row r="533" spans="1:3" x14ac:dyDescent="0.35">
      <c r="A533" s="167">
        <v>17031310300</v>
      </c>
      <c r="B533" s="167" t="s">
        <v>1200</v>
      </c>
      <c r="C533" s="167">
        <v>1</v>
      </c>
    </row>
    <row r="534" spans="1:3" x14ac:dyDescent="0.35">
      <c r="A534" s="167">
        <v>17031310400</v>
      </c>
      <c r="B534" s="167" t="s">
        <v>1200</v>
      </c>
      <c r="C534" s="167">
        <v>0</v>
      </c>
    </row>
    <row r="535" spans="1:3" x14ac:dyDescent="0.35">
      <c r="A535" s="167">
        <v>17031310500</v>
      </c>
      <c r="B535" s="167" t="s">
        <v>1200</v>
      </c>
      <c r="C535" s="167">
        <v>3</v>
      </c>
    </row>
    <row r="536" spans="1:3" x14ac:dyDescent="0.35">
      <c r="A536" s="167">
        <v>17031310600</v>
      </c>
      <c r="B536" s="167" t="s">
        <v>1200</v>
      </c>
      <c r="C536" s="167">
        <v>5</v>
      </c>
    </row>
    <row r="537" spans="1:3" x14ac:dyDescent="0.35">
      <c r="A537" s="167">
        <v>17031310700</v>
      </c>
      <c r="B537" s="167" t="s">
        <v>1200</v>
      </c>
      <c r="C537" s="167">
        <v>0</v>
      </c>
    </row>
    <row r="538" spans="1:3" x14ac:dyDescent="0.35">
      <c r="A538" s="167">
        <v>17031310800</v>
      </c>
      <c r="B538" s="167" t="s">
        <v>1200</v>
      </c>
      <c r="C538" s="167">
        <v>0</v>
      </c>
    </row>
    <row r="539" spans="1:3" x14ac:dyDescent="0.35">
      <c r="A539" s="167">
        <v>17031310900</v>
      </c>
      <c r="B539" s="167" t="s">
        <v>1200</v>
      </c>
      <c r="C539" s="167">
        <v>1</v>
      </c>
    </row>
    <row r="540" spans="1:3" x14ac:dyDescent="0.35">
      <c r="A540" s="167">
        <v>17031320101</v>
      </c>
      <c r="B540" s="167" t="s">
        <v>1200</v>
      </c>
      <c r="C540" s="167">
        <v>0</v>
      </c>
    </row>
    <row r="541" spans="1:3" x14ac:dyDescent="0.35">
      <c r="A541" s="167">
        <v>17031320102</v>
      </c>
      <c r="B541" s="167" t="s">
        <v>1200</v>
      </c>
      <c r="C541" s="167">
        <v>0</v>
      </c>
    </row>
    <row r="542" spans="1:3" x14ac:dyDescent="0.35">
      <c r="A542" s="167">
        <v>17031320400</v>
      </c>
      <c r="B542" s="167" t="s">
        <v>1200</v>
      </c>
      <c r="C542" s="167">
        <v>0</v>
      </c>
    </row>
    <row r="543" spans="1:3" x14ac:dyDescent="0.35">
      <c r="A543" s="167">
        <v>17031320600</v>
      </c>
      <c r="B543" s="167" t="s">
        <v>1200</v>
      </c>
      <c r="C543" s="167">
        <v>3</v>
      </c>
    </row>
    <row r="544" spans="1:3" x14ac:dyDescent="0.35">
      <c r="A544" s="167">
        <v>17031330101</v>
      </c>
      <c r="B544" s="167" t="s">
        <v>1200</v>
      </c>
      <c r="C544" s="167">
        <v>0</v>
      </c>
    </row>
    <row r="545" spans="1:3" x14ac:dyDescent="0.35">
      <c r="A545" s="167">
        <v>17031330102</v>
      </c>
      <c r="B545" s="167" t="s">
        <v>1200</v>
      </c>
      <c r="C545" s="167">
        <v>1</v>
      </c>
    </row>
    <row r="546" spans="1:3" x14ac:dyDescent="0.35">
      <c r="A546" s="167">
        <v>17031330103</v>
      </c>
      <c r="B546" s="167" t="s">
        <v>1200</v>
      </c>
      <c r="C546" s="167">
        <v>2</v>
      </c>
    </row>
    <row r="547" spans="1:3" x14ac:dyDescent="0.35">
      <c r="A547" s="167">
        <v>17031330200</v>
      </c>
      <c r="B547" s="167" t="s">
        <v>1200</v>
      </c>
      <c r="C547" s="167">
        <v>1</v>
      </c>
    </row>
    <row r="548" spans="1:3" x14ac:dyDescent="0.35">
      <c r="A548" s="167">
        <v>17031340300</v>
      </c>
      <c r="B548" s="167" t="s">
        <v>1200</v>
      </c>
      <c r="C548" s="167">
        <v>3</v>
      </c>
    </row>
    <row r="549" spans="1:3" x14ac:dyDescent="0.35">
      <c r="A549" s="167">
        <v>17031340400</v>
      </c>
      <c r="B549" s="167" t="s">
        <v>1200</v>
      </c>
      <c r="C549" s="167">
        <v>0</v>
      </c>
    </row>
    <row r="550" spans="1:3" x14ac:dyDescent="0.35">
      <c r="A550" s="167">
        <v>17031340500</v>
      </c>
      <c r="B550" s="167" t="s">
        <v>1200</v>
      </c>
      <c r="C550" s="167">
        <v>0</v>
      </c>
    </row>
    <row r="551" spans="1:3" x14ac:dyDescent="0.35">
      <c r="A551" s="167">
        <v>17031340600</v>
      </c>
      <c r="B551" s="167" t="s">
        <v>1200</v>
      </c>
      <c r="C551" s="167">
        <v>2</v>
      </c>
    </row>
    <row r="552" spans="1:3" x14ac:dyDescent="0.35">
      <c r="A552" s="167">
        <v>17031350100</v>
      </c>
      <c r="B552" s="167" t="s">
        <v>1200</v>
      </c>
      <c r="C552" s="167">
        <v>1</v>
      </c>
    </row>
    <row r="553" spans="1:3" x14ac:dyDescent="0.35">
      <c r="A553" s="167">
        <v>17031350400</v>
      </c>
      <c r="B553" s="167" t="s">
        <v>1200</v>
      </c>
      <c r="C553" s="167">
        <v>0</v>
      </c>
    </row>
    <row r="554" spans="1:3" x14ac:dyDescent="0.35">
      <c r="A554" s="167">
        <v>17031351000</v>
      </c>
      <c r="B554" s="167" t="s">
        <v>1200</v>
      </c>
      <c r="C554" s="167">
        <v>2</v>
      </c>
    </row>
    <row r="555" spans="1:3" x14ac:dyDescent="0.35">
      <c r="A555" s="167">
        <v>17031351100</v>
      </c>
      <c r="B555" s="167" t="s">
        <v>1200</v>
      </c>
      <c r="C555" s="167">
        <v>3</v>
      </c>
    </row>
    <row r="556" spans="1:3" x14ac:dyDescent="0.35">
      <c r="A556" s="167">
        <v>17031351400</v>
      </c>
      <c r="B556" s="167" t="s">
        <v>1200</v>
      </c>
      <c r="C556" s="167">
        <v>1</v>
      </c>
    </row>
    <row r="557" spans="1:3" x14ac:dyDescent="0.35">
      <c r="A557" s="167">
        <v>17031351500</v>
      </c>
      <c r="B557" s="167" t="s">
        <v>1200</v>
      </c>
      <c r="C557" s="167">
        <v>3</v>
      </c>
    </row>
    <row r="558" spans="1:3" x14ac:dyDescent="0.35">
      <c r="A558" s="167">
        <v>17031360200</v>
      </c>
      <c r="B558" s="167" t="s">
        <v>1200</v>
      </c>
      <c r="C558" s="167">
        <v>0</v>
      </c>
    </row>
    <row r="559" spans="1:3" x14ac:dyDescent="0.35">
      <c r="A559" s="167">
        <v>17031380100</v>
      </c>
      <c r="B559" s="167" t="s">
        <v>1200</v>
      </c>
      <c r="C559" s="167">
        <v>1</v>
      </c>
    </row>
    <row r="560" spans="1:3" x14ac:dyDescent="0.35">
      <c r="A560" s="167">
        <v>17031380200</v>
      </c>
      <c r="B560" s="167" t="s">
        <v>1200</v>
      </c>
      <c r="C560" s="167">
        <v>0</v>
      </c>
    </row>
    <row r="561" spans="1:3" x14ac:dyDescent="0.35">
      <c r="A561" s="167">
        <v>17031380600</v>
      </c>
      <c r="B561" s="167" t="s">
        <v>1200</v>
      </c>
      <c r="C561" s="167">
        <v>3</v>
      </c>
    </row>
    <row r="562" spans="1:3" x14ac:dyDescent="0.35">
      <c r="A562" s="167">
        <v>17031381200</v>
      </c>
      <c r="B562" s="167" t="s">
        <v>1200</v>
      </c>
      <c r="C562" s="167">
        <v>3</v>
      </c>
    </row>
    <row r="563" spans="1:3" x14ac:dyDescent="0.35">
      <c r="A563" s="167">
        <v>17031381400</v>
      </c>
      <c r="B563" s="167" t="s">
        <v>1200</v>
      </c>
      <c r="C563" s="167">
        <v>0</v>
      </c>
    </row>
    <row r="564" spans="1:3" x14ac:dyDescent="0.35">
      <c r="A564" s="167">
        <v>17031381500</v>
      </c>
      <c r="B564" s="167" t="s">
        <v>1200</v>
      </c>
      <c r="C564" s="167">
        <v>2</v>
      </c>
    </row>
    <row r="565" spans="1:3" x14ac:dyDescent="0.35">
      <c r="A565" s="167">
        <v>17031381700</v>
      </c>
      <c r="B565" s="167" t="s">
        <v>1200</v>
      </c>
      <c r="C565" s="167">
        <v>0</v>
      </c>
    </row>
    <row r="566" spans="1:3" x14ac:dyDescent="0.35">
      <c r="A566" s="167">
        <v>17031381800</v>
      </c>
      <c r="B566" s="167" t="s">
        <v>1200</v>
      </c>
      <c r="C566" s="167">
        <v>1</v>
      </c>
    </row>
    <row r="567" spans="1:3" x14ac:dyDescent="0.35">
      <c r="A567" s="167">
        <v>17031381900</v>
      </c>
      <c r="B567" s="167" t="s">
        <v>1200</v>
      </c>
      <c r="C567" s="167">
        <v>0</v>
      </c>
    </row>
    <row r="568" spans="1:3" x14ac:dyDescent="0.35">
      <c r="A568" s="167">
        <v>17031390100</v>
      </c>
      <c r="B568" s="167" t="s">
        <v>1200</v>
      </c>
      <c r="C568" s="167">
        <v>0</v>
      </c>
    </row>
    <row r="569" spans="1:3" x14ac:dyDescent="0.35">
      <c r="A569" s="167">
        <v>17031390200</v>
      </c>
      <c r="B569" s="167" t="s">
        <v>1200</v>
      </c>
      <c r="C569" s="167">
        <v>4</v>
      </c>
    </row>
    <row r="570" spans="1:3" x14ac:dyDescent="0.35">
      <c r="A570" s="167">
        <v>17031390300</v>
      </c>
      <c r="B570" s="167" t="s">
        <v>1200</v>
      </c>
      <c r="C570" s="167">
        <v>0</v>
      </c>
    </row>
    <row r="571" spans="1:3" x14ac:dyDescent="0.35">
      <c r="A571" s="167">
        <v>17031390400</v>
      </c>
      <c r="B571" s="167" t="s">
        <v>1200</v>
      </c>
      <c r="C571" s="167">
        <v>0</v>
      </c>
    </row>
    <row r="572" spans="1:3" x14ac:dyDescent="0.35">
      <c r="A572" s="167">
        <v>17031390500</v>
      </c>
      <c r="B572" s="167" t="s">
        <v>1200</v>
      </c>
      <c r="C572" s="167">
        <v>0</v>
      </c>
    </row>
    <row r="573" spans="1:3" x14ac:dyDescent="0.35">
      <c r="A573" s="167">
        <v>17031390600</v>
      </c>
      <c r="B573" s="167" t="s">
        <v>1200</v>
      </c>
      <c r="C573" s="167">
        <v>0</v>
      </c>
    </row>
    <row r="574" spans="1:3" x14ac:dyDescent="0.35">
      <c r="A574" s="167">
        <v>17031390700</v>
      </c>
      <c r="B574" s="167" t="s">
        <v>1200</v>
      </c>
      <c r="C574" s="167">
        <v>0</v>
      </c>
    </row>
    <row r="575" spans="1:3" x14ac:dyDescent="0.35">
      <c r="A575" s="167">
        <v>17031400300</v>
      </c>
      <c r="B575" s="167" t="s">
        <v>1200</v>
      </c>
      <c r="C575" s="167">
        <v>1</v>
      </c>
    </row>
    <row r="576" spans="1:3" x14ac:dyDescent="0.35">
      <c r="A576" s="167">
        <v>17031400400</v>
      </c>
      <c r="B576" s="167" t="s">
        <v>1200</v>
      </c>
      <c r="C576" s="167">
        <v>0</v>
      </c>
    </row>
    <row r="577" spans="1:3" x14ac:dyDescent="0.35">
      <c r="A577" s="167">
        <v>17031400500</v>
      </c>
      <c r="B577" s="167" t="s">
        <v>1200</v>
      </c>
      <c r="C577" s="167">
        <v>0</v>
      </c>
    </row>
    <row r="578" spans="1:3" x14ac:dyDescent="0.35">
      <c r="A578" s="167">
        <v>17031400800</v>
      </c>
      <c r="B578" s="167" t="s">
        <v>1200</v>
      </c>
      <c r="C578" s="167">
        <v>0</v>
      </c>
    </row>
    <row r="579" spans="1:3" x14ac:dyDescent="0.35">
      <c r="A579" s="167">
        <v>17031410100</v>
      </c>
      <c r="B579" s="167" t="s">
        <v>1200</v>
      </c>
      <c r="C579" s="167">
        <v>1</v>
      </c>
    </row>
    <row r="580" spans="1:3" x14ac:dyDescent="0.35">
      <c r="A580" s="167">
        <v>17031410200</v>
      </c>
      <c r="B580" s="167" t="s">
        <v>1200</v>
      </c>
      <c r="C580" s="167">
        <v>0</v>
      </c>
    </row>
    <row r="581" spans="1:3" x14ac:dyDescent="0.35">
      <c r="A581" s="167">
        <v>17031410500</v>
      </c>
      <c r="B581" s="167" t="s">
        <v>1200</v>
      </c>
      <c r="C581" s="167">
        <v>0</v>
      </c>
    </row>
    <row r="582" spans="1:3" x14ac:dyDescent="0.35">
      <c r="A582" s="167">
        <v>17031410600</v>
      </c>
      <c r="B582" s="167" t="s">
        <v>1200</v>
      </c>
      <c r="C582" s="167">
        <v>1</v>
      </c>
    </row>
    <row r="583" spans="1:3" x14ac:dyDescent="0.35">
      <c r="A583" s="167">
        <v>17031410700</v>
      </c>
      <c r="B583" s="167" t="s">
        <v>1200</v>
      </c>
      <c r="C583" s="167">
        <v>0</v>
      </c>
    </row>
    <row r="584" spans="1:3" x14ac:dyDescent="0.35">
      <c r="A584" s="167">
        <v>17031410800</v>
      </c>
      <c r="B584" s="167" t="s">
        <v>1200</v>
      </c>
      <c r="C584" s="167">
        <v>1</v>
      </c>
    </row>
    <row r="585" spans="1:3" x14ac:dyDescent="0.35">
      <c r="A585" s="167">
        <v>17031410900</v>
      </c>
      <c r="B585" s="167" t="s">
        <v>1200</v>
      </c>
      <c r="C585" s="167">
        <v>2</v>
      </c>
    </row>
    <row r="586" spans="1:3" x14ac:dyDescent="0.35">
      <c r="A586" s="167">
        <v>17031411000</v>
      </c>
      <c r="B586" s="167" t="s">
        <v>1200</v>
      </c>
      <c r="C586" s="167">
        <v>0</v>
      </c>
    </row>
    <row r="587" spans="1:3" x14ac:dyDescent="0.35">
      <c r="A587" s="167">
        <v>17031411100</v>
      </c>
      <c r="B587" s="167" t="s">
        <v>1200</v>
      </c>
      <c r="C587" s="167">
        <v>3</v>
      </c>
    </row>
    <row r="588" spans="1:3" x14ac:dyDescent="0.35">
      <c r="A588" s="167">
        <v>17031411200</v>
      </c>
      <c r="B588" s="167" t="s">
        <v>1200</v>
      </c>
      <c r="C588" s="167">
        <v>1</v>
      </c>
    </row>
    <row r="589" spans="1:3" x14ac:dyDescent="0.35">
      <c r="A589" s="167">
        <v>17031420100</v>
      </c>
      <c r="B589" s="167" t="s">
        <v>1200</v>
      </c>
      <c r="C589" s="167">
        <v>0</v>
      </c>
    </row>
    <row r="590" spans="1:3" x14ac:dyDescent="0.35">
      <c r="A590" s="167">
        <v>17031420200</v>
      </c>
      <c r="B590" s="167" t="s">
        <v>1200</v>
      </c>
      <c r="C590" s="167">
        <v>0</v>
      </c>
    </row>
    <row r="591" spans="1:3" x14ac:dyDescent="0.35">
      <c r="A591" s="167">
        <v>17031420300</v>
      </c>
      <c r="B591" s="167" t="s">
        <v>1200</v>
      </c>
      <c r="C591" s="167">
        <v>1</v>
      </c>
    </row>
    <row r="592" spans="1:3" x14ac:dyDescent="0.35">
      <c r="A592" s="167">
        <v>17031420400</v>
      </c>
      <c r="B592" s="167" t="s">
        <v>1200</v>
      </c>
      <c r="C592" s="167">
        <v>1</v>
      </c>
    </row>
    <row r="593" spans="1:3" x14ac:dyDescent="0.35">
      <c r="A593" s="167">
        <v>17031420500</v>
      </c>
      <c r="B593" s="167" t="s">
        <v>1200</v>
      </c>
      <c r="C593" s="167">
        <v>0</v>
      </c>
    </row>
    <row r="594" spans="1:3" x14ac:dyDescent="0.35">
      <c r="A594" s="167">
        <v>17031420600</v>
      </c>
      <c r="B594" s="167" t="s">
        <v>1200</v>
      </c>
      <c r="C594" s="167">
        <v>1</v>
      </c>
    </row>
    <row r="595" spans="1:3" x14ac:dyDescent="0.35">
      <c r="A595" s="167">
        <v>17031420700</v>
      </c>
      <c r="B595" s="167" t="s">
        <v>1200</v>
      </c>
      <c r="C595" s="167">
        <v>1</v>
      </c>
    </row>
    <row r="596" spans="1:3" x14ac:dyDescent="0.35">
      <c r="A596" s="167">
        <v>17031420800</v>
      </c>
      <c r="B596" s="167" t="s">
        <v>1200</v>
      </c>
      <c r="C596" s="167">
        <v>2</v>
      </c>
    </row>
    <row r="597" spans="1:3" x14ac:dyDescent="0.35">
      <c r="A597" s="167">
        <v>17031421200</v>
      </c>
      <c r="B597" s="167" t="s">
        <v>1200</v>
      </c>
      <c r="C597" s="167">
        <v>4</v>
      </c>
    </row>
    <row r="598" spans="1:3" x14ac:dyDescent="0.35">
      <c r="A598" s="167">
        <v>17031430101</v>
      </c>
      <c r="B598" s="167" t="s">
        <v>1200</v>
      </c>
      <c r="C598" s="167">
        <v>0</v>
      </c>
    </row>
    <row r="599" spans="1:3" x14ac:dyDescent="0.35">
      <c r="A599" s="167">
        <v>17031430102</v>
      </c>
      <c r="B599" s="167" t="s">
        <v>1200</v>
      </c>
      <c r="C599" s="167">
        <v>0</v>
      </c>
    </row>
    <row r="600" spans="1:3" x14ac:dyDescent="0.35">
      <c r="A600" s="167">
        <v>17031430200</v>
      </c>
      <c r="B600" s="167" t="s">
        <v>1200</v>
      </c>
      <c r="C600" s="167">
        <v>0</v>
      </c>
    </row>
    <row r="601" spans="1:3" x14ac:dyDescent="0.35">
      <c r="A601" s="167">
        <v>17031430300</v>
      </c>
      <c r="B601" s="167" t="s">
        <v>1200</v>
      </c>
      <c r="C601" s="167">
        <v>3</v>
      </c>
    </row>
    <row r="602" spans="1:3" x14ac:dyDescent="0.35">
      <c r="A602" s="167">
        <v>17031430400</v>
      </c>
      <c r="B602" s="167" t="s">
        <v>1200</v>
      </c>
      <c r="C602" s="167">
        <v>1</v>
      </c>
    </row>
    <row r="603" spans="1:3" x14ac:dyDescent="0.35">
      <c r="A603" s="167">
        <v>17031430500</v>
      </c>
      <c r="B603" s="167" t="s">
        <v>1200</v>
      </c>
      <c r="C603" s="167">
        <v>3</v>
      </c>
    </row>
    <row r="604" spans="1:3" x14ac:dyDescent="0.35">
      <c r="A604" s="167">
        <v>17031430600</v>
      </c>
      <c r="B604" s="167" t="s">
        <v>1200</v>
      </c>
      <c r="C604" s="167">
        <v>3</v>
      </c>
    </row>
    <row r="605" spans="1:3" x14ac:dyDescent="0.35">
      <c r="A605" s="167">
        <v>17031430700</v>
      </c>
      <c r="B605" s="167" t="s">
        <v>1200</v>
      </c>
      <c r="C605" s="167">
        <v>1</v>
      </c>
    </row>
    <row r="606" spans="1:3" x14ac:dyDescent="0.35">
      <c r="A606" s="167">
        <v>17031430800</v>
      </c>
      <c r="B606" s="167" t="s">
        <v>1200</v>
      </c>
      <c r="C606" s="167">
        <v>3</v>
      </c>
    </row>
    <row r="607" spans="1:3" x14ac:dyDescent="0.35">
      <c r="A607" s="167">
        <v>17031430900</v>
      </c>
      <c r="B607" s="167" t="s">
        <v>1200</v>
      </c>
      <c r="C607" s="167">
        <v>0</v>
      </c>
    </row>
    <row r="608" spans="1:3" x14ac:dyDescent="0.35">
      <c r="A608" s="167">
        <v>17031431200</v>
      </c>
      <c r="B608" s="167" t="s">
        <v>1200</v>
      </c>
      <c r="C608" s="167">
        <v>3</v>
      </c>
    </row>
    <row r="609" spans="1:3" x14ac:dyDescent="0.35">
      <c r="A609" s="167">
        <v>17031431301</v>
      </c>
      <c r="B609" s="167" t="s">
        <v>1200</v>
      </c>
      <c r="C609" s="167">
        <v>0</v>
      </c>
    </row>
    <row r="610" spans="1:3" x14ac:dyDescent="0.35">
      <c r="A610" s="167">
        <v>17031431302</v>
      </c>
      <c r="B610" s="167" t="s">
        <v>1200</v>
      </c>
      <c r="C610" s="167">
        <v>0</v>
      </c>
    </row>
    <row r="611" spans="1:3" x14ac:dyDescent="0.35">
      <c r="A611" s="167">
        <v>17031431400</v>
      </c>
      <c r="B611" s="167" t="s">
        <v>1200</v>
      </c>
      <c r="C611" s="167">
        <v>0</v>
      </c>
    </row>
    <row r="612" spans="1:3" x14ac:dyDescent="0.35">
      <c r="A612" s="167">
        <v>17031440101</v>
      </c>
      <c r="B612" s="167" t="s">
        <v>1200</v>
      </c>
      <c r="C612" s="167">
        <v>3</v>
      </c>
    </row>
    <row r="613" spans="1:3" x14ac:dyDescent="0.35">
      <c r="A613" s="167">
        <v>17031440102</v>
      </c>
      <c r="B613" s="167" t="s">
        <v>1200</v>
      </c>
      <c r="C613" s="167">
        <v>0</v>
      </c>
    </row>
    <row r="614" spans="1:3" x14ac:dyDescent="0.35">
      <c r="A614" s="167">
        <v>17031440201</v>
      </c>
      <c r="B614" s="167" t="s">
        <v>1200</v>
      </c>
      <c r="C614" s="167">
        <v>1</v>
      </c>
    </row>
    <row r="615" spans="1:3" x14ac:dyDescent="0.35">
      <c r="A615" s="167">
        <v>17031440202</v>
      </c>
      <c r="B615" s="167" t="s">
        <v>1200</v>
      </c>
      <c r="C615" s="167">
        <v>1</v>
      </c>
    </row>
    <row r="616" spans="1:3" x14ac:dyDescent="0.35">
      <c r="A616" s="167">
        <v>17031440300</v>
      </c>
      <c r="B616" s="167" t="s">
        <v>1200</v>
      </c>
      <c r="C616" s="167">
        <v>5</v>
      </c>
    </row>
    <row r="617" spans="1:3" x14ac:dyDescent="0.35">
      <c r="A617" s="167">
        <v>17031440600</v>
      </c>
      <c r="B617" s="167" t="s">
        <v>1200</v>
      </c>
      <c r="C617" s="167">
        <v>0</v>
      </c>
    </row>
    <row r="618" spans="1:3" x14ac:dyDescent="0.35">
      <c r="A618" s="167">
        <v>17031440700</v>
      </c>
      <c r="B618" s="167" t="s">
        <v>1200</v>
      </c>
      <c r="C618" s="167">
        <v>0</v>
      </c>
    </row>
    <row r="619" spans="1:3" x14ac:dyDescent="0.35">
      <c r="A619" s="167">
        <v>17031440800</v>
      </c>
      <c r="B619" s="167" t="s">
        <v>1200</v>
      </c>
      <c r="C619" s="167">
        <v>0</v>
      </c>
    </row>
    <row r="620" spans="1:3" x14ac:dyDescent="0.35">
      <c r="A620" s="167">
        <v>17031440900</v>
      </c>
      <c r="B620" s="167" t="s">
        <v>1200</v>
      </c>
      <c r="C620" s="167">
        <v>0</v>
      </c>
    </row>
    <row r="621" spans="1:3" x14ac:dyDescent="0.35">
      <c r="A621" s="167">
        <v>17031450300</v>
      </c>
      <c r="B621" s="167" t="s">
        <v>1200</v>
      </c>
      <c r="C621" s="167">
        <v>0</v>
      </c>
    </row>
    <row r="622" spans="1:3" x14ac:dyDescent="0.35">
      <c r="A622" s="167">
        <v>17031460100</v>
      </c>
      <c r="B622" s="167" t="s">
        <v>1200</v>
      </c>
      <c r="C622" s="167">
        <v>1</v>
      </c>
    </row>
    <row r="623" spans="1:3" x14ac:dyDescent="0.35">
      <c r="A623" s="167">
        <v>17031460200</v>
      </c>
      <c r="B623" s="167" t="s">
        <v>1200</v>
      </c>
      <c r="C623" s="167">
        <v>1</v>
      </c>
    </row>
    <row r="624" spans="1:3" x14ac:dyDescent="0.35">
      <c r="A624" s="167">
        <v>17031460301</v>
      </c>
      <c r="B624" s="167" t="s">
        <v>1200</v>
      </c>
      <c r="C624" s="167">
        <v>0</v>
      </c>
    </row>
    <row r="625" spans="1:3" x14ac:dyDescent="0.35">
      <c r="A625" s="167">
        <v>17031460302</v>
      </c>
      <c r="B625" s="167" t="s">
        <v>1200</v>
      </c>
      <c r="C625" s="167">
        <v>3</v>
      </c>
    </row>
    <row r="626" spans="1:3" x14ac:dyDescent="0.35">
      <c r="A626" s="167">
        <v>17031460400</v>
      </c>
      <c r="B626" s="167" t="s">
        <v>1200</v>
      </c>
      <c r="C626" s="167">
        <v>0</v>
      </c>
    </row>
    <row r="627" spans="1:3" x14ac:dyDescent="0.35">
      <c r="A627" s="167">
        <v>17031460500</v>
      </c>
      <c r="B627" s="167" t="s">
        <v>1200</v>
      </c>
      <c r="C627" s="167">
        <v>0</v>
      </c>
    </row>
    <row r="628" spans="1:3" x14ac:dyDescent="0.35">
      <c r="A628" s="167">
        <v>17031460800</v>
      </c>
      <c r="B628" s="167" t="s">
        <v>1200</v>
      </c>
      <c r="C628" s="167">
        <v>0</v>
      </c>
    </row>
    <row r="629" spans="1:3" x14ac:dyDescent="0.35">
      <c r="A629" s="167">
        <v>17031461000</v>
      </c>
      <c r="B629" s="167" t="s">
        <v>1200</v>
      </c>
      <c r="C629" s="167">
        <v>3</v>
      </c>
    </row>
    <row r="630" spans="1:3" x14ac:dyDescent="0.35">
      <c r="A630" s="167">
        <v>17031470100</v>
      </c>
      <c r="B630" s="167" t="s">
        <v>1200</v>
      </c>
      <c r="C630" s="167">
        <v>0</v>
      </c>
    </row>
    <row r="631" spans="1:3" x14ac:dyDescent="0.35">
      <c r="A631" s="167">
        <v>17031480100</v>
      </c>
      <c r="B631" s="167" t="s">
        <v>1200</v>
      </c>
      <c r="C631" s="167">
        <v>0</v>
      </c>
    </row>
    <row r="632" spans="1:3" x14ac:dyDescent="0.35">
      <c r="A632" s="167">
        <v>17031480200</v>
      </c>
      <c r="B632" s="167" t="s">
        <v>1200</v>
      </c>
      <c r="C632" s="167">
        <v>2</v>
      </c>
    </row>
    <row r="633" spans="1:3" x14ac:dyDescent="0.35">
      <c r="A633" s="167">
        <v>17031480300</v>
      </c>
      <c r="B633" s="167" t="s">
        <v>1200</v>
      </c>
      <c r="C633" s="167">
        <v>1</v>
      </c>
    </row>
    <row r="634" spans="1:3" x14ac:dyDescent="0.35">
      <c r="A634" s="167">
        <v>17031480400</v>
      </c>
      <c r="B634" s="167" t="s">
        <v>1200</v>
      </c>
      <c r="C634" s="167">
        <v>4</v>
      </c>
    </row>
    <row r="635" spans="1:3" x14ac:dyDescent="0.35">
      <c r="A635" s="167">
        <v>17031480500</v>
      </c>
      <c r="B635" s="167" t="s">
        <v>1200</v>
      </c>
      <c r="C635" s="167">
        <v>0</v>
      </c>
    </row>
    <row r="636" spans="1:3" x14ac:dyDescent="0.35">
      <c r="A636" s="167">
        <v>17031490200</v>
      </c>
      <c r="B636" s="167" t="s">
        <v>1200</v>
      </c>
      <c r="C636" s="167">
        <v>2</v>
      </c>
    </row>
    <row r="637" spans="1:3" x14ac:dyDescent="0.35">
      <c r="A637" s="167">
        <v>17031490500</v>
      </c>
      <c r="B637" s="167" t="s">
        <v>1200</v>
      </c>
      <c r="C637" s="167">
        <v>4</v>
      </c>
    </row>
    <row r="638" spans="1:3" x14ac:dyDescent="0.35">
      <c r="A638" s="167">
        <v>17031490600</v>
      </c>
      <c r="B638" s="167" t="s">
        <v>1200</v>
      </c>
      <c r="C638" s="167">
        <v>0</v>
      </c>
    </row>
    <row r="639" spans="1:3" x14ac:dyDescent="0.35">
      <c r="A639" s="167">
        <v>17031490700</v>
      </c>
      <c r="B639" s="167" t="s">
        <v>1200</v>
      </c>
      <c r="C639" s="167">
        <v>0</v>
      </c>
    </row>
    <row r="640" spans="1:3" x14ac:dyDescent="0.35">
      <c r="A640" s="167">
        <v>17031490800</v>
      </c>
      <c r="B640" s="167" t="s">
        <v>1200</v>
      </c>
      <c r="C640" s="167">
        <v>1</v>
      </c>
    </row>
    <row r="641" spans="1:3" x14ac:dyDescent="0.35">
      <c r="A641" s="167">
        <v>17031490901</v>
      </c>
      <c r="B641" s="167" t="s">
        <v>1200</v>
      </c>
      <c r="C641" s="167">
        <v>0</v>
      </c>
    </row>
    <row r="642" spans="1:3" x14ac:dyDescent="0.35">
      <c r="A642" s="167">
        <v>17031490902</v>
      </c>
      <c r="B642" s="167" t="s">
        <v>1200</v>
      </c>
      <c r="C642" s="167">
        <v>0</v>
      </c>
    </row>
    <row r="643" spans="1:3" x14ac:dyDescent="0.35">
      <c r="A643" s="167">
        <v>17031491000</v>
      </c>
      <c r="B643" s="167" t="s">
        <v>1200</v>
      </c>
      <c r="C643" s="167">
        <v>3</v>
      </c>
    </row>
    <row r="644" spans="1:3" x14ac:dyDescent="0.35">
      <c r="A644" s="167">
        <v>17031491100</v>
      </c>
      <c r="B644" s="167" t="s">
        <v>1200</v>
      </c>
      <c r="C644" s="167">
        <v>3</v>
      </c>
    </row>
    <row r="645" spans="1:3" x14ac:dyDescent="0.35">
      <c r="A645" s="167">
        <v>17031491200</v>
      </c>
      <c r="B645" s="167" t="s">
        <v>1200</v>
      </c>
      <c r="C645" s="167">
        <v>1</v>
      </c>
    </row>
    <row r="646" spans="1:3" x14ac:dyDescent="0.35">
      <c r="A646" s="167">
        <v>17031491300</v>
      </c>
      <c r="B646" s="167" t="s">
        <v>1200</v>
      </c>
      <c r="C646" s="167">
        <v>3</v>
      </c>
    </row>
    <row r="647" spans="1:3" x14ac:dyDescent="0.35">
      <c r="A647" s="167">
        <v>17031491400</v>
      </c>
      <c r="B647" s="167" t="s">
        <v>1200</v>
      </c>
      <c r="C647" s="167">
        <v>1</v>
      </c>
    </row>
    <row r="648" spans="1:3" x14ac:dyDescent="0.35">
      <c r="A648" s="167">
        <v>17031500100</v>
      </c>
      <c r="B648" s="167" t="s">
        <v>1200</v>
      </c>
      <c r="C648" s="167">
        <v>0</v>
      </c>
    </row>
    <row r="649" spans="1:3" x14ac:dyDescent="0.35">
      <c r="A649" s="167">
        <v>17031500200</v>
      </c>
      <c r="B649" s="167" t="s">
        <v>1200</v>
      </c>
      <c r="C649" s="167">
        <v>1</v>
      </c>
    </row>
    <row r="650" spans="1:3" x14ac:dyDescent="0.35">
      <c r="A650" s="167">
        <v>17031500300</v>
      </c>
      <c r="B650" s="167" t="s">
        <v>1200</v>
      </c>
      <c r="C650" s="167">
        <v>3</v>
      </c>
    </row>
    <row r="651" spans="1:3" x14ac:dyDescent="0.35">
      <c r="A651" s="167">
        <v>17031510100</v>
      </c>
      <c r="B651" s="167" t="s">
        <v>1200</v>
      </c>
      <c r="C651" s="167">
        <v>0</v>
      </c>
    </row>
    <row r="652" spans="1:3" x14ac:dyDescent="0.35">
      <c r="A652" s="167">
        <v>17031510200</v>
      </c>
      <c r="B652" s="167" t="s">
        <v>1200</v>
      </c>
      <c r="C652" s="167">
        <v>1</v>
      </c>
    </row>
    <row r="653" spans="1:3" x14ac:dyDescent="0.35">
      <c r="A653" s="167">
        <v>17031510300</v>
      </c>
      <c r="B653" s="167" t="s">
        <v>1200</v>
      </c>
      <c r="C653" s="167">
        <v>0</v>
      </c>
    </row>
    <row r="654" spans="1:3" x14ac:dyDescent="0.35">
      <c r="A654" s="167">
        <v>17031520100</v>
      </c>
      <c r="B654" s="167" t="s">
        <v>1200</v>
      </c>
      <c r="C654" s="167">
        <v>0</v>
      </c>
    </row>
    <row r="655" spans="1:3" x14ac:dyDescent="0.35">
      <c r="A655" s="167">
        <v>17031520200</v>
      </c>
      <c r="B655" s="167" t="s">
        <v>1200</v>
      </c>
      <c r="C655" s="167">
        <v>0</v>
      </c>
    </row>
    <row r="656" spans="1:3" x14ac:dyDescent="0.35">
      <c r="A656" s="167">
        <v>17031520300</v>
      </c>
      <c r="B656" s="167" t="s">
        <v>1200</v>
      </c>
      <c r="C656" s="167">
        <v>3</v>
      </c>
    </row>
    <row r="657" spans="1:3" x14ac:dyDescent="0.35">
      <c r="A657" s="167">
        <v>17031520400</v>
      </c>
      <c r="B657" s="167" t="s">
        <v>1200</v>
      </c>
      <c r="C657" s="167">
        <v>0</v>
      </c>
    </row>
    <row r="658" spans="1:3" x14ac:dyDescent="0.35">
      <c r="A658" s="167">
        <v>17031520500</v>
      </c>
      <c r="B658" s="167" t="s">
        <v>1200</v>
      </c>
      <c r="C658" s="167">
        <v>0</v>
      </c>
    </row>
    <row r="659" spans="1:3" x14ac:dyDescent="0.35">
      <c r="A659" s="167">
        <v>17031520600</v>
      </c>
      <c r="B659" s="167" t="s">
        <v>1200</v>
      </c>
      <c r="C659" s="167">
        <v>3</v>
      </c>
    </row>
    <row r="660" spans="1:3" x14ac:dyDescent="0.35">
      <c r="A660" s="167">
        <v>17031530100</v>
      </c>
      <c r="B660" s="167" t="s">
        <v>1200</v>
      </c>
      <c r="C660" s="167">
        <v>0</v>
      </c>
    </row>
    <row r="661" spans="1:3" x14ac:dyDescent="0.35">
      <c r="A661" s="167">
        <v>17031530200</v>
      </c>
      <c r="B661" s="167" t="s">
        <v>1200</v>
      </c>
      <c r="C661" s="167">
        <v>3</v>
      </c>
    </row>
    <row r="662" spans="1:3" x14ac:dyDescent="0.35">
      <c r="A662" s="167">
        <v>17031530300</v>
      </c>
      <c r="B662" s="167" t="s">
        <v>1200</v>
      </c>
      <c r="C662" s="167">
        <v>3</v>
      </c>
    </row>
    <row r="663" spans="1:3" x14ac:dyDescent="0.35">
      <c r="A663" s="167">
        <v>17031530400</v>
      </c>
      <c r="B663" s="167" t="s">
        <v>1200</v>
      </c>
      <c r="C663" s="167">
        <v>0</v>
      </c>
    </row>
    <row r="664" spans="1:3" x14ac:dyDescent="0.35">
      <c r="A664" s="167">
        <v>17031530501</v>
      </c>
      <c r="B664" s="167" t="s">
        <v>1200</v>
      </c>
      <c r="C664" s="167">
        <v>0</v>
      </c>
    </row>
    <row r="665" spans="1:3" x14ac:dyDescent="0.35">
      <c r="A665" s="167">
        <v>17031530502</v>
      </c>
      <c r="B665" s="167" t="s">
        <v>1200</v>
      </c>
      <c r="C665" s="167">
        <v>3</v>
      </c>
    </row>
    <row r="666" spans="1:3" x14ac:dyDescent="0.35">
      <c r="A666" s="167">
        <v>17031530503</v>
      </c>
      <c r="B666" s="167" t="s">
        <v>1200</v>
      </c>
      <c r="C666" s="167">
        <v>1</v>
      </c>
    </row>
    <row r="667" spans="1:3" x14ac:dyDescent="0.35">
      <c r="A667" s="167">
        <v>17031530600</v>
      </c>
      <c r="B667" s="167" t="s">
        <v>1200</v>
      </c>
      <c r="C667" s="167">
        <v>1</v>
      </c>
    </row>
    <row r="668" spans="1:3" x14ac:dyDescent="0.35">
      <c r="A668" s="167">
        <v>17031540101</v>
      </c>
      <c r="B668" s="167" t="s">
        <v>1200</v>
      </c>
      <c r="C668" s="167">
        <v>0</v>
      </c>
    </row>
    <row r="669" spans="1:3" x14ac:dyDescent="0.35">
      <c r="A669" s="167">
        <v>17031540102</v>
      </c>
      <c r="B669" s="167" t="s">
        <v>1200</v>
      </c>
      <c r="C669" s="167">
        <v>0</v>
      </c>
    </row>
    <row r="670" spans="1:3" x14ac:dyDescent="0.35">
      <c r="A670" s="167">
        <v>17031550100</v>
      </c>
      <c r="B670" s="167" t="s">
        <v>1200</v>
      </c>
      <c r="C670" s="167">
        <v>1</v>
      </c>
    </row>
    <row r="671" spans="1:3" x14ac:dyDescent="0.35">
      <c r="A671" s="167">
        <v>17031550200</v>
      </c>
      <c r="B671" s="167" t="s">
        <v>1200</v>
      </c>
      <c r="C671" s="167">
        <v>0</v>
      </c>
    </row>
    <row r="672" spans="1:3" x14ac:dyDescent="0.35">
      <c r="A672" s="167">
        <v>17031560100</v>
      </c>
      <c r="B672" s="167" t="s">
        <v>1200</v>
      </c>
      <c r="C672" s="167">
        <v>0</v>
      </c>
    </row>
    <row r="673" spans="1:3" x14ac:dyDescent="0.35">
      <c r="A673" s="167">
        <v>17031560200</v>
      </c>
      <c r="B673" s="167" t="s">
        <v>1200</v>
      </c>
      <c r="C673" s="167">
        <v>1</v>
      </c>
    </row>
    <row r="674" spans="1:3" x14ac:dyDescent="0.35">
      <c r="A674" s="167">
        <v>17031560300</v>
      </c>
      <c r="B674" s="167" t="s">
        <v>1200</v>
      </c>
      <c r="C674" s="167">
        <v>3</v>
      </c>
    </row>
    <row r="675" spans="1:3" x14ac:dyDescent="0.35">
      <c r="A675" s="167">
        <v>17031560400</v>
      </c>
      <c r="B675" s="167" t="s">
        <v>1200</v>
      </c>
      <c r="C675" s="167">
        <v>0</v>
      </c>
    </row>
    <row r="676" spans="1:3" x14ac:dyDescent="0.35">
      <c r="A676" s="167">
        <v>17031560700</v>
      </c>
      <c r="B676" s="167" t="s">
        <v>1200</v>
      </c>
      <c r="C676" s="167">
        <v>0</v>
      </c>
    </row>
    <row r="677" spans="1:3" x14ac:dyDescent="0.35">
      <c r="A677" s="167">
        <v>17031560800</v>
      </c>
      <c r="B677" s="167" t="s">
        <v>1200</v>
      </c>
      <c r="C677" s="167">
        <v>0</v>
      </c>
    </row>
    <row r="678" spans="1:3" x14ac:dyDescent="0.35">
      <c r="A678" s="167">
        <v>17031560900</v>
      </c>
      <c r="B678" s="167" t="s">
        <v>1200</v>
      </c>
      <c r="C678" s="167">
        <v>0</v>
      </c>
    </row>
    <row r="679" spans="1:3" x14ac:dyDescent="0.35">
      <c r="A679" s="167">
        <v>17031561000</v>
      </c>
      <c r="B679" s="167" t="s">
        <v>1200</v>
      </c>
      <c r="C679" s="167">
        <v>0</v>
      </c>
    </row>
    <row r="680" spans="1:3" x14ac:dyDescent="0.35">
      <c r="A680" s="167">
        <v>17031561100</v>
      </c>
      <c r="B680" s="167" t="s">
        <v>1200</v>
      </c>
      <c r="C680" s="167">
        <v>5</v>
      </c>
    </row>
    <row r="681" spans="1:3" x14ac:dyDescent="0.35">
      <c r="A681" s="167">
        <v>17031570100</v>
      </c>
      <c r="B681" s="167" t="s">
        <v>1200</v>
      </c>
      <c r="C681" s="167">
        <v>0</v>
      </c>
    </row>
    <row r="682" spans="1:3" x14ac:dyDescent="0.35">
      <c r="A682" s="167">
        <v>17031570200</v>
      </c>
      <c r="B682" s="167" t="s">
        <v>1200</v>
      </c>
      <c r="C682" s="167">
        <v>2</v>
      </c>
    </row>
    <row r="683" spans="1:3" x14ac:dyDescent="0.35">
      <c r="A683" s="167">
        <v>17031570300</v>
      </c>
      <c r="B683" s="167" t="s">
        <v>1200</v>
      </c>
      <c r="C683" s="167">
        <v>5</v>
      </c>
    </row>
    <row r="684" spans="1:3" x14ac:dyDescent="0.35">
      <c r="A684" s="167">
        <v>17031570400</v>
      </c>
      <c r="B684" s="167" t="s">
        <v>1200</v>
      </c>
      <c r="C684" s="167">
        <v>0</v>
      </c>
    </row>
    <row r="685" spans="1:3" x14ac:dyDescent="0.35">
      <c r="A685" s="167">
        <v>17031570500</v>
      </c>
      <c r="B685" s="167" t="s">
        <v>1200</v>
      </c>
      <c r="C685" s="167">
        <v>4</v>
      </c>
    </row>
    <row r="686" spans="1:3" x14ac:dyDescent="0.35">
      <c r="A686" s="167">
        <v>17031580100</v>
      </c>
      <c r="B686" s="167" t="s">
        <v>1200</v>
      </c>
      <c r="C686" s="167">
        <v>0</v>
      </c>
    </row>
    <row r="687" spans="1:3" x14ac:dyDescent="0.35">
      <c r="A687" s="167">
        <v>17031580200</v>
      </c>
      <c r="B687" s="167" t="s">
        <v>1200</v>
      </c>
      <c r="C687" s="167">
        <v>0</v>
      </c>
    </row>
    <row r="688" spans="1:3" x14ac:dyDescent="0.35">
      <c r="A688" s="167">
        <v>17031580300</v>
      </c>
      <c r="B688" s="167" t="s">
        <v>1200</v>
      </c>
      <c r="C688" s="167">
        <v>5</v>
      </c>
    </row>
    <row r="689" spans="1:3" x14ac:dyDescent="0.35">
      <c r="A689" s="167">
        <v>17031580400</v>
      </c>
      <c r="B689" s="167" t="s">
        <v>1200</v>
      </c>
      <c r="C689" s="167">
        <v>0</v>
      </c>
    </row>
    <row r="690" spans="1:3" x14ac:dyDescent="0.35">
      <c r="A690" s="167">
        <v>17031580501</v>
      </c>
      <c r="B690" s="167" t="s">
        <v>1200</v>
      </c>
      <c r="C690" s="167">
        <v>5</v>
      </c>
    </row>
    <row r="691" spans="1:3" x14ac:dyDescent="0.35">
      <c r="A691" s="167">
        <v>17031580502</v>
      </c>
      <c r="B691" s="167" t="s">
        <v>1200</v>
      </c>
      <c r="C691" s="167">
        <v>0</v>
      </c>
    </row>
    <row r="692" spans="1:3" x14ac:dyDescent="0.35">
      <c r="A692" s="167">
        <v>17031580600</v>
      </c>
      <c r="B692" s="167" t="s">
        <v>1200</v>
      </c>
      <c r="C692" s="167">
        <v>5</v>
      </c>
    </row>
    <row r="693" spans="1:3" x14ac:dyDescent="0.35">
      <c r="A693" s="167">
        <v>17031580700</v>
      </c>
      <c r="B693" s="167" t="s">
        <v>1200</v>
      </c>
      <c r="C693" s="167">
        <v>0</v>
      </c>
    </row>
    <row r="694" spans="1:3" x14ac:dyDescent="0.35">
      <c r="A694" s="167">
        <v>17031580800</v>
      </c>
      <c r="B694" s="167" t="s">
        <v>1200</v>
      </c>
      <c r="C694" s="167">
        <v>3</v>
      </c>
    </row>
    <row r="695" spans="1:3" x14ac:dyDescent="0.35">
      <c r="A695" s="167">
        <v>17031590500</v>
      </c>
      <c r="B695" s="167" t="s">
        <v>1200</v>
      </c>
      <c r="C695" s="167">
        <v>5</v>
      </c>
    </row>
    <row r="696" spans="1:3" x14ac:dyDescent="0.35">
      <c r="A696" s="167">
        <v>17031590600</v>
      </c>
      <c r="B696" s="167" t="s">
        <v>1200</v>
      </c>
      <c r="C696" s="167">
        <v>0</v>
      </c>
    </row>
    <row r="697" spans="1:3" x14ac:dyDescent="0.35">
      <c r="A697" s="167">
        <v>17031590700</v>
      </c>
      <c r="B697" s="167" t="s">
        <v>1200</v>
      </c>
      <c r="C697" s="167">
        <v>1</v>
      </c>
    </row>
    <row r="698" spans="1:3" x14ac:dyDescent="0.35">
      <c r="A698" s="167">
        <v>17031600400</v>
      </c>
      <c r="B698" s="167" t="s">
        <v>1200</v>
      </c>
      <c r="C698" s="167">
        <v>1</v>
      </c>
    </row>
    <row r="699" spans="1:3" x14ac:dyDescent="0.35">
      <c r="A699" s="167">
        <v>17031600600</v>
      </c>
      <c r="B699" s="167" t="s">
        <v>1200</v>
      </c>
      <c r="C699" s="167">
        <v>1</v>
      </c>
    </row>
    <row r="700" spans="1:3" x14ac:dyDescent="0.35">
      <c r="A700" s="167">
        <v>17031600700</v>
      </c>
      <c r="B700" s="167" t="s">
        <v>1200</v>
      </c>
      <c r="C700" s="167">
        <v>0</v>
      </c>
    </row>
    <row r="701" spans="1:3" x14ac:dyDescent="0.35">
      <c r="A701" s="167">
        <v>17031600900</v>
      </c>
      <c r="B701" s="167" t="s">
        <v>1200</v>
      </c>
      <c r="C701" s="167">
        <v>2</v>
      </c>
    </row>
    <row r="702" spans="1:3" x14ac:dyDescent="0.35">
      <c r="A702" s="167">
        <v>17031610300</v>
      </c>
      <c r="B702" s="167" t="s">
        <v>1200</v>
      </c>
      <c r="C702" s="167">
        <v>0</v>
      </c>
    </row>
    <row r="703" spans="1:3" x14ac:dyDescent="0.35">
      <c r="A703" s="167">
        <v>17031610400</v>
      </c>
      <c r="B703" s="167" t="s">
        <v>1200</v>
      </c>
      <c r="C703" s="167">
        <v>3</v>
      </c>
    </row>
    <row r="704" spans="1:3" x14ac:dyDescent="0.35">
      <c r="A704" s="167">
        <v>17031610800</v>
      </c>
      <c r="B704" s="167" t="s">
        <v>1200</v>
      </c>
      <c r="C704" s="167">
        <v>5</v>
      </c>
    </row>
    <row r="705" spans="1:3" x14ac:dyDescent="0.35">
      <c r="A705" s="167">
        <v>17031611200</v>
      </c>
      <c r="B705" s="167" t="s">
        <v>1200</v>
      </c>
      <c r="C705" s="167">
        <v>0</v>
      </c>
    </row>
    <row r="706" spans="1:3" x14ac:dyDescent="0.35">
      <c r="A706" s="167">
        <v>17031611300</v>
      </c>
      <c r="B706" s="167" t="s">
        <v>1200</v>
      </c>
      <c r="C706" s="167">
        <v>3</v>
      </c>
    </row>
    <row r="707" spans="1:3" x14ac:dyDescent="0.35">
      <c r="A707" s="167">
        <v>17031611400</v>
      </c>
      <c r="B707" s="167" t="s">
        <v>1200</v>
      </c>
      <c r="C707" s="167">
        <v>0</v>
      </c>
    </row>
    <row r="708" spans="1:3" x14ac:dyDescent="0.35">
      <c r="A708" s="167">
        <v>17031611500</v>
      </c>
      <c r="B708" s="167" t="s">
        <v>1200</v>
      </c>
      <c r="C708" s="167">
        <v>3</v>
      </c>
    </row>
    <row r="709" spans="1:3" x14ac:dyDescent="0.35">
      <c r="A709" s="167">
        <v>17031611600</v>
      </c>
      <c r="B709" s="167" t="s">
        <v>1200</v>
      </c>
      <c r="C709" s="167">
        <v>0</v>
      </c>
    </row>
    <row r="710" spans="1:3" x14ac:dyDescent="0.35">
      <c r="A710" s="167">
        <v>17031611700</v>
      </c>
      <c r="B710" s="167" t="s">
        <v>1200</v>
      </c>
      <c r="C710" s="167">
        <v>2</v>
      </c>
    </row>
    <row r="711" spans="1:3" x14ac:dyDescent="0.35">
      <c r="A711" s="167">
        <v>17031611800</v>
      </c>
      <c r="B711" s="167" t="s">
        <v>1200</v>
      </c>
      <c r="C711" s="167">
        <v>1</v>
      </c>
    </row>
    <row r="712" spans="1:3" x14ac:dyDescent="0.35">
      <c r="A712" s="167">
        <v>17031611900</v>
      </c>
      <c r="B712" s="167" t="s">
        <v>1200</v>
      </c>
      <c r="C712" s="167">
        <v>3</v>
      </c>
    </row>
    <row r="713" spans="1:3" x14ac:dyDescent="0.35">
      <c r="A713" s="167">
        <v>17031612000</v>
      </c>
      <c r="B713" s="167" t="s">
        <v>1200</v>
      </c>
      <c r="C713" s="167">
        <v>0</v>
      </c>
    </row>
    <row r="714" spans="1:3" x14ac:dyDescent="0.35">
      <c r="A714" s="167">
        <v>17031612100</v>
      </c>
      <c r="B714" s="167" t="s">
        <v>1200</v>
      </c>
      <c r="C714" s="167">
        <v>3</v>
      </c>
    </row>
    <row r="715" spans="1:3" x14ac:dyDescent="0.35">
      <c r="A715" s="167">
        <v>17031612200</v>
      </c>
      <c r="B715" s="167" t="s">
        <v>1200</v>
      </c>
      <c r="C715" s="167">
        <v>3</v>
      </c>
    </row>
    <row r="716" spans="1:3" x14ac:dyDescent="0.35">
      <c r="A716" s="167">
        <v>17031620100</v>
      </c>
      <c r="B716" s="167" t="s">
        <v>1200</v>
      </c>
      <c r="C716" s="167">
        <v>5</v>
      </c>
    </row>
    <row r="717" spans="1:3" x14ac:dyDescent="0.35">
      <c r="A717" s="167">
        <v>17031620200</v>
      </c>
      <c r="B717" s="167" t="s">
        <v>1200</v>
      </c>
      <c r="C717" s="167">
        <v>4</v>
      </c>
    </row>
    <row r="718" spans="1:3" x14ac:dyDescent="0.35">
      <c r="A718" s="167">
        <v>17031620300</v>
      </c>
      <c r="B718" s="167" t="s">
        <v>1200</v>
      </c>
      <c r="C718" s="167">
        <v>0</v>
      </c>
    </row>
    <row r="719" spans="1:3" x14ac:dyDescent="0.35">
      <c r="A719" s="167">
        <v>17031620400</v>
      </c>
      <c r="B719" s="167" t="s">
        <v>1200</v>
      </c>
      <c r="C719" s="167">
        <v>0</v>
      </c>
    </row>
    <row r="720" spans="1:3" x14ac:dyDescent="0.35">
      <c r="A720" s="167">
        <v>17031630300</v>
      </c>
      <c r="B720" s="167" t="s">
        <v>1200</v>
      </c>
      <c r="C720" s="167">
        <v>0</v>
      </c>
    </row>
    <row r="721" spans="1:3" x14ac:dyDescent="0.35">
      <c r="A721" s="167">
        <v>17031630400</v>
      </c>
      <c r="B721" s="167" t="s">
        <v>1200</v>
      </c>
      <c r="C721" s="167">
        <v>3</v>
      </c>
    </row>
    <row r="722" spans="1:3" x14ac:dyDescent="0.35">
      <c r="A722" s="167">
        <v>17031630500</v>
      </c>
      <c r="B722" s="167" t="s">
        <v>1200</v>
      </c>
      <c r="C722" s="167">
        <v>0</v>
      </c>
    </row>
    <row r="723" spans="1:3" x14ac:dyDescent="0.35">
      <c r="A723" s="167">
        <v>17031630600</v>
      </c>
      <c r="B723" s="167" t="s">
        <v>1200</v>
      </c>
      <c r="C723" s="167">
        <v>0</v>
      </c>
    </row>
    <row r="724" spans="1:3" x14ac:dyDescent="0.35">
      <c r="A724" s="167">
        <v>17031630800</v>
      </c>
      <c r="B724" s="167" t="s">
        <v>1200</v>
      </c>
      <c r="C724" s="167">
        <v>0</v>
      </c>
    </row>
    <row r="725" spans="1:3" x14ac:dyDescent="0.35">
      <c r="A725" s="167">
        <v>17031630900</v>
      </c>
      <c r="B725" s="167" t="s">
        <v>1200</v>
      </c>
      <c r="C725" s="167">
        <v>4</v>
      </c>
    </row>
    <row r="726" spans="1:3" x14ac:dyDescent="0.35">
      <c r="A726" s="167">
        <v>17031640100</v>
      </c>
      <c r="B726" s="167" t="s">
        <v>1200</v>
      </c>
      <c r="C726" s="167">
        <v>5</v>
      </c>
    </row>
    <row r="727" spans="1:3" x14ac:dyDescent="0.35">
      <c r="A727" s="167">
        <v>17031640300</v>
      </c>
      <c r="B727" s="167" t="s">
        <v>1200</v>
      </c>
      <c r="C727" s="167">
        <v>1</v>
      </c>
    </row>
    <row r="728" spans="1:3" x14ac:dyDescent="0.35">
      <c r="A728" s="167">
        <v>17031640400</v>
      </c>
      <c r="B728" s="167" t="s">
        <v>1200</v>
      </c>
      <c r="C728" s="167">
        <v>0</v>
      </c>
    </row>
    <row r="729" spans="1:3" x14ac:dyDescent="0.35">
      <c r="A729" s="167">
        <v>17031640500</v>
      </c>
      <c r="B729" s="167" t="s">
        <v>1200</v>
      </c>
      <c r="C729" s="167">
        <v>0</v>
      </c>
    </row>
    <row r="730" spans="1:3" x14ac:dyDescent="0.35">
      <c r="A730" s="167">
        <v>17031640600</v>
      </c>
      <c r="B730" s="167" t="s">
        <v>1200</v>
      </c>
      <c r="C730" s="167">
        <v>3</v>
      </c>
    </row>
    <row r="731" spans="1:3" x14ac:dyDescent="0.35">
      <c r="A731" s="167">
        <v>17031640700</v>
      </c>
      <c r="B731" s="167" t="s">
        <v>1200</v>
      </c>
      <c r="C731" s="167">
        <v>1</v>
      </c>
    </row>
    <row r="732" spans="1:3" x14ac:dyDescent="0.35">
      <c r="A732" s="167">
        <v>17031640800</v>
      </c>
      <c r="B732" s="167" t="s">
        <v>1200</v>
      </c>
      <c r="C732" s="167">
        <v>0</v>
      </c>
    </row>
    <row r="733" spans="1:3" x14ac:dyDescent="0.35">
      <c r="A733" s="167">
        <v>17031650100</v>
      </c>
      <c r="B733" s="167" t="s">
        <v>1200</v>
      </c>
      <c r="C733" s="167">
        <v>1</v>
      </c>
    </row>
    <row r="734" spans="1:3" x14ac:dyDescent="0.35">
      <c r="A734" s="167">
        <v>17031650200</v>
      </c>
      <c r="B734" s="167" t="s">
        <v>1200</v>
      </c>
      <c r="C734" s="167">
        <v>5</v>
      </c>
    </row>
    <row r="735" spans="1:3" x14ac:dyDescent="0.35">
      <c r="A735" s="167">
        <v>17031650301</v>
      </c>
      <c r="B735" s="167" t="s">
        <v>1200</v>
      </c>
      <c r="C735" s="167">
        <v>0</v>
      </c>
    </row>
    <row r="736" spans="1:3" x14ac:dyDescent="0.35">
      <c r="A736" s="167">
        <v>17031650302</v>
      </c>
      <c r="B736" s="167" t="s">
        <v>1200</v>
      </c>
      <c r="C736" s="167">
        <v>0</v>
      </c>
    </row>
    <row r="737" spans="1:3" x14ac:dyDescent="0.35">
      <c r="A737" s="167">
        <v>17031650400</v>
      </c>
      <c r="B737" s="167" t="s">
        <v>1200</v>
      </c>
      <c r="C737" s="167">
        <v>0</v>
      </c>
    </row>
    <row r="738" spans="1:3" x14ac:dyDescent="0.35">
      <c r="A738" s="167">
        <v>17031650500</v>
      </c>
      <c r="B738" s="167" t="s">
        <v>1200</v>
      </c>
      <c r="C738" s="167">
        <v>0</v>
      </c>
    </row>
    <row r="739" spans="1:3" x14ac:dyDescent="0.35">
      <c r="A739" s="167">
        <v>17031660301</v>
      </c>
      <c r="B739" s="167" t="s">
        <v>1200</v>
      </c>
      <c r="C739" s="167">
        <v>0</v>
      </c>
    </row>
    <row r="740" spans="1:3" x14ac:dyDescent="0.35">
      <c r="A740" s="167">
        <v>17031660302</v>
      </c>
      <c r="B740" s="167" t="s">
        <v>1200</v>
      </c>
      <c r="C740" s="167">
        <v>3</v>
      </c>
    </row>
    <row r="741" spans="1:3" x14ac:dyDescent="0.35">
      <c r="A741" s="167">
        <v>17031660400</v>
      </c>
      <c r="B741" s="167" t="s">
        <v>1200</v>
      </c>
      <c r="C741" s="167">
        <v>0</v>
      </c>
    </row>
    <row r="742" spans="1:3" x14ac:dyDescent="0.35">
      <c r="A742" s="167">
        <v>17031660500</v>
      </c>
      <c r="B742" s="167" t="s">
        <v>1200</v>
      </c>
      <c r="C742" s="167">
        <v>3</v>
      </c>
    </row>
    <row r="743" spans="1:3" x14ac:dyDescent="0.35">
      <c r="A743" s="167">
        <v>17031660600</v>
      </c>
      <c r="B743" s="167" t="s">
        <v>1200</v>
      </c>
      <c r="C743" s="167">
        <v>3</v>
      </c>
    </row>
    <row r="744" spans="1:3" x14ac:dyDescent="0.35">
      <c r="A744" s="167">
        <v>17031660700</v>
      </c>
      <c r="B744" s="167" t="s">
        <v>1200</v>
      </c>
      <c r="C744" s="167">
        <v>0</v>
      </c>
    </row>
    <row r="745" spans="1:3" x14ac:dyDescent="0.35">
      <c r="A745" s="167">
        <v>17031660800</v>
      </c>
      <c r="B745" s="167" t="s">
        <v>1200</v>
      </c>
      <c r="C745" s="167">
        <v>0</v>
      </c>
    </row>
    <row r="746" spans="1:3" x14ac:dyDescent="0.35">
      <c r="A746" s="167">
        <v>17031660900</v>
      </c>
      <c r="B746" s="167" t="s">
        <v>1200</v>
      </c>
      <c r="C746" s="167">
        <v>3</v>
      </c>
    </row>
    <row r="747" spans="1:3" x14ac:dyDescent="0.35">
      <c r="A747" s="167">
        <v>17031661000</v>
      </c>
      <c r="B747" s="167" t="s">
        <v>1200</v>
      </c>
      <c r="C747" s="167">
        <v>3</v>
      </c>
    </row>
    <row r="748" spans="1:3" x14ac:dyDescent="0.35">
      <c r="A748" s="167">
        <v>17031661100</v>
      </c>
      <c r="B748" s="167" t="s">
        <v>1200</v>
      </c>
      <c r="C748" s="167">
        <v>3</v>
      </c>
    </row>
    <row r="749" spans="1:3" x14ac:dyDescent="0.35">
      <c r="A749" s="167">
        <v>17031670100</v>
      </c>
      <c r="B749" s="167" t="s">
        <v>1200</v>
      </c>
      <c r="C749" s="167">
        <v>0</v>
      </c>
    </row>
    <row r="750" spans="1:3" x14ac:dyDescent="0.35">
      <c r="A750" s="167">
        <v>17031670200</v>
      </c>
      <c r="B750" s="167" t="s">
        <v>1200</v>
      </c>
      <c r="C750" s="167">
        <v>3</v>
      </c>
    </row>
    <row r="751" spans="1:3" x14ac:dyDescent="0.35">
      <c r="A751" s="167">
        <v>17031670300</v>
      </c>
      <c r="B751" s="167" t="s">
        <v>1200</v>
      </c>
      <c r="C751" s="167">
        <v>3</v>
      </c>
    </row>
    <row r="752" spans="1:3" x14ac:dyDescent="0.35">
      <c r="A752" s="167">
        <v>17031670400</v>
      </c>
      <c r="B752" s="167" t="s">
        <v>1200</v>
      </c>
      <c r="C752" s="167">
        <v>3</v>
      </c>
    </row>
    <row r="753" spans="1:3" x14ac:dyDescent="0.35">
      <c r="A753" s="167">
        <v>17031670500</v>
      </c>
      <c r="B753" s="167" t="s">
        <v>1200</v>
      </c>
      <c r="C753" s="167">
        <v>0</v>
      </c>
    </row>
    <row r="754" spans="1:3" x14ac:dyDescent="0.35">
      <c r="A754" s="167">
        <v>17031670600</v>
      </c>
      <c r="B754" s="167" t="s">
        <v>1200</v>
      </c>
      <c r="C754" s="167">
        <v>0</v>
      </c>
    </row>
    <row r="755" spans="1:3" x14ac:dyDescent="0.35">
      <c r="A755" s="167">
        <v>17031670700</v>
      </c>
      <c r="B755" s="167" t="s">
        <v>1200</v>
      </c>
      <c r="C755" s="167">
        <v>0</v>
      </c>
    </row>
    <row r="756" spans="1:3" x14ac:dyDescent="0.35">
      <c r="A756" s="167">
        <v>17031670800</v>
      </c>
      <c r="B756" s="167" t="s">
        <v>1200</v>
      </c>
      <c r="C756" s="167">
        <v>1</v>
      </c>
    </row>
    <row r="757" spans="1:3" x14ac:dyDescent="0.35">
      <c r="A757" s="167">
        <v>17031670900</v>
      </c>
      <c r="B757" s="167" t="s">
        <v>1200</v>
      </c>
      <c r="C757" s="167">
        <v>0</v>
      </c>
    </row>
    <row r="758" spans="1:3" x14ac:dyDescent="0.35">
      <c r="A758" s="167">
        <v>17031671100</v>
      </c>
      <c r="B758" s="167" t="s">
        <v>1200</v>
      </c>
      <c r="C758" s="167">
        <v>0</v>
      </c>
    </row>
    <row r="759" spans="1:3" x14ac:dyDescent="0.35">
      <c r="A759" s="167">
        <v>17031671200</v>
      </c>
      <c r="B759" s="167" t="s">
        <v>1200</v>
      </c>
      <c r="C759" s="167">
        <v>3</v>
      </c>
    </row>
    <row r="760" spans="1:3" x14ac:dyDescent="0.35">
      <c r="A760" s="167">
        <v>17031671300</v>
      </c>
      <c r="B760" s="167" t="s">
        <v>1200</v>
      </c>
      <c r="C760" s="167">
        <v>0</v>
      </c>
    </row>
    <row r="761" spans="1:3" x14ac:dyDescent="0.35">
      <c r="A761" s="167">
        <v>17031671400</v>
      </c>
      <c r="B761" s="167" t="s">
        <v>1200</v>
      </c>
      <c r="C761" s="167">
        <v>0</v>
      </c>
    </row>
    <row r="762" spans="1:3" x14ac:dyDescent="0.35">
      <c r="A762" s="167">
        <v>17031671500</v>
      </c>
      <c r="B762" s="167" t="s">
        <v>1200</v>
      </c>
      <c r="C762" s="167">
        <v>0</v>
      </c>
    </row>
    <row r="763" spans="1:3" x14ac:dyDescent="0.35">
      <c r="A763" s="167">
        <v>17031671600</v>
      </c>
      <c r="B763" s="167" t="s">
        <v>1200</v>
      </c>
      <c r="C763" s="167">
        <v>0</v>
      </c>
    </row>
    <row r="764" spans="1:3" x14ac:dyDescent="0.35">
      <c r="A764" s="167">
        <v>17031671800</v>
      </c>
      <c r="B764" s="167" t="s">
        <v>1200</v>
      </c>
      <c r="C764" s="167">
        <v>0</v>
      </c>
    </row>
    <row r="765" spans="1:3" x14ac:dyDescent="0.35">
      <c r="A765" s="167">
        <v>17031671900</v>
      </c>
      <c r="B765" s="167" t="s">
        <v>1200</v>
      </c>
      <c r="C765" s="167">
        <v>2</v>
      </c>
    </row>
    <row r="766" spans="1:3" x14ac:dyDescent="0.35">
      <c r="A766" s="167">
        <v>17031672000</v>
      </c>
      <c r="B766" s="167" t="s">
        <v>1200</v>
      </c>
      <c r="C766" s="167">
        <v>1</v>
      </c>
    </row>
    <row r="767" spans="1:3" x14ac:dyDescent="0.35">
      <c r="A767" s="167">
        <v>17031680500</v>
      </c>
      <c r="B767" s="167" t="s">
        <v>1200</v>
      </c>
      <c r="C767" s="167">
        <v>3</v>
      </c>
    </row>
    <row r="768" spans="1:3" x14ac:dyDescent="0.35">
      <c r="A768" s="167">
        <v>17031680600</v>
      </c>
      <c r="B768" s="167" t="s">
        <v>1200</v>
      </c>
      <c r="C768" s="167">
        <v>1</v>
      </c>
    </row>
    <row r="769" spans="1:3" x14ac:dyDescent="0.35">
      <c r="A769" s="167">
        <v>17031680900</v>
      </c>
      <c r="B769" s="167" t="s">
        <v>1200</v>
      </c>
      <c r="C769" s="167">
        <v>0</v>
      </c>
    </row>
    <row r="770" spans="1:3" x14ac:dyDescent="0.35">
      <c r="A770" s="167">
        <v>17031681000</v>
      </c>
      <c r="B770" s="167" t="s">
        <v>1200</v>
      </c>
      <c r="C770" s="167">
        <v>3</v>
      </c>
    </row>
    <row r="771" spans="1:3" x14ac:dyDescent="0.35">
      <c r="A771" s="167">
        <v>17031681100</v>
      </c>
      <c r="B771" s="167" t="s">
        <v>1200</v>
      </c>
      <c r="C771" s="167">
        <v>0</v>
      </c>
    </row>
    <row r="772" spans="1:3" x14ac:dyDescent="0.35">
      <c r="A772" s="167">
        <v>17031681200</v>
      </c>
      <c r="B772" s="167" t="s">
        <v>1200</v>
      </c>
      <c r="C772" s="167">
        <v>0</v>
      </c>
    </row>
    <row r="773" spans="1:3" x14ac:dyDescent="0.35">
      <c r="A773" s="167">
        <v>17031681300</v>
      </c>
      <c r="B773" s="167" t="s">
        <v>1200</v>
      </c>
      <c r="C773" s="167">
        <v>0</v>
      </c>
    </row>
    <row r="774" spans="1:3" x14ac:dyDescent="0.35">
      <c r="A774" s="167">
        <v>17031681400</v>
      </c>
      <c r="B774" s="167" t="s">
        <v>1200</v>
      </c>
      <c r="C774" s="167">
        <v>1</v>
      </c>
    </row>
    <row r="775" spans="1:3" x14ac:dyDescent="0.35">
      <c r="A775" s="167">
        <v>17031690300</v>
      </c>
      <c r="B775" s="167" t="s">
        <v>1200</v>
      </c>
      <c r="C775" s="167">
        <v>1</v>
      </c>
    </row>
    <row r="776" spans="1:3" x14ac:dyDescent="0.35">
      <c r="A776" s="167">
        <v>17031690400</v>
      </c>
      <c r="B776" s="167" t="s">
        <v>1200</v>
      </c>
      <c r="C776" s="167">
        <v>5</v>
      </c>
    </row>
    <row r="777" spans="1:3" x14ac:dyDescent="0.35">
      <c r="A777" s="167">
        <v>17031690500</v>
      </c>
      <c r="B777" s="167" t="s">
        <v>1200</v>
      </c>
      <c r="C777" s="167">
        <v>1</v>
      </c>
    </row>
    <row r="778" spans="1:3" x14ac:dyDescent="0.35">
      <c r="A778" s="167">
        <v>17031690900</v>
      </c>
      <c r="B778" s="167" t="s">
        <v>1200</v>
      </c>
      <c r="C778" s="167">
        <v>0</v>
      </c>
    </row>
    <row r="779" spans="1:3" x14ac:dyDescent="0.35">
      <c r="A779" s="167">
        <v>17031691000</v>
      </c>
      <c r="B779" s="167" t="s">
        <v>1200</v>
      </c>
      <c r="C779" s="167">
        <v>0</v>
      </c>
    </row>
    <row r="780" spans="1:3" x14ac:dyDescent="0.35">
      <c r="A780" s="167">
        <v>17031691100</v>
      </c>
      <c r="B780" s="167" t="s">
        <v>1200</v>
      </c>
      <c r="C780" s="167">
        <v>1</v>
      </c>
    </row>
    <row r="781" spans="1:3" x14ac:dyDescent="0.35">
      <c r="A781" s="167">
        <v>17031691200</v>
      </c>
      <c r="B781" s="167" t="s">
        <v>1200</v>
      </c>
      <c r="C781" s="167">
        <v>0</v>
      </c>
    </row>
    <row r="782" spans="1:3" x14ac:dyDescent="0.35">
      <c r="A782" s="167">
        <v>17031691300</v>
      </c>
      <c r="B782" s="167" t="s">
        <v>1200</v>
      </c>
      <c r="C782" s="167">
        <v>3</v>
      </c>
    </row>
    <row r="783" spans="1:3" x14ac:dyDescent="0.35">
      <c r="A783" s="167">
        <v>17031691400</v>
      </c>
      <c r="B783" s="167" t="s">
        <v>1200</v>
      </c>
      <c r="C783" s="167">
        <v>0</v>
      </c>
    </row>
    <row r="784" spans="1:3" x14ac:dyDescent="0.35">
      <c r="A784" s="167">
        <v>17031691500</v>
      </c>
      <c r="B784" s="167" t="s">
        <v>1200</v>
      </c>
      <c r="C784" s="167">
        <v>0</v>
      </c>
    </row>
    <row r="785" spans="1:3" x14ac:dyDescent="0.35">
      <c r="A785" s="167">
        <v>17031700100</v>
      </c>
      <c r="B785" s="167" t="s">
        <v>1200</v>
      </c>
      <c r="C785" s="167">
        <v>0</v>
      </c>
    </row>
    <row r="786" spans="1:3" x14ac:dyDescent="0.35">
      <c r="A786" s="167">
        <v>17031700200</v>
      </c>
      <c r="B786" s="167" t="s">
        <v>1200</v>
      </c>
      <c r="C786" s="167">
        <v>0</v>
      </c>
    </row>
    <row r="787" spans="1:3" x14ac:dyDescent="0.35">
      <c r="A787" s="167">
        <v>17031700301</v>
      </c>
      <c r="B787" s="167" t="s">
        <v>1200</v>
      </c>
      <c r="C787" s="167">
        <v>5</v>
      </c>
    </row>
    <row r="788" spans="1:3" x14ac:dyDescent="0.35">
      <c r="A788" s="167">
        <v>17031700302</v>
      </c>
      <c r="B788" s="167" t="s">
        <v>1200</v>
      </c>
      <c r="C788" s="167">
        <v>0</v>
      </c>
    </row>
    <row r="789" spans="1:3" x14ac:dyDescent="0.35">
      <c r="A789" s="167">
        <v>17031700401</v>
      </c>
      <c r="B789" s="167" t="s">
        <v>1200</v>
      </c>
      <c r="C789" s="167">
        <v>3</v>
      </c>
    </row>
    <row r="790" spans="1:3" x14ac:dyDescent="0.35">
      <c r="A790" s="167">
        <v>17031700402</v>
      </c>
      <c r="B790" s="167" t="s">
        <v>1200</v>
      </c>
      <c r="C790" s="167">
        <v>5</v>
      </c>
    </row>
    <row r="791" spans="1:3" x14ac:dyDescent="0.35">
      <c r="A791" s="167">
        <v>17031700501</v>
      </c>
      <c r="B791" s="167" t="s">
        <v>1200</v>
      </c>
      <c r="C791" s="167">
        <v>0</v>
      </c>
    </row>
    <row r="792" spans="1:3" x14ac:dyDescent="0.35">
      <c r="A792" s="167">
        <v>17031700502</v>
      </c>
      <c r="B792" s="167" t="s">
        <v>1200</v>
      </c>
      <c r="C792" s="167">
        <v>3</v>
      </c>
    </row>
    <row r="793" spans="1:3" x14ac:dyDescent="0.35">
      <c r="A793" s="167">
        <v>17031710100</v>
      </c>
      <c r="B793" s="167" t="s">
        <v>1200</v>
      </c>
      <c r="C793" s="167">
        <v>1</v>
      </c>
    </row>
    <row r="794" spans="1:3" x14ac:dyDescent="0.35">
      <c r="A794" s="167">
        <v>17031710200</v>
      </c>
      <c r="B794" s="167" t="s">
        <v>1200</v>
      </c>
      <c r="C794" s="167">
        <v>0</v>
      </c>
    </row>
    <row r="795" spans="1:3" x14ac:dyDescent="0.35">
      <c r="A795" s="167">
        <v>17031710300</v>
      </c>
      <c r="B795" s="167" t="s">
        <v>1200</v>
      </c>
      <c r="C795" s="167">
        <v>1</v>
      </c>
    </row>
    <row r="796" spans="1:3" x14ac:dyDescent="0.35">
      <c r="A796" s="167">
        <v>17031710400</v>
      </c>
      <c r="B796" s="167" t="s">
        <v>1200</v>
      </c>
      <c r="C796" s="167">
        <v>0</v>
      </c>
    </row>
    <row r="797" spans="1:3" x14ac:dyDescent="0.35">
      <c r="A797" s="167">
        <v>17031710500</v>
      </c>
      <c r="B797" s="167" t="s">
        <v>1200</v>
      </c>
      <c r="C797" s="167">
        <v>0</v>
      </c>
    </row>
    <row r="798" spans="1:3" x14ac:dyDescent="0.35">
      <c r="A798" s="167">
        <v>17031710600</v>
      </c>
      <c r="B798" s="167" t="s">
        <v>1200</v>
      </c>
      <c r="C798" s="167">
        <v>0</v>
      </c>
    </row>
    <row r="799" spans="1:3" x14ac:dyDescent="0.35">
      <c r="A799" s="167">
        <v>17031710700</v>
      </c>
      <c r="B799" s="167" t="s">
        <v>1200</v>
      </c>
      <c r="C799" s="167">
        <v>0</v>
      </c>
    </row>
    <row r="800" spans="1:3" x14ac:dyDescent="0.35">
      <c r="A800" s="167">
        <v>17031710800</v>
      </c>
      <c r="B800" s="167" t="s">
        <v>1200</v>
      </c>
      <c r="C800" s="167">
        <v>1</v>
      </c>
    </row>
    <row r="801" spans="1:3" x14ac:dyDescent="0.35">
      <c r="A801" s="167">
        <v>17031710900</v>
      </c>
      <c r="B801" s="167" t="s">
        <v>1200</v>
      </c>
      <c r="C801" s="167">
        <v>0</v>
      </c>
    </row>
    <row r="802" spans="1:3" x14ac:dyDescent="0.35">
      <c r="A802" s="167">
        <v>17031711000</v>
      </c>
      <c r="B802" s="167" t="s">
        <v>1200</v>
      </c>
      <c r="C802" s="167">
        <v>3</v>
      </c>
    </row>
    <row r="803" spans="1:3" x14ac:dyDescent="0.35">
      <c r="A803" s="167">
        <v>17031711100</v>
      </c>
      <c r="B803" s="167" t="s">
        <v>1200</v>
      </c>
      <c r="C803" s="167">
        <v>0</v>
      </c>
    </row>
    <row r="804" spans="1:3" x14ac:dyDescent="0.35">
      <c r="A804" s="167">
        <v>17031711200</v>
      </c>
      <c r="B804" s="167" t="s">
        <v>1200</v>
      </c>
      <c r="C804" s="167">
        <v>1</v>
      </c>
    </row>
    <row r="805" spans="1:3" x14ac:dyDescent="0.35">
      <c r="A805" s="167">
        <v>17031711300</v>
      </c>
      <c r="B805" s="167" t="s">
        <v>1200</v>
      </c>
      <c r="C805" s="167">
        <v>5</v>
      </c>
    </row>
    <row r="806" spans="1:3" x14ac:dyDescent="0.35">
      <c r="A806" s="167">
        <v>17031711400</v>
      </c>
      <c r="B806" s="167" t="s">
        <v>1200</v>
      </c>
      <c r="C806" s="167">
        <v>3</v>
      </c>
    </row>
    <row r="807" spans="1:3" x14ac:dyDescent="0.35">
      <c r="A807" s="167">
        <v>17031711500</v>
      </c>
      <c r="B807" s="167" t="s">
        <v>1200</v>
      </c>
      <c r="C807" s="167">
        <v>1</v>
      </c>
    </row>
    <row r="808" spans="1:3" x14ac:dyDescent="0.35">
      <c r="A808" s="167">
        <v>17031720100</v>
      </c>
      <c r="B808" s="167" t="s">
        <v>1200</v>
      </c>
      <c r="C808" s="167">
        <v>0</v>
      </c>
    </row>
    <row r="809" spans="1:3" x14ac:dyDescent="0.35">
      <c r="A809" s="167">
        <v>17031720200</v>
      </c>
      <c r="B809" s="167" t="s">
        <v>1200</v>
      </c>
      <c r="C809" s="167">
        <v>1</v>
      </c>
    </row>
    <row r="810" spans="1:3" x14ac:dyDescent="0.35">
      <c r="A810" s="167">
        <v>17031720300</v>
      </c>
      <c r="B810" s="167" t="s">
        <v>1200</v>
      </c>
      <c r="C810" s="167">
        <v>3</v>
      </c>
    </row>
    <row r="811" spans="1:3" x14ac:dyDescent="0.35">
      <c r="A811" s="167">
        <v>17031720400</v>
      </c>
      <c r="B811" s="167" t="s">
        <v>1200</v>
      </c>
      <c r="C811" s="167">
        <v>0</v>
      </c>
    </row>
    <row r="812" spans="1:3" x14ac:dyDescent="0.35">
      <c r="A812" s="167">
        <v>17031720500</v>
      </c>
      <c r="B812" s="167" t="s">
        <v>1200</v>
      </c>
      <c r="C812" s="167">
        <v>0</v>
      </c>
    </row>
    <row r="813" spans="1:3" x14ac:dyDescent="0.35">
      <c r="A813" s="167">
        <v>17031720600</v>
      </c>
      <c r="B813" s="167" t="s">
        <v>1200</v>
      </c>
      <c r="C813" s="167">
        <v>0</v>
      </c>
    </row>
    <row r="814" spans="1:3" x14ac:dyDescent="0.35">
      <c r="A814" s="167">
        <v>17031720700</v>
      </c>
      <c r="B814" s="167" t="s">
        <v>1200</v>
      </c>
      <c r="C814" s="167">
        <v>0</v>
      </c>
    </row>
    <row r="815" spans="1:3" x14ac:dyDescent="0.35">
      <c r="A815" s="167">
        <v>17031730100</v>
      </c>
      <c r="B815" s="167" t="s">
        <v>1200</v>
      </c>
      <c r="C815" s="167">
        <v>0</v>
      </c>
    </row>
    <row r="816" spans="1:3" x14ac:dyDescent="0.35">
      <c r="A816" s="167">
        <v>17031730201</v>
      </c>
      <c r="B816" s="167" t="s">
        <v>1200</v>
      </c>
      <c r="C816" s="167">
        <v>1</v>
      </c>
    </row>
    <row r="817" spans="1:3" x14ac:dyDescent="0.35">
      <c r="A817" s="167">
        <v>17031730202</v>
      </c>
      <c r="B817" s="167" t="s">
        <v>1200</v>
      </c>
      <c r="C817" s="167">
        <v>1</v>
      </c>
    </row>
    <row r="818" spans="1:3" x14ac:dyDescent="0.35">
      <c r="A818" s="167">
        <v>17031730300</v>
      </c>
      <c r="B818" s="167" t="s">
        <v>1200</v>
      </c>
      <c r="C818" s="167">
        <v>0</v>
      </c>
    </row>
    <row r="819" spans="1:3" x14ac:dyDescent="0.35">
      <c r="A819" s="167">
        <v>17031730400</v>
      </c>
      <c r="B819" s="167" t="s">
        <v>1200</v>
      </c>
      <c r="C819" s="167">
        <v>0</v>
      </c>
    </row>
    <row r="820" spans="1:3" x14ac:dyDescent="0.35">
      <c r="A820" s="167">
        <v>17031730500</v>
      </c>
      <c r="B820" s="167" t="s">
        <v>1200</v>
      </c>
      <c r="C820" s="167">
        <v>0</v>
      </c>
    </row>
    <row r="821" spans="1:3" x14ac:dyDescent="0.35">
      <c r="A821" s="167">
        <v>17031730600</v>
      </c>
      <c r="B821" s="167" t="s">
        <v>1200</v>
      </c>
      <c r="C821" s="167">
        <v>1</v>
      </c>
    </row>
    <row r="822" spans="1:3" x14ac:dyDescent="0.35">
      <c r="A822" s="167">
        <v>17031730700</v>
      </c>
      <c r="B822" s="167" t="s">
        <v>1200</v>
      </c>
      <c r="C822" s="167">
        <v>3</v>
      </c>
    </row>
    <row r="823" spans="1:3" x14ac:dyDescent="0.35">
      <c r="A823" s="167">
        <v>17031740100</v>
      </c>
      <c r="B823" s="167" t="s">
        <v>1200</v>
      </c>
      <c r="C823" s="167">
        <v>0</v>
      </c>
    </row>
    <row r="824" spans="1:3" x14ac:dyDescent="0.35">
      <c r="A824" s="167">
        <v>17031740200</v>
      </c>
      <c r="B824" s="167" t="s">
        <v>1200</v>
      </c>
      <c r="C824" s="167">
        <v>3</v>
      </c>
    </row>
    <row r="825" spans="1:3" x14ac:dyDescent="0.35">
      <c r="A825" s="167">
        <v>17031740300</v>
      </c>
      <c r="B825" s="167" t="s">
        <v>1200</v>
      </c>
      <c r="C825" s="167">
        <v>0</v>
      </c>
    </row>
    <row r="826" spans="1:3" x14ac:dyDescent="0.35">
      <c r="A826" s="167">
        <v>17031740400</v>
      </c>
      <c r="B826" s="167" t="s">
        <v>1200</v>
      </c>
      <c r="C826" s="167">
        <v>0</v>
      </c>
    </row>
    <row r="827" spans="1:3" x14ac:dyDescent="0.35">
      <c r="A827" s="167">
        <v>17031750100</v>
      </c>
      <c r="B827" s="167" t="s">
        <v>1200</v>
      </c>
      <c r="C827" s="167">
        <v>0</v>
      </c>
    </row>
    <row r="828" spans="1:3" x14ac:dyDescent="0.35">
      <c r="A828" s="167">
        <v>17031750200</v>
      </c>
      <c r="B828" s="167" t="s">
        <v>1200</v>
      </c>
      <c r="C828" s="167">
        <v>0</v>
      </c>
    </row>
    <row r="829" spans="1:3" x14ac:dyDescent="0.35">
      <c r="A829" s="167">
        <v>17031750300</v>
      </c>
      <c r="B829" s="167" t="s">
        <v>1200</v>
      </c>
      <c r="C829" s="167">
        <v>0</v>
      </c>
    </row>
    <row r="830" spans="1:3" x14ac:dyDescent="0.35">
      <c r="A830" s="167">
        <v>17031750400</v>
      </c>
      <c r="B830" s="167" t="s">
        <v>1200</v>
      </c>
      <c r="C830" s="167">
        <v>5</v>
      </c>
    </row>
    <row r="831" spans="1:3" x14ac:dyDescent="0.35">
      <c r="A831" s="167">
        <v>17031750500</v>
      </c>
      <c r="B831" s="167" t="s">
        <v>1200</v>
      </c>
      <c r="C831" s="167">
        <v>0</v>
      </c>
    </row>
    <row r="832" spans="1:3" x14ac:dyDescent="0.35">
      <c r="A832" s="167">
        <v>17031750600</v>
      </c>
      <c r="B832" s="167" t="s">
        <v>1200</v>
      </c>
      <c r="C832" s="167">
        <v>1</v>
      </c>
    </row>
    <row r="833" spans="1:3" x14ac:dyDescent="0.35">
      <c r="A833" s="167">
        <v>17031760801</v>
      </c>
      <c r="B833" s="167" t="s">
        <v>1200</v>
      </c>
      <c r="C833" s="167">
        <v>0</v>
      </c>
    </row>
    <row r="834" spans="1:3" x14ac:dyDescent="0.35">
      <c r="A834" s="167">
        <v>17031760802</v>
      </c>
      <c r="B834" s="167" t="s">
        <v>1200</v>
      </c>
      <c r="C834" s="167">
        <v>5</v>
      </c>
    </row>
    <row r="835" spans="1:3" x14ac:dyDescent="0.35">
      <c r="A835" s="167">
        <v>17031760803</v>
      </c>
      <c r="B835" s="167" t="s">
        <v>1200</v>
      </c>
      <c r="C835" s="167">
        <v>5</v>
      </c>
    </row>
    <row r="836" spans="1:3" x14ac:dyDescent="0.35">
      <c r="A836" s="167">
        <v>17031770201</v>
      </c>
      <c r="B836" s="167" t="s">
        <v>2563</v>
      </c>
      <c r="C836" s="167">
        <v>1</v>
      </c>
    </row>
    <row r="837" spans="1:3" x14ac:dyDescent="0.35">
      <c r="A837" s="167">
        <v>17031770202</v>
      </c>
      <c r="B837" s="167" t="s">
        <v>2563</v>
      </c>
      <c r="C837" s="167">
        <v>0</v>
      </c>
    </row>
    <row r="838" spans="1:3" x14ac:dyDescent="0.35">
      <c r="A838" s="167">
        <v>17031770300</v>
      </c>
      <c r="B838" s="167" t="s">
        <v>2563</v>
      </c>
      <c r="C838" s="167">
        <v>0</v>
      </c>
    </row>
    <row r="839" spans="1:3" x14ac:dyDescent="0.35">
      <c r="A839" s="167">
        <v>17031770400</v>
      </c>
      <c r="B839" s="167" t="s">
        <v>2563</v>
      </c>
      <c r="C839" s="167">
        <v>0</v>
      </c>
    </row>
    <row r="840" spans="1:3" x14ac:dyDescent="0.35">
      <c r="A840" s="167">
        <v>17031770500</v>
      </c>
      <c r="B840" s="167" t="s">
        <v>2563</v>
      </c>
      <c r="C840" s="167">
        <v>3</v>
      </c>
    </row>
    <row r="841" spans="1:3" x14ac:dyDescent="0.35">
      <c r="A841" s="167">
        <v>17031770601</v>
      </c>
      <c r="B841" s="167" t="s">
        <v>2563</v>
      </c>
      <c r="C841" s="167">
        <v>3</v>
      </c>
    </row>
    <row r="842" spans="1:3" x14ac:dyDescent="0.35">
      <c r="A842" s="167">
        <v>17031770602</v>
      </c>
      <c r="B842" s="167" t="s">
        <v>2563</v>
      </c>
      <c r="C842" s="167">
        <v>4</v>
      </c>
    </row>
    <row r="843" spans="1:3" x14ac:dyDescent="0.35">
      <c r="A843" s="167">
        <v>17031770700</v>
      </c>
      <c r="B843" s="167" t="s">
        <v>2563</v>
      </c>
      <c r="C843" s="167">
        <v>3</v>
      </c>
    </row>
    <row r="844" spans="1:3" x14ac:dyDescent="0.35">
      <c r="A844" s="167">
        <v>17031770800</v>
      </c>
      <c r="B844" s="167" t="s">
        <v>2563</v>
      </c>
      <c r="C844" s="167">
        <v>1</v>
      </c>
    </row>
    <row r="845" spans="1:3" x14ac:dyDescent="0.35">
      <c r="A845" s="167">
        <v>17031770901</v>
      </c>
      <c r="B845" s="167" t="s">
        <v>2563</v>
      </c>
      <c r="C845" s="167">
        <v>1</v>
      </c>
    </row>
    <row r="846" spans="1:3" x14ac:dyDescent="0.35">
      <c r="A846" s="167">
        <v>17031770902</v>
      </c>
      <c r="B846" s="167" t="s">
        <v>2563</v>
      </c>
      <c r="C846" s="167">
        <v>0</v>
      </c>
    </row>
    <row r="847" spans="1:3" x14ac:dyDescent="0.35">
      <c r="A847" s="167">
        <v>17031800100</v>
      </c>
      <c r="B847" s="167" t="s">
        <v>2563</v>
      </c>
      <c r="C847" s="167">
        <v>2</v>
      </c>
    </row>
    <row r="848" spans="1:3" x14ac:dyDescent="0.35">
      <c r="A848" s="167">
        <v>17031800200</v>
      </c>
      <c r="B848" s="167" t="s">
        <v>2563</v>
      </c>
      <c r="C848" s="167">
        <v>0</v>
      </c>
    </row>
    <row r="849" spans="1:3" x14ac:dyDescent="0.35">
      <c r="A849" s="167">
        <v>17031800300</v>
      </c>
      <c r="B849" s="167" t="s">
        <v>2563</v>
      </c>
      <c r="C849" s="167">
        <v>1</v>
      </c>
    </row>
    <row r="850" spans="1:3" x14ac:dyDescent="0.35">
      <c r="A850" s="167">
        <v>17031800400</v>
      </c>
      <c r="B850" s="167" t="s">
        <v>2563</v>
      </c>
      <c r="C850" s="167">
        <v>0</v>
      </c>
    </row>
    <row r="851" spans="1:3" x14ac:dyDescent="0.35">
      <c r="A851" s="167">
        <v>17031800500</v>
      </c>
      <c r="B851" s="167" t="s">
        <v>2563</v>
      </c>
      <c r="C851" s="167">
        <v>2</v>
      </c>
    </row>
    <row r="852" spans="1:3" x14ac:dyDescent="0.35">
      <c r="A852" s="167">
        <v>17031800600</v>
      </c>
      <c r="B852" s="167" t="s">
        <v>2563</v>
      </c>
      <c r="C852" s="167">
        <v>4</v>
      </c>
    </row>
    <row r="853" spans="1:3" x14ac:dyDescent="0.35">
      <c r="A853" s="167">
        <v>17031800700</v>
      </c>
      <c r="B853" s="167" t="s">
        <v>2563</v>
      </c>
      <c r="C853" s="167">
        <v>0</v>
      </c>
    </row>
    <row r="854" spans="1:3" x14ac:dyDescent="0.35">
      <c r="A854" s="167">
        <v>17031800800</v>
      </c>
      <c r="B854" s="167" t="s">
        <v>2563</v>
      </c>
      <c r="C854" s="167">
        <v>0</v>
      </c>
    </row>
    <row r="855" spans="1:3" x14ac:dyDescent="0.35">
      <c r="A855" s="167">
        <v>17031800900</v>
      </c>
      <c r="B855" s="167" t="s">
        <v>2563</v>
      </c>
      <c r="C855" s="167">
        <v>0</v>
      </c>
    </row>
    <row r="856" spans="1:3" x14ac:dyDescent="0.35">
      <c r="A856" s="167">
        <v>17031801000</v>
      </c>
      <c r="B856" s="167" t="s">
        <v>2563</v>
      </c>
      <c r="C856" s="167">
        <v>4</v>
      </c>
    </row>
    <row r="857" spans="1:3" x14ac:dyDescent="0.35">
      <c r="A857" s="167">
        <v>17031801100</v>
      </c>
      <c r="B857" s="167" t="s">
        <v>2563</v>
      </c>
      <c r="C857" s="167">
        <v>0</v>
      </c>
    </row>
    <row r="858" spans="1:3" x14ac:dyDescent="0.35">
      <c r="A858" s="167">
        <v>17031801200</v>
      </c>
      <c r="B858" s="167" t="s">
        <v>2563</v>
      </c>
      <c r="C858" s="167">
        <v>3</v>
      </c>
    </row>
    <row r="859" spans="1:3" x14ac:dyDescent="0.35">
      <c r="A859" s="167">
        <v>17031801300</v>
      </c>
      <c r="B859" s="167" t="s">
        <v>2563</v>
      </c>
      <c r="C859" s="167">
        <v>0</v>
      </c>
    </row>
    <row r="860" spans="1:3" x14ac:dyDescent="0.35">
      <c r="A860" s="167">
        <v>17031801400</v>
      </c>
      <c r="B860" s="167" t="s">
        <v>2563</v>
      </c>
      <c r="C860" s="167">
        <v>1</v>
      </c>
    </row>
    <row r="861" spans="1:3" x14ac:dyDescent="0.35">
      <c r="A861" s="167">
        <v>17031801500</v>
      </c>
      <c r="B861" s="167" t="s">
        <v>2563</v>
      </c>
      <c r="C861" s="167">
        <v>0</v>
      </c>
    </row>
    <row r="862" spans="1:3" x14ac:dyDescent="0.35">
      <c r="A862" s="167">
        <v>17031801601</v>
      </c>
      <c r="B862" s="167" t="s">
        <v>2563</v>
      </c>
      <c r="C862" s="167">
        <v>1</v>
      </c>
    </row>
    <row r="863" spans="1:3" x14ac:dyDescent="0.35">
      <c r="A863" s="167">
        <v>17031801603</v>
      </c>
      <c r="B863" s="167" t="s">
        <v>2563</v>
      </c>
      <c r="C863" s="167">
        <v>1</v>
      </c>
    </row>
    <row r="864" spans="1:3" x14ac:dyDescent="0.35">
      <c r="A864" s="167">
        <v>17031801605</v>
      </c>
      <c r="B864" s="167" t="s">
        <v>2563</v>
      </c>
      <c r="C864" s="167">
        <v>0</v>
      </c>
    </row>
    <row r="865" spans="1:3" x14ac:dyDescent="0.35">
      <c r="A865" s="167">
        <v>17031801606</v>
      </c>
      <c r="B865" s="167" t="s">
        <v>2563</v>
      </c>
      <c r="C865" s="167">
        <v>3</v>
      </c>
    </row>
    <row r="866" spans="1:3" x14ac:dyDescent="0.35">
      <c r="A866" s="167">
        <v>17031801607</v>
      </c>
      <c r="B866" s="167" t="s">
        <v>2563</v>
      </c>
      <c r="C866" s="167">
        <v>1</v>
      </c>
    </row>
    <row r="867" spans="1:3" x14ac:dyDescent="0.35">
      <c r="A867" s="167">
        <v>17031801608</v>
      </c>
      <c r="B867" s="167" t="s">
        <v>2563</v>
      </c>
      <c r="C867" s="167">
        <v>0</v>
      </c>
    </row>
    <row r="868" spans="1:3" x14ac:dyDescent="0.35">
      <c r="A868" s="167">
        <v>17031801701</v>
      </c>
      <c r="B868" s="167" t="s">
        <v>2563</v>
      </c>
      <c r="C868" s="167">
        <v>0</v>
      </c>
    </row>
    <row r="869" spans="1:3" x14ac:dyDescent="0.35">
      <c r="A869" s="167">
        <v>17031801702</v>
      </c>
      <c r="B869" s="167" t="s">
        <v>2563</v>
      </c>
      <c r="C869" s="167">
        <v>1</v>
      </c>
    </row>
    <row r="870" spans="1:3" x14ac:dyDescent="0.35">
      <c r="A870" s="167">
        <v>17031801800</v>
      </c>
      <c r="B870" s="167" t="s">
        <v>2563</v>
      </c>
      <c r="C870" s="167">
        <v>0</v>
      </c>
    </row>
    <row r="871" spans="1:3" x14ac:dyDescent="0.35">
      <c r="A871" s="167">
        <v>17031801901</v>
      </c>
      <c r="B871" s="167" t="s">
        <v>2563</v>
      </c>
      <c r="C871" s="167">
        <v>0</v>
      </c>
    </row>
    <row r="872" spans="1:3" x14ac:dyDescent="0.35">
      <c r="A872" s="167">
        <v>17031801902</v>
      </c>
      <c r="B872" s="167" t="s">
        <v>2563</v>
      </c>
      <c r="C872" s="167">
        <v>1</v>
      </c>
    </row>
    <row r="873" spans="1:3" x14ac:dyDescent="0.35">
      <c r="A873" s="167">
        <v>17031802002</v>
      </c>
      <c r="B873" s="167" t="s">
        <v>2563</v>
      </c>
      <c r="C873" s="167">
        <v>0</v>
      </c>
    </row>
    <row r="874" spans="1:3" x14ac:dyDescent="0.35">
      <c r="A874" s="167">
        <v>17031802003</v>
      </c>
      <c r="B874" s="167" t="s">
        <v>2563</v>
      </c>
      <c r="C874" s="167">
        <v>0</v>
      </c>
    </row>
    <row r="875" spans="1:3" x14ac:dyDescent="0.35">
      <c r="A875" s="167">
        <v>17031802004</v>
      </c>
      <c r="B875" s="167" t="s">
        <v>2563</v>
      </c>
      <c r="C875" s="167">
        <v>0</v>
      </c>
    </row>
    <row r="876" spans="1:3" x14ac:dyDescent="0.35">
      <c r="A876" s="167">
        <v>17031802100</v>
      </c>
      <c r="B876" s="167" t="s">
        <v>2563</v>
      </c>
      <c r="C876" s="167">
        <v>0</v>
      </c>
    </row>
    <row r="877" spans="1:3" x14ac:dyDescent="0.35">
      <c r="A877" s="167">
        <v>17031802200</v>
      </c>
      <c r="B877" s="167" t="s">
        <v>2563</v>
      </c>
      <c r="C877" s="167">
        <v>0</v>
      </c>
    </row>
    <row r="878" spans="1:3" x14ac:dyDescent="0.35">
      <c r="A878" s="167">
        <v>17031802300</v>
      </c>
      <c r="B878" s="167" t="s">
        <v>2563</v>
      </c>
      <c r="C878" s="167">
        <v>0</v>
      </c>
    </row>
    <row r="879" spans="1:3" x14ac:dyDescent="0.35">
      <c r="A879" s="167">
        <v>17031802402</v>
      </c>
      <c r="B879" s="167" t="s">
        <v>2563</v>
      </c>
      <c r="C879" s="167">
        <v>1</v>
      </c>
    </row>
    <row r="880" spans="1:3" x14ac:dyDescent="0.35">
      <c r="A880" s="167">
        <v>17031802403</v>
      </c>
      <c r="B880" s="167" t="s">
        <v>2563</v>
      </c>
      <c r="C880" s="167">
        <v>1</v>
      </c>
    </row>
    <row r="881" spans="1:3" x14ac:dyDescent="0.35">
      <c r="A881" s="167">
        <v>17031802404</v>
      </c>
      <c r="B881" s="167" t="s">
        <v>2563</v>
      </c>
      <c r="C881" s="167">
        <v>3</v>
      </c>
    </row>
    <row r="882" spans="1:3" x14ac:dyDescent="0.35">
      <c r="A882" s="167">
        <v>17031802503</v>
      </c>
      <c r="B882" s="167" t="s">
        <v>2563</v>
      </c>
      <c r="C882" s="167">
        <v>0</v>
      </c>
    </row>
    <row r="883" spans="1:3" x14ac:dyDescent="0.35">
      <c r="A883" s="167">
        <v>17031802504</v>
      </c>
      <c r="B883" s="167" t="s">
        <v>2563</v>
      </c>
      <c r="C883" s="167">
        <v>0</v>
      </c>
    </row>
    <row r="884" spans="1:3" x14ac:dyDescent="0.35">
      <c r="A884" s="167">
        <v>17031802505</v>
      </c>
      <c r="B884" s="167" t="s">
        <v>2563</v>
      </c>
      <c r="C884" s="167">
        <v>1</v>
      </c>
    </row>
    <row r="885" spans="1:3" x14ac:dyDescent="0.35">
      <c r="A885" s="167">
        <v>17031802506</v>
      </c>
      <c r="B885" s="167" t="s">
        <v>2563</v>
      </c>
      <c r="C885" s="167">
        <v>0</v>
      </c>
    </row>
    <row r="886" spans="1:3" x14ac:dyDescent="0.35">
      <c r="A886" s="167">
        <v>17031802605</v>
      </c>
      <c r="B886" s="167" t="s">
        <v>2563</v>
      </c>
      <c r="C886" s="167">
        <v>5</v>
      </c>
    </row>
    <row r="887" spans="1:3" x14ac:dyDescent="0.35">
      <c r="A887" s="167">
        <v>17031802607</v>
      </c>
      <c r="B887" s="167" t="s">
        <v>2563</v>
      </c>
      <c r="C887" s="167">
        <v>1</v>
      </c>
    </row>
    <row r="888" spans="1:3" x14ac:dyDescent="0.35">
      <c r="A888" s="167">
        <v>17031802608</v>
      </c>
      <c r="B888" s="167" t="s">
        <v>2563</v>
      </c>
      <c r="C888" s="167">
        <v>0</v>
      </c>
    </row>
    <row r="889" spans="1:3" x14ac:dyDescent="0.35">
      <c r="A889" s="167">
        <v>17031802609</v>
      </c>
      <c r="B889" s="167" t="s">
        <v>2563</v>
      </c>
      <c r="C889" s="167">
        <v>2</v>
      </c>
    </row>
    <row r="890" spans="1:3" x14ac:dyDescent="0.35">
      <c r="A890" s="167">
        <v>17031802610</v>
      </c>
      <c r="B890" s="167" t="s">
        <v>2563</v>
      </c>
      <c r="C890" s="167">
        <v>0</v>
      </c>
    </row>
    <row r="891" spans="1:3" x14ac:dyDescent="0.35">
      <c r="A891" s="167">
        <v>17031802701</v>
      </c>
      <c r="B891" s="167" t="s">
        <v>2563</v>
      </c>
      <c r="C891" s="167">
        <v>5</v>
      </c>
    </row>
    <row r="892" spans="1:3" x14ac:dyDescent="0.35">
      <c r="A892" s="167">
        <v>17031802702</v>
      </c>
      <c r="B892" s="167" t="s">
        <v>2563</v>
      </c>
      <c r="C892" s="167">
        <v>0</v>
      </c>
    </row>
    <row r="893" spans="1:3" x14ac:dyDescent="0.35">
      <c r="A893" s="167">
        <v>17031802801</v>
      </c>
      <c r="B893" s="167" t="s">
        <v>2563</v>
      </c>
      <c r="C893" s="167">
        <v>5</v>
      </c>
    </row>
    <row r="894" spans="1:3" x14ac:dyDescent="0.35">
      <c r="A894" s="167">
        <v>17031802802</v>
      </c>
      <c r="B894" s="167" t="s">
        <v>2563</v>
      </c>
      <c r="C894" s="167">
        <v>1</v>
      </c>
    </row>
    <row r="895" spans="1:3" x14ac:dyDescent="0.35">
      <c r="A895" s="167">
        <v>17031802900</v>
      </c>
      <c r="B895" s="167" t="s">
        <v>2563</v>
      </c>
      <c r="C895" s="167">
        <v>0</v>
      </c>
    </row>
    <row r="896" spans="1:3" x14ac:dyDescent="0.35">
      <c r="A896" s="167">
        <v>17031803005</v>
      </c>
      <c r="B896" s="167" t="s">
        <v>2563</v>
      </c>
      <c r="C896" s="167">
        <v>0</v>
      </c>
    </row>
    <row r="897" spans="1:3" x14ac:dyDescent="0.35">
      <c r="A897" s="167">
        <v>17031803007</v>
      </c>
      <c r="B897" s="167" t="s">
        <v>2563</v>
      </c>
      <c r="C897" s="167">
        <v>0</v>
      </c>
    </row>
    <row r="898" spans="1:3" x14ac:dyDescent="0.35">
      <c r="A898" s="167">
        <v>17031803008</v>
      </c>
      <c r="B898" s="167" t="s">
        <v>2563</v>
      </c>
      <c r="C898" s="167">
        <v>3</v>
      </c>
    </row>
    <row r="899" spans="1:3" x14ac:dyDescent="0.35">
      <c r="A899" s="167">
        <v>17031803010</v>
      </c>
      <c r="B899" s="167" t="s">
        <v>2563</v>
      </c>
      <c r="C899" s="167">
        <v>2</v>
      </c>
    </row>
    <row r="900" spans="1:3" x14ac:dyDescent="0.35">
      <c r="A900" s="167">
        <v>17031803012</v>
      </c>
      <c r="B900" s="167" t="s">
        <v>2563</v>
      </c>
      <c r="C900" s="167">
        <v>0</v>
      </c>
    </row>
    <row r="901" spans="1:3" x14ac:dyDescent="0.35">
      <c r="A901" s="167">
        <v>17031803013</v>
      </c>
      <c r="B901" s="167" t="s">
        <v>2563</v>
      </c>
      <c r="C901" s="167">
        <v>5</v>
      </c>
    </row>
    <row r="902" spans="1:3" x14ac:dyDescent="0.35">
      <c r="A902" s="167">
        <v>17031803014</v>
      </c>
      <c r="B902" s="167" t="s">
        <v>2563</v>
      </c>
      <c r="C902" s="167">
        <v>1</v>
      </c>
    </row>
    <row r="903" spans="1:3" x14ac:dyDescent="0.35">
      <c r="A903" s="167">
        <v>17031803015</v>
      </c>
      <c r="B903" s="167" t="s">
        <v>2563</v>
      </c>
      <c r="C903" s="167">
        <v>0</v>
      </c>
    </row>
    <row r="904" spans="1:3" x14ac:dyDescent="0.35">
      <c r="A904" s="167">
        <v>17031803016</v>
      </c>
      <c r="B904" s="167" t="s">
        <v>2563</v>
      </c>
      <c r="C904" s="167">
        <v>0</v>
      </c>
    </row>
    <row r="905" spans="1:3" x14ac:dyDescent="0.35">
      <c r="A905" s="167">
        <v>17031803017</v>
      </c>
      <c r="B905" s="167" t="s">
        <v>2563</v>
      </c>
      <c r="C905" s="167">
        <v>0</v>
      </c>
    </row>
    <row r="906" spans="1:3" x14ac:dyDescent="0.35">
      <c r="A906" s="167">
        <v>17031803100</v>
      </c>
      <c r="B906" s="167" t="s">
        <v>2563</v>
      </c>
      <c r="C906" s="167">
        <v>0</v>
      </c>
    </row>
    <row r="907" spans="1:3" x14ac:dyDescent="0.35">
      <c r="A907" s="167">
        <v>17031803200</v>
      </c>
      <c r="B907" s="167" t="s">
        <v>2563</v>
      </c>
      <c r="C907" s="167">
        <v>0</v>
      </c>
    </row>
    <row r="908" spans="1:3" x14ac:dyDescent="0.35">
      <c r="A908" s="167">
        <v>17031803300</v>
      </c>
      <c r="B908" s="167" t="s">
        <v>2563</v>
      </c>
      <c r="C908" s="167">
        <v>0</v>
      </c>
    </row>
    <row r="909" spans="1:3" x14ac:dyDescent="0.35">
      <c r="A909" s="167">
        <v>17031803400</v>
      </c>
      <c r="B909" s="167" t="s">
        <v>2563</v>
      </c>
      <c r="C909" s="167">
        <v>0</v>
      </c>
    </row>
    <row r="910" spans="1:3" x14ac:dyDescent="0.35">
      <c r="A910" s="167">
        <v>17031803500</v>
      </c>
      <c r="B910" s="167" t="s">
        <v>2563</v>
      </c>
      <c r="C910" s="167">
        <v>1</v>
      </c>
    </row>
    <row r="911" spans="1:3" x14ac:dyDescent="0.35">
      <c r="A911" s="167">
        <v>17031803603</v>
      </c>
      <c r="B911" s="167" t="s">
        <v>2563</v>
      </c>
      <c r="C911" s="167">
        <v>0</v>
      </c>
    </row>
    <row r="912" spans="1:3" x14ac:dyDescent="0.35">
      <c r="A912" s="167">
        <v>17031803604</v>
      </c>
      <c r="B912" s="167" t="s">
        <v>2563</v>
      </c>
      <c r="C912" s="167">
        <v>0</v>
      </c>
    </row>
    <row r="913" spans="1:3" x14ac:dyDescent="0.35">
      <c r="A913" s="167">
        <v>17031803605</v>
      </c>
      <c r="B913" s="167" t="s">
        <v>2563</v>
      </c>
      <c r="C913" s="167">
        <v>1</v>
      </c>
    </row>
    <row r="914" spans="1:3" x14ac:dyDescent="0.35">
      <c r="A914" s="167">
        <v>17031803607</v>
      </c>
      <c r="B914" s="167" t="s">
        <v>2563</v>
      </c>
      <c r="C914" s="167">
        <v>0</v>
      </c>
    </row>
    <row r="915" spans="1:3" x14ac:dyDescent="0.35">
      <c r="A915" s="167">
        <v>17031803608</v>
      </c>
      <c r="B915" s="167" t="s">
        <v>2563</v>
      </c>
      <c r="C915" s="167">
        <v>1</v>
      </c>
    </row>
    <row r="916" spans="1:3" x14ac:dyDescent="0.35">
      <c r="A916" s="167">
        <v>17031803611</v>
      </c>
      <c r="B916" s="167" t="s">
        <v>2563</v>
      </c>
      <c r="C916" s="167">
        <v>0</v>
      </c>
    </row>
    <row r="917" spans="1:3" x14ac:dyDescent="0.35">
      <c r="A917" s="167">
        <v>17031803612</v>
      </c>
      <c r="B917" s="167" t="s">
        <v>2563</v>
      </c>
      <c r="C917" s="167">
        <v>2</v>
      </c>
    </row>
    <row r="918" spans="1:3" x14ac:dyDescent="0.35">
      <c r="A918" s="167">
        <v>17031803613</v>
      </c>
      <c r="B918" s="167" t="s">
        <v>2563</v>
      </c>
      <c r="C918" s="167">
        <v>5</v>
      </c>
    </row>
    <row r="919" spans="1:3" x14ac:dyDescent="0.35">
      <c r="A919" s="167">
        <v>17031803614</v>
      </c>
      <c r="B919" s="167" t="s">
        <v>2563</v>
      </c>
      <c r="C919" s="167">
        <v>0</v>
      </c>
    </row>
    <row r="920" spans="1:3" x14ac:dyDescent="0.35">
      <c r="A920" s="167">
        <v>17031803615</v>
      </c>
      <c r="B920" s="167" t="s">
        <v>2563</v>
      </c>
      <c r="C920" s="167">
        <v>3</v>
      </c>
    </row>
    <row r="921" spans="1:3" x14ac:dyDescent="0.35">
      <c r="A921" s="167">
        <v>17031803616</v>
      </c>
      <c r="B921" s="167" t="s">
        <v>2563</v>
      </c>
      <c r="C921" s="167">
        <v>0</v>
      </c>
    </row>
    <row r="922" spans="1:3" x14ac:dyDescent="0.35">
      <c r="A922" s="167">
        <v>17031803701</v>
      </c>
      <c r="B922" s="167" t="s">
        <v>2563</v>
      </c>
      <c r="C922" s="167">
        <v>0</v>
      </c>
    </row>
    <row r="923" spans="1:3" x14ac:dyDescent="0.35">
      <c r="A923" s="167">
        <v>17031803702</v>
      </c>
      <c r="B923" s="167" t="s">
        <v>2563</v>
      </c>
      <c r="C923" s="167">
        <v>0</v>
      </c>
    </row>
    <row r="924" spans="1:3" x14ac:dyDescent="0.35">
      <c r="A924" s="167">
        <v>17031803800</v>
      </c>
      <c r="B924" s="167" t="s">
        <v>2563</v>
      </c>
      <c r="C924" s="167">
        <v>1</v>
      </c>
    </row>
    <row r="925" spans="1:3" x14ac:dyDescent="0.35">
      <c r="A925" s="167">
        <v>17031803901</v>
      </c>
      <c r="B925" s="167" t="s">
        <v>2563</v>
      </c>
      <c r="C925" s="167">
        <v>0</v>
      </c>
    </row>
    <row r="926" spans="1:3" x14ac:dyDescent="0.35">
      <c r="A926" s="167">
        <v>17031803902</v>
      </c>
      <c r="B926" s="167" t="s">
        <v>2563</v>
      </c>
      <c r="C926" s="167">
        <v>0</v>
      </c>
    </row>
    <row r="927" spans="1:3" x14ac:dyDescent="0.35">
      <c r="A927" s="167">
        <v>17031804000</v>
      </c>
      <c r="B927" s="167" t="s">
        <v>2563</v>
      </c>
      <c r="C927" s="167">
        <v>0</v>
      </c>
    </row>
    <row r="928" spans="1:3" x14ac:dyDescent="0.35">
      <c r="A928" s="167">
        <v>17031804102</v>
      </c>
      <c r="B928" s="167" t="s">
        <v>2563</v>
      </c>
      <c r="C928" s="167">
        <v>0</v>
      </c>
    </row>
    <row r="929" spans="1:3" x14ac:dyDescent="0.35">
      <c r="A929" s="167">
        <v>17031804104</v>
      </c>
      <c r="B929" s="167" t="s">
        <v>2563</v>
      </c>
      <c r="C929" s="167">
        <v>0</v>
      </c>
    </row>
    <row r="930" spans="1:3" x14ac:dyDescent="0.35">
      <c r="A930" s="167">
        <v>17031804105</v>
      </c>
      <c r="B930" s="167" t="s">
        <v>2563</v>
      </c>
      <c r="C930" s="167">
        <v>4</v>
      </c>
    </row>
    <row r="931" spans="1:3" x14ac:dyDescent="0.35">
      <c r="A931" s="167">
        <v>17031804106</v>
      </c>
      <c r="B931" s="167" t="s">
        <v>2563</v>
      </c>
      <c r="C931" s="167">
        <v>0</v>
      </c>
    </row>
    <row r="932" spans="1:3" x14ac:dyDescent="0.35">
      <c r="A932" s="167">
        <v>17031804108</v>
      </c>
      <c r="B932" s="167" t="s">
        <v>2563</v>
      </c>
      <c r="C932" s="167">
        <v>2</v>
      </c>
    </row>
    <row r="933" spans="1:3" x14ac:dyDescent="0.35">
      <c r="A933" s="167">
        <v>17031804109</v>
      </c>
      <c r="B933" s="167" t="s">
        <v>2563</v>
      </c>
      <c r="C933" s="167">
        <v>5</v>
      </c>
    </row>
    <row r="934" spans="1:3" x14ac:dyDescent="0.35">
      <c r="A934" s="167">
        <v>17031804202</v>
      </c>
      <c r="B934" s="167" t="s">
        <v>2563</v>
      </c>
      <c r="C934" s="167">
        <v>0</v>
      </c>
    </row>
    <row r="935" spans="1:3" x14ac:dyDescent="0.35">
      <c r="A935" s="167">
        <v>17031804203</v>
      </c>
      <c r="B935" s="167" t="s">
        <v>2563</v>
      </c>
      <c r="C935" s="167">
        <v>4</v>
      </c>
    </row>
    <row r="936" spans="1:3" x14ac:dyDescent="0.35">
      <c r="A936" s="167">
        <v>17031804204</v>
      </c>
      <c r="B936" s="167" t="s">
        <v>2563</v>
      </c>
      <c r="C936" s="167">
        <v>0</v>
      </c>
    </row>
    <row r="937" spans="1:3" x14ac:dyDescent="0.35">
      <c r="A937" s="167">
        <v>17031804305</v>
      </c>
      <c r="B937" s="167" t="s">
        <v>2563</v>
      </c>
      <c r="C937" s="167">
        <v>0</v>
      </c>
    </row>
    <row r="938" spans="1:3" x14ac:dyDescent="0.35">
      <c r="A938" s="167">
        <v>17031804306</v>
      </c>
      <c r="B938" s="167" t="s">
        <v>2563</v>
      </c>
      <c r="C938" s="167">
        <v>5</v>
      </c>
    </row>
    <row r="939" spans="1:3" x14ac:dyDescent="0.35">
      <c r="A939" s="167">
        <v>17031804308</v>
      </c>
      <c r="B939" s="167" t="s">
        <v>2563</v>
      </c>
      <c r="C939" s="167">
        <v>0</v>
      </c>
    </row>
    <row r="940" spans="1:3" x14ac:dyDescent="0.35">
      <c r="A940" s="167">
        <v>17031804309</v>
      </c>
      <c r="B940" s="167" t="s">
        <v>2563</v>
      </c>
      <c r="C940" s="167">
        <v>0</v>
      </c>
    </row>
    <row r="941" spans="1:3" x14ac:dyDescent="0.35">
      <c r="A941" s="167">
        <v>17031804312</v>
      </c>
      <c r="B941" s="167" t="s">
        <v>2563</v>
      </c>
      <c r="C941" s="167">
        <v>0</v>
      </c>
    </row>
    <row r="942" spans="1:3" x14ac:dyDescent="0.35">
      <c r="A942" s="167">
        <v>17031804313</v>
      </c>
      <c r="B942" s="167" t="s">
        <v>2563</v>
      </c>
      <c r="C942" s="167">
        <v>0</v>
      </c>
    </row>
    <row r="943" spans="1:3" x14ac:dyDescent="0.35">
      <c r="A943" s="167">
        <v>17031804314</v>
      </c>
      <c r="B943" s="167" t="s">
        <v>2563</v>
      </c>
      <c r="C943" s="167">
        <v>0</v>
      </c>
    </row>
    <row r="944" spans="1:3" x14ac:dyDescent="0.35">
      <c r="A944" s="167">
        <v>17031804315</v>
      </c>
      <c r="B944" s="167" t="s">
        <v>2563</v>
      </c>
      <c r="C944" s="167">
        <v>4</v>
      </c>
    </row>
    <row r="945" spans="1:3" x14ac:dyDescent="0.35">
      <c r="A945" s="167">
        <v>17031804316</v>
      </c>
      <c r="B945" s="167" t="s">
        <v>2563</v>
      </c>
      <c r="C945" s="167">
        <v>0</v>
      </c>
    </row>
    <row r="946" spans="1:3" x14ac:dyDescent="0.35">
      <c r="A946" s="167">
        <v>17031804403</v>
      </c>
      <c r="B946" s="167" t="s">
        <v>2563</v>
      </c>
      <c r="C946" s="167">
        <v>2</v>
      </c>
    </row>
    <row r="947" spans="1:3" x14ac:dyDescent="0.35">
      <c r="A947" s="167">
        <v>17031804404</v>
      </c>
      <c r="B947" s="167" t="s">
        <v>2563</v>
      </c>
      <c r="C947" s="167">
        <v>4</v>
      </c>
    </row>
    <row r="948" spans="1:3" x14ac:dyDescent="0.35">
      <c r="A948" s="167">
        <v>17031804405</v>
      </c>
      <c r="B948" s="167" t="s">
        <v>2563</v>
      </c>
      <c r="C948" s="167">
        <v>0</v>
      </c>
    </row>
    <row r="949" spans="1:3" x14ac:dyDescent="0.35">
      <c r="A949" s="167">
        <v>17031804406</v>
      </c>
      <c r="B949" s="167" t="s">
        <v>2563</v>
      </c>
      <c r="C949" s="167">
        <v>0</v>
      </c>
    </row>
    <row r="950" spans="1:3" x14ac:dyDescent="0.35">
      <c r="A950" s="167">
        <v>17031804505</v>
      </c>
      <c r="B950" s="167" t="s">
        <v>2563</v>
      </c>
      <c r="C950" s="167">
        <v>4</v>
      </c>
    </row>
    <row r="951" spans="1:3" x14ac:dyDescent="0.35">
      <c r="A951" s="167">
        <v>17031804506</v>
      </c>
      <c r="B951" s="167" t="s">
        <v>2563</v>
      </c>
      <c r="C951" s="167">
        <v>0</v>
      </c>
    </row>
    <row r="952" spans="1:3" x14ac:dyDescent="0.35">
      <c r="A952" s="167">
        <v>17031804508</v>
      </c>
      <c r="B952" s="167" t="s">
        <v>2563</v>
      </c>
      <c r="C952" s="167">
        <v>3</v>
      </c>
    </row>
    <row r="953" spans="1:3" x14ac:dyDescent="0.35">
      <c r="A953" s="167">
        <v>17031804509</v>
      </c>
      <c r="B953" s="167" t="s">
        <v>2563</v>
      </c>
      <c r="C953" s="167">
        <v>0</v>
      </c>
    </row>
    <row r="954" spans="1:3" x14ac:dyDescent="0.35">
      <c r="A954" s="167">
        <v>17031804510</v>
      </c>
      <c r="B954" s="167" t="s">
        <v>2563</v>
      </c>
      <c r="C954" s="167">
        <v>0</v>
      </c>
    </row>
    <row r="955" spans="1:3" x14ac:dyDescent="0.35">
      <c r="A955" s="167">
        <v>17031804511</v>
      </c>
      <c r="B955" s="167" t="s">
        <v>2563</v>
      </c>
      <c r="C955" s="167">
        <v>0</v>
      </c>
    </row>
    <row r="956" spans="1:3" x14ac:dyDescent="0.35">
      <c r="A956" s="167">
        <v>17031804512</v>
      </c>
      <c r="B956" s="167" t="s">
        <v>2563</v>
      </c>
      <c r="C956" s="167">
        <v>1</v>
      </c>
    </row>
    <row r="957" spans="1:3" x14ac:dyDescent="0.35">
      <c r="A957" s="167">
        <v>17031804513</v>
      </c>
      <c r="B957" s="167" t="s">
        <v>2563</v>
      </c>
      <c r="C957" s="167">
        <v>1</v>
      </c>
    </row>
    <row r="958" spans="1:3" x14ac:dyDescent="0.35">
      <c r="A958" s="167">
        <v>17031804514</v>
      </c>
      <c r="B958" s="167" t="s">
        <v>2563</v>
      </c>
      <c r="C958" s="167">
        <v>0</v>
      </c>
    </row>
    <row r="959" spans="1:3" x14ac:dyDescent="0.35">
      <c r="A959" s="167">
        <v>17031804603</v>
      </c>
      <c r="B959" s="167" t="s">
        <v>2563</v>
      </c>
      <c r="C959" s="167">
        <v>5</v>
      </c>
    </row>
    <row r="960" spans="1:3" x14ac:dyDescent="0.35">
      <c r="A960" s="167">
        <v>17031804606</v>
      </c>
      <c r="B960" s="167" t="s">
        <v>2563</v>
      </c>
      <c r="C960" s="167">
        <v>0</v>
      </c>
    </row>
    <row r="961" spans="1:3" x14ac:dyDescent="0.35">
      <c r="A961" s="167">
        <v>17031804607</v>
      </c>
      <c r="B961" s="167" t="s">
        <v>2563</v>
      </c>
      <c r="C961" s="167">
        <v>1</v>
      </c>
    </row>
    <row r="962" spans="1:3" x14ac:dyDescent="0.35">
      <c r="A962" s="167">
        <v>17031804608</v>
      </c>
      <c r="B962" s="167" t="s">
        <v>2563</v>
      </c>
      <c r="C962" s="167">
        <v>5</v>
      </c>
    </row>
    <row r="963" spans="1:3" x14ac:dyDescent="0.35">
      <c r="A963" s="167">
        <v>17031804609</v>
      </c>
      <c r="B963" s="167" t="s">
        <v>2563</v>
      </c>
      <c r="C963" s="167">
        <v>4</v>
      </c>
    </row>
    <row r="964" spans="1:3" x14ac:dyDescent="0.35">
      <c r="A964" s="167">
        <v>17031804610</v>
      </c>
      <c r="B964" s="167" t="s">
        <v>2563</v>
      </c>
      <c r="C964" s="167">
        <v>0</v>
      </c>
    </row>
    <row r="965" spans="1:3" x14ac:dyDescent="0.35">
      <c r="A965" s="167">
        <v>17031804611</v>
      </c>
      <c r="B965" s="167" t="s">
        <v>2563</v>
      </c>
      <c r="C965" s="167">
        <v>0</v>
      </c>
    </row>
    <row r="966" spans="1:3" x14ac:dyDescent="0.35">
      <c r="A966" s="167">
        <v>17031804701</v>
      </c>
      <c r="B966" s="167" t="s">
        <v>2563</v>
      </c>
      <c r="C966" s="167">
        <v>0</v>
      </c>
    </row>
    <row r="967" spans="1:3" x14ac:dyDescent="0.35">
      <c r="A967" s="167">
        <v>17031804705</v>
      </c>
      <c r="B967" s="167" t="s">
        <v>2563</v>
      </c>
      <c r="C967" s="167">
        <v>2</v>
      </c>
    </row>
    <row r="968" spans="1:3" x14ac:dyDescent="0.35">
      <c r="A968" s="167">
        <v>17031804706</v>
      </c>
      <c r="B968" s="167" t="s">
        <v>2563</v>
      </c>
      <c r="C968" s="167">
        <v>0</v>
      </c>
    </row>
    <row r="969" spans="1:3" x14ac:dyDescent="0.35">
      <c r="A969" s="167">
        <v>17031804709</v>
      </c>
      <c r="B969" s="167" t="s">
        <v>2563</v>
      </c>
      <c r="C969" s="167">
        <v>4</v>
      </c>
    </row>
    <row r="970" spans="1:3" x14ac:dyDescent="0.35">
      <c r="A970" s="167">
        <v>17031804710</v>
      </c>
      <c r="B970" s="167" t="s">
        <v>2563</v>
      </c>
      <c r="C970" s="167">
        <v>0</v>
      </c>
    </row>
    <row r="971" spans="1:3" x14ac:dyDescent="0.35">
      <c r="A971" s="167">
        <v>17031804711</v>
      </c>
      <c r="B971" s="167" t="s">
        <v>2563</v>
      </c>
      <c r="C971" s="167">
        <v>1</v>
      </c>
    </row>
    <row r="972" spans="1:3" x14ac:dyDescent="0.35">
      <c r="A972" s="167">
        <v>17031804712</v>
      </c>
      <c r="B972" s="167" t="s">
        <v>2563</v>
      </c>
      <c r="C972" s="167">
        <v>1</v>
      </c>
    </row>
    <row r="973" spans="1:3" x14ac:dyDescent="0.35">
      <c r="A973" s="167">
        <v>17031804713</v>
      </c>
      <c r="B973" s="167" t="s">
        <v>2563</v>
      </c>
      <c r="C973" s="167">
        <v>0</v>
      </c>
    </row>
    <row r="974" spans="1:3" x14ac:dyDescent="0.35">
      <c r="A974" s="167">
        <v>17031804714</v>
      </c>
      <c r="B974" s="167" t="s">
        <v>2563</v>
      </c>
      <c r="C974" s="167">
        <v>1</v>
      </c>
    </row>
    <row r="975" spans="1:3" x14ac:dyDescent="0.35">
      <c r="A975" s="167">
        <v>17031804715</v>
      </c>
      <c r="B975" s="167" t="s">
        <v>2563</v>
      </c>
      <c r="C975" s="167">
        <v>0</v>
      </c>
    </row>
    <row r="976" spans="1:3" x14ac:dyDescent="0.35">
      <c r="A976" s="167">
        <v>17031804716</v>
      </c>
      <c r="B976" s="167" t="s">
        <v>2563</v>
      </c>
      <c r="C976" s="167">
        <v>0</v>
      </c>
    </row>
    <row r="977" spans="1:3" x14ac:dyDescent="0.35">
      <c r="A977" s="167">
        <v>17031804803</v>
      </c>
      <c r="B977" s="167" t="s">
        <v>2563</v>
      </c>
      <c r="C977" s="167">
        <v>0</v>
      </c>
    </row>
    <row r="978" spans="1:3" x14ac:dyDescent="0.35">
      <c r="A978" s="167">
        <v>17031804804</v>
      </c>
      <c r="B978" s="167" t="s">
        <v>2563</v>
      </c>
      <c r="C978" s="167">
        <v>0</v>
      </c>
    </row>
    <row r="979" spans="1:3" x14ac:dyDescent="0.35">
      <c r="A979" s="167">
        <v>17031804805</v>
      </c>
      <c r="B979" s="167" t="s">
        <v>2563</v>
      </c>
      <c r="C979" s="167">
        <v>0</v>
      </c>
    </row>
    <row r="980" spans="1:3" x14ac:dyDescent="0.35">
      <c r="A980" s="167">
        <v>17031804806</v>
      </c>
      <c r="B980" s="167" t="s">
        <v>2563</v>
      </c>
      <c r="C980" s="167">
        <v>0</v>
      </c>
    </row>
    <row r="981" spans="1:3" x14ac:dyDescent="0.35">
      <c r="A981" s="167">
        <v>17031804807</v>
      </c>
      <c r="B981" s="167" t="s">
        <v>2563</v>
      </c>
      <c r="C981" s="167">
        <v>0</v>
      </c>
    </row>
    <row r="982" spans="1:3" x14ac:dyDescent="0.35">
      <c r="A982" s="167">
        <v>17031804808</v>
      </c>
      <c r="B982" s="167" t="s">
        <v>2563</v>
      </c>
      <c r="C982" s="167">
        <v>0</v>
      </c>
    </row>
    <row r="983" spans="1:3" x14ac:dyDescent="0.35">
      <c r="A983" s="167">
        <v>17031804809</v>
      </c>
      <c r="B983" s="167" t="s">
        <v>2563</v>
      </c>
      <c r="C983" s="167">
        <v>0</v>
      </c>
    </row>
    <row r="984" spans="1:3" x14ac:dyDescent="0.35">
      <c r="A984" s="167">
        <v>17031804810</v>
      </c>
      <c r="B984" s="167" t="s">
        <v>2563</v>
      </c>
      <c r="C984" s="167">
        <v>1</v>
      </c>
    </row>
    <row r="985" spans="1:3" x14ac:dyDescent="0.35">
      <c r="A985" s="167">
        <v>17031804901</v>
      </c>
      <c r="B985" s="167" t="s">
        <v>2563</v>
      </c>
      <c r="C985" s="167">
        <v>0</v>
      </c>
    </row>
    <row r="986" spans="1:3" x14ac:dyDescent="0.35">
      <c r="A986" s="167">
        <v>17031804902</v>
      </c>
      <c r="B986" s="167" t="s">
        <v>2563</v>
      </c>
      <c r="C986" s="167">
        <v>1</v>
      </c>
    </row>
    <row r="987" spans="1:3" x14ac:dyDescent="0.35">
      <c r="A987" s="167">
        <v>17031805001</v>
      </c>
      <c r="B987" s="167" t="s">
        <v>2563</v>
      </c>
      <c r="C987" s="167">
        <v>1</v>
      </c>
    </row>
    <row r="988" spans="1:3" x14ac:dyDescent="0.35">
      <c r="A988" s="167">
        <v>17031805002</v>
      </c>
      <c r="B988" s="167" t="s">
        <v>2563</v>
      </c>
      <c r="C988" s="167">
        <v>0</v>
      </c>
    </row>
    <row r="989" spans="1:3" x14ac:dyDescent="0.35">
      <c r="A989" s="167">
        <v>17031805105</v>
      </c>
      <c r="B989" s="167" t="s">
        <v>2563</v>
      </c>
      <c r="C989" s="167">
        <v>0</v>
      </c>
    </row>
    <row r="990" spans="1:3" x14ac:dyDescent="0.35">
      <c r="A990" s="167">
        <v>17031805106</v>
      </c>
      <c r="B990" s="167" t="s">
        <v>2563</v>
      </c>
      <c r="C990" s="167">
        <v>2</v>
      </c>
    </row>
    <row r="991" spans="1:3" x14ac:dyDescent="0.35">
      <c r="A991" s="167">
        <v>17031805107</v>
      </c>
      <c r="B991" s="167" t="s">
        <v>2563</v>
      </c>
      <c r="C991" s="167">
        <v>0</v>
      </c>
    </row>
    <row r="992" spans="1:3" x14ac:dyDescent="0.35">
      <c r="A992" s="167">
        <v>17031805108</v>
      </c>
      <c r="B992" s="167" t="s">
        <v>2563</v>
      </c>
      <c r="C992" s="167">
        <v>0</v>
      </c>
    </row>
    <row r="993" spans="1:3" x14ac:dyDescent="0.35">
      <c r="A993" s="167">
        <v>17031805109</v>
      </c>
      <c r="B993" s="167" t="s">
        <v>2563</v>
      </c>
      <c r="C993" s="167">
        <v>1</v>
      </c>
    </row>
    <row r="994" spans="1:3" x14ac:dyDescent="0.35">
      <c r="A994" s="167">
        <v>17031805110</v>
      </c>
      <c r="B994" s="167" t="s">
        <v>2563</v>
      </c>
      <c r="C994" s="167">
        <v>1</v>
      </c>
    </row>
    <row r="995" spans="1:3" x14ac:dyDescent="0.35">
      <c r="A995" s="167">
        <v>17031805111</v>
      </c>
      <c r="B995" s="167" t="s">
        <v>2563</v>
      </c>
      <c r="C995" s="167">
        <v>1</v>
      </c>
    </row>
    <row r="996" spans="1:3" x14ac:dyDescent="0.35">
      <c r="A996" s="167">
        <v>17031805112</v>
      </c>
      <c r="B996" s="167" t="s">
        <v>2563</v>
      </c>
      <c r="C996" s="167">
        <v>0</v>
      </c>
    </row>
    <row r="997" spans="1:3" x14ac:dyDescent="0.35">
      <c r="A997" s="167">
        <v>17031805201</v>
      </c>
      <c r="B997" s="167" t="s">
        <v>2563</v>
      </c>
      <c r="C997" s="167">
        <v>0</v>
      </c>
    </row>
    <row r="998" spans="1:3" x14ac:dyDescent="0.35">
      <c r="A998" s="167">
        <v>17031805202</v>
      </c>
      <c r="B998" s="167" t="s">
        <v>2563</v>
      </c>
      <c r="C998" s="167">
        <v>0</v>
      </c>
    </row>
    <row r="999" spans="1:3" x14ac:dyDescent="0.35">
      <c r="A999" s="167">
        <v>17031805301</v>
      </c>
      <c r="B999" s="167" t="s">
        <v>2563</v>
      </c>
      <c r="C999" s="167">
        <v>5</v>
      </c>
    </row>
    <row r="1000" spans="1:3" x14ac:dyDescent="0.35">
      <c r="A1000" s="167">
        <v>17031805302</v>
      </c>
      <c r="B1000" s="167" t="s">
        <v>2563</v>
      </c>
      <c r="C1000" s="167">
        <v>1</v>
      </c>
    </row>
    <row r="1001" spans="1:3" x14ac:dyDescent="0.35">
      <c r="A1001" s="167">
        <v>17031805401</v>
      </c>
      <c r="B1001" s="167" t="s">
        <v>2563</v>
      </c>
      <c r="C1001" s="167">
        <v>5</v>
      </c>
    </row>
    <row r="1002" spans="1:3" x14ac:dyDescent="0.35">
      <c r="A1002" s="167">
        <v>17031805402</v>
      </c>
      <c r="B1002" s="167" t="s">
        <v>2563</v>
      </c>
      <c r="C1002" s="167">
        <v>1</v>
      </c>
    </row>
    <row r="1003" spans="1:3" x14ac:dyDescent="0.35">
      <c r="A1003" s="167">
        <v>17031805501</v>
      </c>
      <c r="B1003" s="167" t="s">
        <v>2563</v>
      </c>
      <c r="C1003" s="167">
        <v>0</v>
      </c>
    </row>
    <row r="1004" spans="1:3" x14ac:dyDescent="0.35">
      <c r="A1004" s="167">
        <v>17031805502</v>
      </c>
      <c r="B1004" s="167" t="s">
        <v>2563</v>
      </c>
      <c r="C1004" s="167">
        <v>5</v>
      </c>
    </row>
    <row r="1005" spans="1:3" x14ac:dyDescent="0.35">
      <c r="A1005" s="167">
        <v>17031805600</v>
      </c>
      <c r="B1005" s="167" t="s">
        <v>2563</v>
      </c>
      <c r="C1005" s="167">
        <v>4</v>
      </c>
    </row>
    <row r="1006" spans="1:3" x14ac:dyDescent="0.35">
      <c r="A1006" s="167">
        <v>17031805701</v>
      </c>
      <c r="B1006" s="167" t="s">
        <v>2563</v>
      </c>
      <c r="C1006" s="167">
        <v>0</v>
      </c>
    </row>
    <row r="1007" spans="1:3" x14ac:dyDescent="0.35">
      <c r="A1007" s="167">
        <v>17031805702</v>
      </c>
      <c r="B1007" s="167" t="s">
        <v>2563</v>
      </c>
      <c r="C1007" s="167">
        <v>0</v>
      </c>
    </row>
    <row r="1008" spans="1:3" x14ac:dyDescent="0.35">
      <c r="A1008" s="167">
        <v>17031805801</v>
      </c>
      <c r="B1008" s="167" t="s">
        <v>2563</v>
      </c>
      <c r="C1008" s="167">
        <v>0</v>
      </c>
    </row>
    <row r="1009" spans="1:3" x14ac:dyDescent="0.35">
      <c r="A1009" s="167">
        <v>17031805802</v>
      </c>
      <c r="B1009" s="167" t="s">
        <v>2563</v>
      </c>
      <c r="C1009" s="167">
        <v>0</v>
      </c>
    </row>
    <row r="1010" spans="1:3" x14ac:dyDescent="0.35">
      <c r="A1010" s="167">
        <v>17031805901</v>
      </c>
      <c r="B1010" s="167" t="s">
        <v>2563</v>
      </c>
      <c r="C1010" s="167">
        <v>1</v>
      </c>
    </row>
    <row r="1011" spans="1:3" x14ac:dyDescent="0.35">
      <c r="A1011" s="167">
        <v>17031805902</v>
      </c>
      <c r="B1011" s="167" t="s">
        <v>2563</v>
      </c>
      <c r="C1011" s="167">
        <v>1</v>
      </c>
    </row>
    <row r="1012" spans="1:3" x14ac:dyDescent="0.35">
      <c r="A1012" s="167">
        <v>17031806001</v>
      </c>
      <c r="B1012" s="167" t="s">
        <v>2563</v>
      </c>
      <c r="C1012" s="167">
        <v>0</v>
      </c>
    </row>
    <row r="1013" spans="1:3" x14ac:dyDescent="0.35">
      <c r="A1013" s="167">
        <v>17031806002</v>
      </c>
      <c r="B1013" s="167" t="s">
        <v>2563</v>
      </c>
      <c r="C1013" s="167">
        <v>3</v>
      </c>
    </row>
    <row r="1014" spans="1:3" x14ac:dyDescent="0.35">
      <c r="A1014" s="167">
        <v>17031806004</v>
      </c>
      <c r="B1014" s="167" t="s">
        <v>2563</v>
      </c>
      <c r="C1014" s="167">
        <v>0</v>
      </c>
    </row>
    <row r="1015" spans="1:3" x14ac:dyDescent="0.35">
      <c r="A1015" s="167">
        <v>17031806005</v>
      </c>
      <c r="B1015" s="167" t="s">
        <v>2563</v>
      </c>
      <c r="C1015" s="167">
        <v>0</v>
      </c>
    </row>
    <row r="1016" spans="1:3" x14ac:dyDescent="0.35">
      <c r="A1016" s="167">
        <v>17031806006</v>
      </c>
      <c r="B1016" s="167" t="s">
        <v>2563</v>
      </c>
      <c r="C1016" s="167">
        <v>0</v>
      </c>
    </row>
    <row r="1017" spans="1:3" x14ac:dyDescent="0.35">
      <c r="A1017" s="167">
        <v>17031806102</v>
      </c>
      <c r="B1017" s="167" t="s">
        <v>2563</v>
      </c>
      <c r="C1017" s="167">
        <v>5</v>
      </c>
    </row>
    <row r="1018" spans="1:3" x14ac:dyDescent="0.35">
      <c r="A1018" s="167">
        <v>17031806103</v>
      </c>
      <c r="B1018" s="167" t="s">
        <v>2563</v>
      </c>
      <c r="C1018" s="167">
        <v>0</v>
      </c>
    </row>
    <row r="1019" spans="1:3" x14ac:dyDescent="0.35">
      <c r="A1019" s="167">
        <v>17031806104</v>
      </c>
      <c r="B1019" s="167" t="s">
        <v>2563</v>
      </c>
      <c r="C1019" s="167">
        <v>0</v>
      </c>
    </row>
    <row r="1020" spans="1:3" x14ac:dyDescent="0.35">
      <c r="A1020" s="167">
        <v>17031806201</v>
      </c>
      <c r="B1020" s="167" t="s">
        <v>2563</v>
      </c>
      <c r="C1020" s="167">
        <v>0</v>
      </c>
    </row>
    <row r="1021" spans="1:3" x14ac:dyDescent="0.35">
      <c r="A1021" s="167">
        <v>17031806202</v>
      </c>
      <c r="B1021" s="167" t="s">
        <v>2563</v>
      </c>
      <c r="C1021" s="167">
        <v>0</v>
      </c>
    </row>
    <row r="1022" spans="1:3" x14ac:dyDescent="0.35">
      <c r="A1022" s="167">
        <v>17031806300</v>
      </c>
      <c r="B1022" s="167" t="s">
        <v>2563</v>
      </c>
      <c r="C1022" s="167">
        <v>5</v>
      </c>
    </row>
    <row r="1023" spans="1:3" x14ac:dyDescent="0.35">
      <c r="A1023" s="167">
        <v>17031806400</v>
      </c>
      <c r="B1023" s="167" t="s">
        <v>2563</v>
      </c>
      <c r="C1023" s="167">
        <v>4</v>
      </c>
    </row>
    <row r="1024" spans="1:3" x14ac:dyDescent="0.35">
      <c r="A1024" s="167">
        <v>17031806501</v>
      </c>
      <c r="B1024" s="167" t="s">
        <v>2563</v>
      </c>
      <c r="C1024" s="167">
        <v>1</v>
      </c>
    </row>
    <row r="1025" spans="1:3" x14ac:dyDescent="0.35">
      <c r="A1025" s="167">
        <v>17031806502</v>
      </c>
      <c r="B1025" s="167" t="s">
        <v>2563</v>
      </c>
      <c r="C1025" s="167">
        <v>0</v>
      </c>
    </row>
    <row r="1026" spans="1:3" x14ac:dyDescent="0.35">
      <c r="A1026" s="167">
        <v>17031806600</v>
      </c>
      <c r="B1026" s="167" t="s">
        <v>2563</v>
      </c>
      <c r="C1026" s="167">
        <v>0</v>
      </c>
    </row>
    <row r="1027" spans="1:3" x14ac:dyDescent="0.35">
      <c r="A1027" s="167">
        <v>17031806700</v>
      </c>
      <c r="B1027" s="167" t="s">
        <v>2563</v>
      </c>
      <c r="C1027" s="167">
        <v>0</v>
      </c>
    </row>
    <row r="1028" spans="1:3" x14ac:dyDescent="0.35">
      <c r="A1028" s="167">
        <v>17031806801</v>
      </c>
      <c r="B1028" s="167" t="s">
        <v>2563</v>
      </c>
      <c r="C1028" s="167">
        <v>0</v>
      </c>
    </row>
    <row r="1029" spans="1:3" x14ac:dyDescent="0.35">
      <c r="A1029" s="167">
        <v>17031806802</v>
      </c>
      <c r="B1029" s="167" t="s">
        <v>2563</v>
      </c>
      <c r="C1029" s="167">
        <v>3</v>
      </c>
    </row>
    <row r="1030" spans="1:3" x14ac:dyDescent="0.35">
      <c r="A1030" s="167">
        <v>17031806900</v>
      </c>
      <c r="B1030" s="167" t="s">
        <v>2563</v>
      </c>
      <c r="C1030" s="167">
        <v>0</v>
      </c>
    </row>
    <row r="1031" spans="1:3" x14ac:dyDescent="0.35">
      <c r="A1031" s="167">
        <v>17031807000</v>
      </c>
      <c r="B1031" s="167" t="s">
        <v>2563</v>
      </c>
      <c r="C1031" s="167">
        <v>0</v>
      </c>
    </row>
    <row r="1032" spans="1:3" x14ac:dyDescent="0.35">
      <c r="A1032" s="167">
        <v>17031807100</v>
      </c>
      <c r="B1032" s="167" t="s">
        <v>2563</v>
      </c>
      <c r="C1032" s="167">
        <v>0</v>
      </c>
    </row>
    <row r="1033" spans="1:3" x14ac:dyDescent="0.35">
      <c r="A1033" s="167">
        <v>17031807200</v>
      </c>
      <c r="B1033" s="167" t="s">
        <v>2563</v>
      </c>
      <c r="C1033" s="167">
        <v>0</v>
      </c>
    </row>
    <row r="1034" spans="1:3" x14ac:dyDescent="0.35">
      <c r="A1034" s="167">
        <v>17031807300</v>
      </c>
      <c r="B1034" s="167" t="s">
        <v>2563</v>
      </c>
      <c r="C1034" s="167">
        <v>1</v>
      </c>
    </row>
    <row r="1035" spans="1:3" x14ac:dyDescent="0.35">
      <c r="A1035" s="167">
        <v>17031807400</v>
      </c>
      <c r="B1035" s="167" t="s">
        <v>2563</v>
      </c>
      <c r="C1035" s="167">
        <v>3</v>
      </c>
    </row>
    <row r="1036" spans="1:3" x14ac:dyDescent="0.35">
      <c r="A1036" s="167">
        <v>17031807500</v>
      </c>
      <c r="B1036" s="167" t="s">
        <v>2563</v>
      </c>
      <c r="C1036" s="167">
        <v>0</v>
      </c>
    </row>
    <row r="1037" spans="1:3" x14ac:dyDescent="0.35">
      <c r="A1037" s="167">
        <v>17031807600</v>
      </c>
      <c r="B1037" s="167" t="s">
        <v>2563</v>
      </c>
      <c r="C1037" s="167">
        <v>0</v>
      </c>
    </row>
    <row r="1038" spans="1:3" x14ac:dyDescent="0.35">
      <c r="A1038" s="167">
        <v>17031807700</v>
      </c>
      <c r="B1038" s="167" t="s">
        <v>2563</v>
      </c>
      <c r="C1038" s="167">
        <v>0</v>
      </c>
    </row>
    <row r="1039" spans="1:3" x14ac:dyDescent="0.35">
      <c r="A1039" s="167">
        <v>17031807800</v>
      </c>
      <c r="B1039" s="167" t="s">
        <v>2563</v>
      </c>
      <c r="C1039" s="167">
        <v>0</v>
      </c>
    </row>
    <row r="1040" spans="1:3" x14ac:dyDescent="0.35">
      <c r="A1040" s="167">
        <v>17031807900</v>
      </c>
      <c r="B1040" s="167" t="s">
        <v>2563</v>
      </c>
      <c r="C1040" s="167">
        <v>3</v>
      </c>
    </row>
    <row r="1041" spans="1:3" x14ac:dyDescent="0.35">
      <c r="A1041" s="167">
        <v>17031808001</v>
      </c>
      <c r="B1041" s="167" t="s">
        <v>2563</v>
      </c>
      <c r="C1041" s="167">
        <v>1</v>
      </c>
    </row>
    <row r="1042" spans="1:3" x14ac:dyDescent="0.35">
      <c r="A1042" s="167">
        <v>17031808002</v>
      </c>
      <c r="B1042" s="167" t="s">
        <v>2563</v>
      </c>
      <c r="C1042" s="167">
        <v>0</v>
      </c>
    </row>
    <row r="1043" spans="1:3" x14ac:dyDescent="0.35">
      <c r="A1043" s="167">
        <v>17031808100</v>
      </c>
      <c r="B1043" s="167" t="s">
        <v>2563</v>
      </c>
      <c r="C1043" s="167">
        <v>4</v>
      </c>
    </row>
    <row r="1044" spans="1:3" x14ac:dyDescent="0.35">
      <c r="A1044" s="167">
        <v>17031808200</v>
      </c>
      <c r="B1044" s="167" t="s">
        <v>2563</v>
      </c>
      <c r="C1044" s="167">
        <v>0</v>
      </c>
    </row>
    <row r="1045" spans="1:3" x14ac:dyDescent="0.35">
      <c r="A1045" s="167">
        <v>17031808301</v>
      </c>
      <c r="B1045" s="167" t="s">
        <v>2563</v>
      </c>
      <c r="C1045" s="167">
        <v>0</v>
      </c>
    </row>
    <row r="1046" spans="1:3" x14ac:dyDescent="0.35">
      <c r="A1046" s="167">
        <v>17031808302</v>
      </c>
      <c r="B1046" s="167" t="s">
        <v>2563</v>
      </c>
      <c r="C1046" s="167">
        <v>0</v>
      </c>
    </row>
    <row r="1047" spans="1:3" x14ac:dyDescent="0.35">
      <c r="A1047" s="167">
        <v>17031808400</v>
      </c>
      <c r="B1047" s="167" t="s">
        <v>2563</v>
      </c>
      <c r="C1047" s="167">
        <v>0</v>
      </c>
    </row>
    <row r="1048" spans="1:3" x14ac:dyDescent="0.35">
      <c r="A1048" s="167">
        <v>17031808500</v>
      </c>
      <c r="B1048" s="167" t="s">
        <v>2563</v>
      </c>
      <c r="C1048" s="167">
        <v>5</v>
      </c>
    </row>
    <row r="1049" spans="1:3" x14ac:dyDescent="0.35">
      <c r="A1049" s="167">
        <v>17031808600</v>
      </c>
      <c r="B1049" s="167" t="s">
        <v>2563</v>
      </c>
      <c r="C1049" s="167">
        <v>0</v>
      </c>
    </row>
    <row r="1050" spans="1:3" x14ac:dyDescent="0.35">
      <c r="A1050" s="167">
        <v>17031808702</v>
      </c>
      <c r="B1050" s="167" t="s">
        <v>2563</v>
      </c>
      <c r="C1050" s="167">
        <v>0</v>
      </c>
    </row>
    <row r="1051" spans="1:3" x14ac:dyDescent="0.35">
      <c r="A1051" s="167">
        <v>17031808800</v>
      </c>
      <c r="B1051" s="167" t="s">
        <v>2563</v>
      </c>
      <c r="C1051" s="167">
        <v>1</v>
      </c>
    </row>
    <row r="1052" spans="1:3" x14ac:dyDescent="0.35">
      <c r="A1052" s="167">
        <v>17031808900</v>
      </c>
      <c r="B1052" s="167" t="s">
        <v>2563</v>
      </c>
      <c r="C1052" s="167">
        <v>1</v>
      </c>
    </row>
    <row r="1053" spans="1:3" x14ac:dyDescent="0.35">
      <c r="A1053" s="167">
        <v>17031809000</v>
      </c>
      <c r="B1053" s="167" t="s">
        <v>2563</v>
      </c>
      <c r="C1053" s="167">
        <v>0</v>
      </c>
    </row>
    <row r="1054" spans="1:3" x14ac:dyDescent="0.35">
      <c r="A1054" s="167">
        <v>17031809100</v>
      </c>
      <c r="B1054" s="167" t="s">
        <v>2563</v>
      </c>
      <c r="C1054" s="167">
        <v>0</v>
      </c>
    </row>
    <row r="1055" spans="1:3" x14ac:dyDescent="0.35">
      <c r="A1055" s="167">
        <v>17031809200</v>
      </c>
      <c r="B1055" s="167" t="s">
        <v>2563</v>
      </c>
      <c r="C1055" s="167">
        <v>3</v>
      </c>
    </row>
    <row r="1056" spans="1:3" x14ac:dyDescent="0.35">
      <c r="A1056" s="167">
        <v>17031809300</v>
      </c>
      <c r="B1056" s="167" t="s">
        <v>2563</v>
      </c>
      <c r="C1056" s="167">
        <v>0</v>
      </c>
    </row>
    <row r="1057" spans="1:3" x14ac:dyDescent="0.35">
      <c r="A1057" s="167">
        <v>17031809401</v>
      </c>
      <c r="B1057" s="167" t="s">
        <v>2563</v>
      </c>
      <c r="C1057" s="167">
        <v>2</v>
      </c>
    </row>
    <row r="1058" spans="1:3" x14ac:dyDescent="0.35">
      <c r="A1058" s="167">
        <v>17031809402</v>
      </c>
      <c r="B1058" s="167" t="s">
        <v>2563</v>
      </c>
      <c r="C1058" s="167">
        <v>0</v>
      </c>
    </row>
    <row r="1059" spans="1:3" x14ac:dyDescent="0.35">
      <c r="A1059" s="167">
        <v>17031809500</v>
      </c>
      <c r="B1059" s="167" t="s">
        <v>2563</v>
      </c>
      <c r="C1059" s="167">
        <v>3</v>
      </c>
    </row>
    <row r="1060" spans="1:3" x14ac:dyDescent="0.35">
      <c r="A1060" s="167">
        <v>17031809600</v>
      </c>
      <c r="B1060" s="167" t="s">
        <v>2563</v>
      </c>
      <c r="C1060" s="167">
        <v>4</v>
      </c>
    </row>
    <row r="1061" spans="1:3" x14ac:dyDescent="0.35">
      <c r="A1061" s="167">
        <v>17031809700</v>
      </c>
      <c r="B1061" s="167" t="s">
        <v>2563</v>
      </c>
      <c r="C1061" s="167">
        <v>0</v>
      </c>
    </row>
    <row r="1062" spans="1:3" x14ac:dyDescent="0.35">
      <c r="A1062" s="167">
        <v>17031809800</v>
      </c>
      <c r="B1062" s="167" t="s">
        <v>2563</v>
      </c>
      <c r="C1062" s="167">
        <v>1</v>
      </c>
    </row>
    <row r="1063" spans="1:3" x14ac:dyDescent="0.35">
      <c r="A1063" s="167">
        <v>17031809900</v>
      </c>
      <c r="B1063" s="167" t="s">
        <v>2563</v>
      </c>
      <c r="C1063" s="167">
        <v>0</v>
      </c>
    </row>
    <row r="1064" spans="1:3" x14ac:dyDescent="0.35">
      <c r="A1064" s="167">
        <v>17031810000</v>
      </c>
      <c r="B1064" s="167" t="s">
        <v>2563</v>
      </c>
      <c r="C1064" s="167">
        <v>0</v>
      </c>
    </row>
    <row r="1065" spans="1:3" x14ac:dyDescent="0.35">
      <c r="A1065" s="167">
        <v>17031810100</v>
      </c>
      <c r="B1065" s="167" t="s">
        <v>2563</v>
      </c>
      <c r="C1065" s="167">
        <v>1</v>
      </c>
    </row>
    <row r="1066" spans="1:3" x14ac:dyDescent="0.35">
      <c r="A1066" s="167">
        <v>17031810200</v>
      </c>
      <c r="B1066" s="167" t="s">
        <v>2563</v>
      </c>
      <c r="C1066" s="167">
        <v>0</v>
      </c>
    </row>
    <row r="1067" spans="1:3" x14ac:dyDescent="0.35">
      <c r="A1067" s="167">
        <v>17031810301</v>
      </c>
      <c r="B1067" s="167" t="s">
        <v>2563</v>
      </c>
      <c r="C1067" s="167">
        <v>3</v>
      </c>
    </row>
    <row r="1068" spans="1:3" x14ac:dyDescent="0.35">
      <c r="A1068" s="167">
        <v>17031810302</v>
      </c>
      <c r="B1068" s="167" t="s">
        <v>2563</v>
      </c>
      <c r="C1068" s="167">
        <v>5</v>
      </c>
    </row>
    <row r="1069" spans="1:3" x14ac:dyDescent="0.35">
      <c r="A1069" s="167">
        <v>17031810400</v>
      </c>
      <c r="B1069" s="167" t="s">
        <v>2563</v>
      </c>
      <c r="C1069" s="167">
        <v>1</v>
      </c>
    </row>
    <row r="1070" spans="1:3" x14ac:dyDescent="0.35">
      <c r="A1070" s="167">
        <v>17031810501</v>
      </c>
      <c r="B1070" s="167" t="s">
        <v>2563</v>
      </c>
      <c r="C1070" s="167">
        <v>0</v>
      </c>
    </row>
    <row r="1071" spans="1:3" x14ac:dyDescent="0.35">
      <c r="A1071" s="167">
        <v>17031810502</v>
      </c>
      <c r="B1071" s="167" t="s">
        <v>2563</v>
      </c>
      <c r="C1071" s="167">
        <v>1</v>
      </c>
    </row>
    <row r="1072" spans="1:3" x14ac:dyDescent="0.35">
      <c r="A1072" s="167">
        <v>17031810600</v>
      </c>
      <c r="B1072" s="167" t="s">
        <v>2563</v>
      </c>
      <c r="C1072" s="167">
        <v>3</v>
      </c>
    </row>
    <row r="1073" spans="1:3" x14ac:dyDescent="0.35">
      <c r="A1073" s="167">
        <v>17031810701</v>
      </c>
      <c r="B1073" s="167" t="s">
        <v>2563</v>
      </c>
      <c r="C1073" s="167">
        <v>3</v>
      </c>
    </row>
    <row r="1074" spans="1:3" x14ac:dyDescent="0.35">
      <c r="A1074" s="167">
        <v>17031810702</v>
      </c>
      <c r="B1074" s="167" t="s">
        <v>2563</v>
      </c>
      <c r="C1074" s="167">
        <v>0</v>
      </c>
    </row>
    <row r="1075" spans="1:3" x14ac:dyDescent="0.35">
      <c r="A1075" s="167">
        <v>17031810800</v>
      </c>
      <c r="B1075" s="167" t="s">
        <v>2563</v>
      </c>
      <c r="C1075" s="167">
        <v>5</v>
      </c>
    </row>
    <row r="1076" spans="1:3" x14ac:dyDescent="0.35">
      <c r="A1076" s="167">
        <v>17031810900</v>
      </c>
      <c r="B1076" s="167" t="s">
        <v>2563</v>
      </c>
      <c r="C1076" s="167">
        <v>1</v>
      </c>
    </row>
    <row r="1077" spans="1:3" x14ac:dyDescent="0.35">
      <c r="A1077" s="167">
        <v>17031811000</v>
      </c>
      <c r="B1077" s="167" t="s">
        <v>2563</v>
      </c>
      <c r="C1077" s="167">
        <v>3</v>
      </c>
    </row>
    <row r="1078" spans="1:3" x14ac:dyDescent="0.35">
      <c r="A1078" s="167">
        <v>17031811100</v>
      </c>
      <c r="B1078" s="167" t="s">
        <v>2563</v>
      </c>
      <c r="C1078" s="167">
        <v>1</v>
      </c>
    </row>
    <row r="1079" spans="1:3" x14ac:dyDescent="0.35">
      <c r="A1079" s="167">
        <v>17031811200</v>
      </c>
      <c r="B1079" s="167" t="s">
        <v>2563</v>
      </c>
      <c r="C1079" s="167">
        <v>0</v>
      </c>
    </row>
    <row r="1080" spans="1:3" x14ac:dyDescent="0.35">
      <c r="A1080" s="167">
        <v>17031811301</v>
      </c>
      <c r="B1080" s="167" t="s">
        <v>2563</v>
      </c>
      <c r="C1080" s="167">
        <v>3</v>
      </c>
    </row>
    <row r="1081" spans="1:3" x14ac:dyDescent="0.35">
      <c r="A1081" s="167">
        <v>17031811302</v>
      </c>
      <c r="B1081" s="167" t="s">
        <v>2563</v>
      </c>
      <c r="C1081" s="167">
        <v>1</v>
      </c>
    </row>
    <row r="1082" spans="1:3" x14ac:dyDescent="0.35">
      <c r="A1082" s="167">
        <v>17031811401</v>
      </c>
      <c r="B1082" s="167" t="s">
        <v>2563</v>
      </c>
      <c r="C1082" s="167">
        <v>0</v>
      </c>
    </row>
    <row r="1083" spans="1:3" x14ac:dyDescent="0.35">
      <c r="A1083" s="167">
        <v>17031811402</v>
      </c>
      <c r="B1083" s="167" t="s">
        <v>2563</v>
      </c>
      <c r="C1083" s="167">
        <v>0</v>
      </c>
    </row>
    <row r="1084" spans="1:3" x14ac:dyDescent="0.35">
      <c r="A1084" s="167">
        <v>17031811500</v>
      </c>
      <c r="B1084" s="167" t="s">
        <v>2563</v>
      </c>
      <c r="C1084" s="167">
        <v>0</v>
      </c>
    </row>
    <row r="1085" spans="1:3" x14ac:dyDescent="0.35">
      <c r="A1085" s="167">
        <v>17031811600</v>
      </c>
      <c r="B1085" s="167" t="s">
        <v>2563</v>
      </c>
      <c r="C1085" s="167">
        <v>5</v>
      </c>
    </row>
    <row r="1086" spans="1:3" x14ac:dyDescent="0.35">
      <c r="A1086" s="167">
        <v>17031811701</v>
      </c>
      <c r="B1086" s="167" t="s">
        <v>2563</v>
      </c>
      <c r="C1086" s="167">
        <v>0</v>
      </c>
    </row>
    <row r="1087" spans="1:3" x14ac:dyDescent="0.35">
      <c r="A1087" s="167">
        <v>17031811702</v>
      </c>
      <c r="B1087" s="167" t="s">
        <v>2563</v>
      </c>
      <c r="C1087" s="167">
        <v>3</v>
      </c>
    </row>
    <row r="1088" spans="1:3" x14ac:dyDescent="0.35">
      <c r="A1088" s="167">
        <v>17031811800</v>
      </c>
      <c r="B1088" s="167" t="s">
        <v>2563</v>
      </c>
      <c r="C1088" s="167">
        <v>4</v>
      </c>
    </row>
    <row r="1089" spans="1:3" x14ac:dyDescent="0.35">
      <c r="A1089" s="167">
        <v>17031811900</v>
      </c>
      <c r="B1089" s="167" t="s">
        <v>2563</v>
      </c>
      <c r="C1089" s="167">
        <v>1</v>
      </c>
    </row>
    <row r="1090" spans="1:3" x14ac:dyDescent="0.35">
      <c r="A1090" s="167">
        <v>17031812000</v>
      </c>
      <c r="B1090" s="167" t="s">
        <v>2563</v>
      </c>
      <c r="C1090" s="167">
        <v>3</v>
      </c>
    </row>
    <row r="1091" spans="1:3" x14ac:dyDescent="0.35">
      <c r="A1091" s="167">
        <v>17031812100</v>
      </c>
      <c r="B1091" s="167" t="s">
        <v>2563</v>
      </c>
      <c r="C1091" s="167">
        <v>3</v>
      </c>
    </row>
    <row r="1092" spans="1:3" x14ac:dyDescent="0.35">
      <c r="A1092" s="167">
        <v>17031812200</v>
      </c>
      <c r="B1092" s="167" t="s">
        <v>2563</v>
      </c>
      <c r="C1092" s="167">
        <v>0</v>
      </c>
    </row>
    <row r="1093" spans="1:3" x14ac:dyDescent="0.35">
      <c r="A1093" s="167">
        <v>17031812301</v>
      </c>
      <c r="B1093" s="167" t="s">
        <v>2563</v>
      </c>
      <c r="C1093" s="167">
        <v>0</v>
      </c>
    </row>
    <row r="1094" spans="1:3" x14ac:dyDescent="0.35">
      <c r="A1094" s="167">
        <v>17031812302</v>
      </c>
      <c r="B1094" s="167" t="s">
        <v>2563</v>
      </c>
      <c r="C1094" s="167">
        <v>3</v>
      </c>
    </row>
    <row r="1095" spans="1:3" x14ac:dyDescent="0.35">
      <c r="A1095" s="167">
        <v>17031812400</v>
      </c>
      <c r="B1095" s="167" t="s">
        <v>2563</v>
      </c>
      <c r="C1095" s="167">
        <v>0</v>
      </c>
    </row>
    <row r="1096" spans="1:3" x14ac:dyDescent="0.35">
      <c r="A1096" s="167">
        <v>17031812500</v>
      </c>
      <c r="B1096" s="167" t="s">
        <v>2563</v>
      </c>
      <c r="C1096" s="167">
        <v>0</v>
      </c>
    </row>
    <row r="1097" spans="1:3" x14ac:dyDescent="0.35">
      <c r="A1097" s="167">
        <v>17031812600</v>
      </c>
      <c r="B1097" s="167" t="s">
        <v>2563</v>
      </c>
      <c r="C1097" s="167">
        <v>1</v>
      </c>
    </row>
    <row r="1098" spans="1:3" x14ac:dyDescent="0.35">
      <c r="A1098" s="167">
        <v>17031812700</v>
      </c>
      <c r="B1098" s="167" t="s">
        <v>2563</v>
      </c>
      <c r="C1098" s="167">
        <v>1</v>
      </c>
    </row>
    <row r="1099" spans="1:3" x14ac:dyDescent="0.35">
      <c r="A1099" s="167">
        <v>17031812801</v>
      </c>
      <c r="B1099" s="167" t="s">
        <v>2563</v>
      </c>
      <c r="C1099" s="167">
        <v>0</v>
      </c>
    </row>
    <row r="1100" spans="1:3" x14ac:dyDescent="0.35">
      <c r="A1100" s="167">
        <v>17031812802</v>
      </c>
      <c r="B1100" s="167" t="s">
        <v>2563</v>
      </c>
      <c r="C1100" s="167">
        <v>3</v>
      </c>
    </row>
    <row r="1101" spans="1:3" x14ac:dyDescent="0.35">
      <c r="A1101" s="167">
        <v>17031812900</v>
      </c>
      <c r="B1101" s="167" t="s">
        <v>2563</v>
      </c>
      <c r="C1101" s="167">
        <v>1</v>
      </c>
    </row>
    <row r="1102" spans="1:3" x14ac:dyDescent="0.35">
      <c r="A1102" s="167">
        <v>17031813000</v>
      </c>
      <c r="B1102" s="167" t="s">
        <v>2563</v>
      </c>
      <c r="C1102" s="167">
        <v>0</v>
      </c>
    </row>
    <row r="1103" spans="1:3" x14ac:dyDescent="0.35">
      <c r="A1103" s="167">
        <v>17031813100</v>
      </c>
      <c r="B1103" s="167" t="s">
        <v>2563</v>
      </c>
      <c r="C1103" s="167">
        <v>4</v>
      </c>
    </row>
    <row r="1104" spans="1:3" x14ac:dyDescent="0.35">
      <c r="A1104" s="167">
        <v>17031813200</v>
      </c>
      <c r="B1104" s="167" t="s">
        <v>2563</v>
      </c>
      <c r="C1104" s="167">
        <v>0</v>
      </c>
    </row>
    <row r="1105" spans="1:3" x14ac:dyDescent="0.35">
      <c r="A1105" s="167">
        <v>17031813301</v>
      </c>
      <c r="B1105" s="167" t="s">
        <v>2563</v>
      </c>
      <c r="C1105" s="167">
        <v>1</v>
      </c>
    </row>
    <row r="1106" spans="1:3" x14ac:dyDescent="0.35">
      <c r="A1106" s="167">
        <v>17031813302</v>
      </c>
      <c r="B1106" s="167" t="s">
        <v>2563</v>
      </c>
      <c r="C1106" s="167">
        <v>0</v>
      </c>
    </row>
    <row r="1107" spans="1:3" x14ac:dyDescent="0.35">
      <c r="A1107" s="167">
        <v>17031813400</v>
      </c>
      <c r="B1107" s="167" t="s">
        <v>2563</v>
      </c>
      <c r="C1107" s="167">
        <v>3</v>
      </c>
    </row>
    <row r="1108" spans="1:3" x14ac:dyDescent="0.35">
      <c r="A1108" s="167">
        <v>17031813500</v>
      </c>
      <c r="B1108" s="167" t="s">
        <v>2563</v>
      </c>
      <c r="C1108" s="167">
        <v>5</v>
      </c>
    </row>
    <row r="1109" spans="1:3" x14ac:dyDescent="0.35">
      <c r="A1109" s="167">
        <v>17031813600</v>
      </c>
      <c r="B1109" s="167" t="s">
        <v>2563</v>
      </c>
      <c r="C1109" s="167">
        <v>1</v>
      </c>
    </row>
    <row r="1110" spans="1:3" x14ac:dyDescent="0.35">
      <c r="A1110" s="167">
        <v>17031813701</v>
      </c>
      <c r="B1110" s="167" t="s">
        <v>2563</v>
      </c>
      <c r="C1110" s="167">
        <v>3</v>
      </c>
    </row>
    <row r="1111" spans="1:3" x14ac:dyDescent="0.35">
      <c r="A1111" s="167">
        <v>17031813702</v>
      </c>
      <c r="B1111" s="167" t="s">
        <v>2563</v>
      </c>
      <c r="C1111" s="167">
        <v>1</v>
      </c>
    </row>
    <row r="1112" spans="1:3" x14ac:dyDescent="0.35">
      <c r="A1112" s="167">
        <v>17031813801</v>
      </c>
      <c r="B1112" s="167" t="s">
        <v>2563</v>
      </c>
      <c r="C1112" s="167">
        <v>0</v>
      </c>
    </row>
    <row r="1113" spans="1:3" x14ac:dyDescent="0.35">
      <c r="A1113" s="167">
        <v>17031813802</v>
      </c>
      <c r="B1113" s="167" t="s">
        <v>2563</v>
      </c>
      <c r="C1113" s="167">
        <v>0</v>
      </c>
    </row>
    <row r="1114" spans="1:3" x14ac:dyDescent="0.35">
      <c r="A1114" s="167">
        <v>17031813900</v>
      </c>
      <c r="B1114" s="167" t="s">
        <v>2563</v>
      </c>
      <c r="C1114" s="167">
        <v>4</v>
      </c>
    </row>
    <row r="1115" spans="1:3" x14ac:dyDescent="0.35">
      <c r="A1115" s="167">
        <v>17031814000</v>
      </c>
      <c r="B1115" s="167" t="s">
        <v>2563</v>
      </c>
      <c r="C1115" s="167">
        <v>1</v>
      </c>
    </row>
    <row r="1116" spans="1:3" x14ac:dyDescent="0.35">
      <c r="A1116" s="167">
        <v>17031814100</v>
      </c>
      <c r="B1116" s="167" t="s">
        <v>2563</v>
      </c>
      <c r="C1116" s="167">
        <v>3</v>
      </c>
    </row>
    <row r="1117" spans="1:3" x14ac:dyDescent="0.35">
      <c r="A1117" s="167">
        <v>17031814200</v>
      </c>
      <c r="B1117" s="167" t="s">
        <v>2563</v>
      </c>
      <c r="C1117" s="167">
        <v>5</v>
      </c>
    </row>
    <row r="1118" spans="1:3" x14ac:dyDescent="0.35">
      <c r="A1118" s="167">
        <v>17031814300</v>
      </c>
      <c r="B1118" s="167" t="s">
        <v>2563</v>
      </c>
      <c r="C1118" s="167">
        <v>0</v>
      </c>
    </row>
    <row r="1119" spans="1:3" x14ac:dyDescent="0.35">
      <c r="A1119" s="167">
        <v>17031814400</v>
      </c>
      <c r="B1119" s="167" t="s">
        <v>2563</v>
      </c>
      <c r="C1119" s="167">
        <v>3</v>
      </c>
    </row>
    <row r="1120" spans="1:3" x14ac:dyDescent="0.35">
      <c r="A1120" s="167">
        <v>17031814500</v>
      </c>
      <c r="B1120" s="167" t="s">
        <v>2563</v>
      </c>
      <c r="C1120" s="167">
        <v>0</v>
      </c>
    </row>
    <row r="1121" spans="1:3" x14ac:dyDescent="0.35">
      <c r="A1121" s="167">
        <v>17031814600</v>
      </c>
      <c r="B1121" s="167" t="s">
        <v>2563</v>
      </c>
      <c r="C1121" s="167">
        <v>1</v>
      </c>
    </row>
    <row r="1122" spans="1:3" x14ac:dyDescent="0.35">
      <c r="A1122" s="167">
        <v>17031814700</v>
      </c>
      <c r="B1122" s="167" t="s">
        <v>2563</v>
      </c>
      <c r="C1122" s="167">
        <v>1</v>
      </c>
    </row>
    <row r="1123" spans="1:3" x14ac:dyDescent="0.35">
      <c r="A1123" s="167">
        <v>17031814800</v>
      </c>
      <c r="B1123" s="167" t="s">
        <v>2563</v>
      </c>
      <c r="C1123" s="167">
        <v>5</v>
      </c>
    </row>
    <row r="1124" spans="1:3" x14ac:dyDescent="0.35">
      <c r="A1124" s="167">
        <v>17031814900</v>
      </c>
      <c r="B1124" s="167" t="s">
        <v>2563</v>
      </c>
      <c r="C1124" s="167">
        <v>0</v>
      </c>
    </row>
    <row r="1125" spans="1:3" x14ac:dyDescent="0.35">
      <c r="A1125" s="167">
        <v>17031815000</v>
      </c>
      <c r="B1125" s="167" t="s">
        <v>2563</v>
      </c>
      <c r="C1125" s="167">
        <v>0</v>
      </c>
    </row>
    <row r="1126" spans="1:3" x14ac:dyDescent="0.35">
      <c r="A1126" s="167">
        <v>17031815100</v>
      </c>
      <c r="B1126" s="167" t="s">
        <v>2563</v>
      </c>
      <c r="C1126" s="167">
        <v>0</v>
      </c>
    </row>
    <row r="1127" spans="1:3" x14ac:dyDescent="0.35">
      <c r="A1127" s="167">
        <v>17031815200</v>
      </c>
      <c r="B1127" s="167" t="s">
        <v>2563</v>
      </c>
      <c r="C1127" s="167">
        <v>1</v>
      </c>
    </row>
    <row r="1128" spans="1:3" x14ac:dyDescent="0.35">
      <c r="A1128" s="167">
        <v>17031815300</v>
      </c>
      <c r="B1128" s="167" t="s">
        <v>2563</v>
      </c>
      <c r="C1128" s="167">
        <v>5</v>
      </c>
    </row>
    <row r="1129" spans="1:3" x14ac:dyDescent="0.35">
      <c r="A1129" s="167">
        <v>17031815400</v>
      </c>
      <c r="B1129" s="167" t="s">
        <v>2563</v>
      </c>
      <c r="C1129" s="167">
        <v>4</v>
      </c>
    </row>
    <row r="1130" spans="1:3" x14ac:dyDescent="0.35">
      <c r="A1130" s="167">
        <v>17031815500</v>
      </c>
      <c r="B1130" s="167" t="s">
        <v>2563</v>
      </c>
      <c r="C1130" s="167">
        <v>0</v>
      </c>
    </row>
    <row r="1131" spans="1:3" x14ac:dyDescent="0.35">
      <c r="A1131" s="167">
        <v>17031815600</v>
      </c>
      <c r="B1131" s="167" t="s">
        <v>2563</v>
      </c>
      <c r="C1131" s="167">
        <v>1</v>
      </c>
    </row>
    <row r="1132" spans="1:3" x14ac:dyDescent="0.35">
      <c r="A1132" s="167">
        <v>17031815701</v>
      </c>
      <c r="B1132" s="167" t="s">
        <v>2563</v>
      </c>
      <c r="C1132" s="167">
        <v>0</v>
      </c>
    </row>
    <row r="1133" spans="1:3" x14ac:dyDescent="0.35">
      <c r="A1133" s="167">
        <v>17031815702</v>
      </c>
      <c r="B1133" s="167" t="s">
        <v>2563</v>
      </c>
      <c r="C1133" s="167">
        <v>1</v>
      </c>
    </row>
    <row r="1134" spans="1:3" x14ac:dyDescent="0.35">
      <c r="A1134" s="167">
        <v>17031815800</v>
      </c>
      <c r="B1134" s="167" t="s">
        <v>2563</v>
      </c>
      <c r="C1134" s="167">
        <v>0</v>
      </c>
    </row>
    <row r="1135" spans="1:3" x14ac:dyDescent="0.35">
      <c r="A1135" s="167">
        <v>17031815900</v>
      </c>
      <c r="B1135" s="167" t="s">
        <v>2563</v>
      </c>
      <c r="C1135" s="167">
        <v>1</v>
      </c>
    </row>
    <row r="1136" spans="1:3" x14ac:dyDescent="0.35">
      <c r="A1136" s="167">
        <v>17031816000</v>
      </c>
      <c r="B1136" s="167" t="s">
        <v>2563</v>
      </c>
      <c r="C1136" s="167">
        <v>0</v>
      </c>
    </row>
    <row r="1137" spans="1:3" x14ac:dyDescent="0.35">
      <c r="A1137" s="167">
        <v>17031816100</v>
      </c>
      <c r="B1137" s="167" t="s">
        <v>2563</v>
      </c>
      <c r="C1137" s="167">
        <v>0</v>
      </c>
    </row>
    <row r="1138" spans="1:3" x14ac:dyDescent="0.35">
      <c r="A1138" s="167">
        <v>17031816200</v>
      </c>
      <c r="B1138" s="167" t="s">
        <v>2563</v>
      </c>
      <c r="C1138" s="167">
        <v>5</v>
      </c>
    </row>
    <row r="1139" spans="1:3" x14ac:dyDescent="0.35">
      <c r="A1139" s="167">
        <v>17031816300</v>
      </c>
      <c r="B1139" s="167" t="s">
        <v>2563</v>
      </c>
      <c r="C1139" s="167">
        <v>0</v>
      </c>
    </row>
    <row r="1140" spans="1:3" x14ac:dyDescent="0.35">
      <c r="A1140" s="167">
        <v>17031816401</v>
      </c>
      <c r="B1140" s="167" t="s">
        <v>2563</v>
      </c>
      <c r="C1140" s="167">
        <v>1</v>
      </c>
    </row>
    <row r="1141" spans="1:3" x14ac:dyDescent="0.35">
      <c r="A1141" s="167">
        <v>17031816402</v>
      </c>
      <c r="B1141" s="167" t="s">
        <v>2563</v>
      </c>
      <c r="C1141" s="167">
        <v>0</v>
      </c>
    </row>
    <row r="1142" spans="1:3" x14ac:dyDescent="0.35">
      <c r="A1142" s="167">
        <v>17031816500</v>
      </c>
      <c r="B1142" s="167" t="s">
        <v>2563</v>
      </c>
      <c r="C1142" s="167">
        <v>0</v>
      </c>
    </row>
    <row r="1143" spans="1:3" x14ac:dyDescent="0.35">
      <c r="A1143" s="167">
        <v>17031816600</v>
      </c>
      <c r="B1143" s="167" t="s">
        <v>2563</v>
      </c>
      <c r="C1143" s="167">
        <v>1</v>
      </c>
    </row>
    <row r="1144" spans="1:3" x14ac:dyDescent="0.35">
      <c r="A1144" s="167">
        <v>17031816700</v>
      </c>
      <c r="B1144" s="167" t="s">
        <v>2563</v>
      </c>
      <c r="C1144" s="167">
        <v>0</v>
      </c>
    </row>
    <row r="1145" spans="1:3" x14ac:dyDescent="0.35">
      <c r="A1145" s="167">
        <v>17031816800</v>
      </c>
      <c r="B1145" s="167" t="s">
        <v>2563</v>
      </c>
      <c r="C1145" s="167">
        <v>0</v>
      </c>
    </row>
    <row r="1146" spans="1:3" x14ac:dyDescent="0.35">
      <c r="A1146" s="167">
        <v>17031816900</v>
      </c>
      <c r="B1146" s="167" t="s">
        <v>2563</v>
      </c>
      <c r="C1146" s="167">
        <v>5</v>
      </c>
    </row>
    <row r="1147" spans="1:3" x14ac:dyDescent="0.35">
      <c r="A1147" s="167">
        <v>17031817000</v>
      </c>
      <c r="B1147" s="167" t="s">
        <v>2563</v>
      </c>
      <c r="C1147" s="167">
        <v>5</v>
      </c>
    </row>
    <row r="1148" spans="1:3" x14ac:dyDescent="0.35">
      <c r="A1148" s="167">
        <v>17031817101</v>
      </c>
      <c r="B1148" s="167" t="s">
        <v>2563</v>
      </c>
      <c r="C1148" s="167">
        <v>0</v>
      </c>
    </row>
    <row r="1149" spans="1:3" x14ac:dyDescent="0.35">
      <c r="A1149" s="167">
        <v>17031817102</v>
      </c>
      <c r="B1149" s="167" t="s">
        <v>2563</v>
      </c>
      <c r="C1149" s="167">
        <v>4</v>
      </c>
    </row>
    <row r="1150" spans="1:3" x14ac:dyDescent="0.35">
      <c r="A1150" s="167">
        <v>17031817200</v>
      </c>
      <c r="B1150" s="167" t="s">
        <v>2563</v>
      </c>
      <c r="C1150" s="167">
        <v>0</v>
      </c>
    </row>
    <row r="1151" spans="1:3" x14ac:dyDescent="0.35">
      <c r="A1151" s="167">
        <v>17031817300</v>
      </c>
      <c r="B1151" s="167" t="s">
        <v>2563</v>
      </c>
      <c r="C1151" s="167">
        <v>1</v>
      </c>
    </row>
    <row r="1152" spans="1:3" x14ac:dyDescent="0.35">
      <c r="A1152" s="167">
        <v>17031817400</v>
      </c>
      <c r="B1152" s="167" t="s">
        <v>2563</v>
      </c>
      <c r="C1152" s="167">
        <v>1</v>
      </c>
    </row>
    <row r="1153" spans="1:3" x14ac:dyDescent="0.35">
      <c r="A1153" s="167">
        <v>17031817500</v>
      </c>
      <c r="B1153" s="167" t="s">
        <v>2563</v>
      </c>
      <c r="C1153" s="167">
        <v>0</v>
      </c>
    </row>
    <row r="1154" spans="1:3" x14ac:dyDescent="0.35">
      <c r="A1154" s="167">
        <v>17031817600</v>
      </c>
      <c r="B1154" s="167" t="s">
        <v>2563</v>
      </c>
      <c r="C1154" s="167">
        <v>0</v>
      </c>
    </row>
    <row r="1155" spans="1:3" x14ac:dyDescent="0.35">
      <c r="A1155" s="167">
        <v>17031817700</v>
      </c>
      <c r="B1155" s="167" t="s">
        <v>2563</v>
      </c>
      <c r="C1155" s="167">
        <v>1</v>
      </c>
    </row>
    <row r="1156" spans="1:3" x14ac:dyDescent="0.35">
      <c r="A1156" s="167">
        <v>17031817900</v>
      </c>
      <c r="B1156" s="167" t="s">
        <v>2563</v>
      </c>
      <c r="C1156" s="167">
        <v>0</v>
      </c>
    </row>
    <row r="1157" spans="1:3" x14ac:dyDescent="0.35">
      <c r="A1157" s="167">
        <v>17031818000</v>
      </c>
      <c r="B1157" s="167" t="s">
        <v>2563</v>
      </c>
      <c r="C1157" s="167">
        <v>0</v>
      </c>
    </row>
    <row r="1158" spans="1:3" x14ac:dyDescent="0.35">
      <c r="A1158" s="167">
        <v>17031818100</v>
      </c>
      <c r="B1158" s="167" t="s">
        <v>2563</v>
      </c>
      <c r="C1158" s="167">
        <v>5</v>
      </c>
    </row>
    <row r="1159" spans="1:3" x14ac:dyDescent="0.35">
      <c r="A1159" s="167">
        <v>17031818200</v>
      </c>
      <c r="B1159" s="167" t="s">
        <v>2563</v>
      </c>
      <c r="C1159" s="167">
        <v>4</v>
      </c>
    </row>
    <row r="1160" spans="1:3" x14ac:dyDescent="0.35">
      <c r="A1160" s="167">
        <v>17031818300</v>
      </c>
      <c r="B1160" s="167" t="s">
        <v>2563</v>
      </c>
      <c r="C1160" s="167">
        <v>5</v>
      </c>
    </row>
    <row r="1161" spans="1:3" x14ac:dyDescent="0.35">
      <c r="A1161" s="167">
        <v>17031818401</v>
      </c>
      <c r="B1161" s="167" t="s">
        <v>2563</v>
      </c>
      <c r="C1161" s="167">
        <v>0</v>
      </c>
    </row>
    <row r="1162" spans="1:3" x14ac:dyDescent="0.35">
      <c r="A1162" s="167">
        <v>17031818402</v>
      </c>
      <c r="B1162" s="167" t="s">
        <v>2563</v>
      </c>
      <c r="C1162" s="167">
        <v>5</v>
      </c>
    </row>
    <row r="1163" spans="1:3" x14ac:dyDescent="0.35">
      <c r="A1163" s="167">
        <v>17031818500</v>
      </c>
      <c r="B1163" s="167" t="s">
        <v>2563</v>
      </c>
      <c r="C1163" s="167">
        <v>0</v>
      </c>
    </row>
    <row r="1164" spans="1:3" x14ac:dyDescent="0.35">
      <c r="A1164" s="167">
        <v>17031818600</v>
      </c>
      <c r="B1164" s="167" t="s">
        <v>2563</v>
      </c>
      <c r="C1164" s="167">
        <v>0</v>
      </c>
    </row>
    <row r="1165" spans="1:3" x14ac:dyDescent="0.35">
      <c r="A1165" s="167">
        <v>17031818700</v>
      </c>
      <c r="B1165" s="167" t="s">
        <v>2563</v>
      </c>
      <c r="C1165" s="167">
        <v>3</v>
      </c>
    </row>
    <row r="1166" spans="1:3" x14ac:dyDescent="0.35">
      <c r="A1166" s="167">
        <v>17031818800</v>
      </c>
      <c r="B1166" s="167" t="s">
        <v>2563</v>
      </c>
      <c r="C1166" s="167">
        <v>0</v>
      </c>
    </row>
    <row r="1167" spans="1:3" x14ac:dyDescent="0.35">
      <c r="A1167" s="167">
        <v>17031818900</v>
      </c>
      <c r="B1167" s="167" t="s">
        <v>2563</v>
      </c>
      <c r="C1167" s="167">
        <v>1</v>
      </c>
    </row>
    <row r="1168" spans="1:3" x14ac:dyDescent="0.35">
      <c r="A1168" s="167">
        <v>17031819000</v>
      </c>
      <c r="B1168" s="167" t="s">
        <v>2563</v>
      </c>
      <c r="C1168" s="167">
        <v>1</v>
      </c>
    </row>
    <row r="1169" spans="1:3" x14ac:dyDescent="0.35">
      <c r="A1169" s="167">
        <v>17031819100</v>
      </c>
      <c r="B1169" s="167" t="s">
        <v>2563</v>
      </c>
      <c r="C1169" s="167">
        <v>0</v>
      </c>
    </row>
    <row r="1170" spans="1:3" x14ac:dyDescent="0.35">
      <c r="A1170" s="167">
        <v>17031819200</v>
      </c>
      <c r="B1170" s="167" t="s">
        <v>2563</v>
      </c>
      <c r="C1170" s="167">
        <v>1</v>
      </c>
    </row>
    <row r="1171" spans="1:3" x14ac:dyDescent="0.35">
      <c r="A1171" s="167">
        <v>17031819300</v>
      </c>
      <c r="B1171" s="167" t="s">
        <v>2563</v>
      </c>
      <c r="C1171" s="167">
        <v>0</v>
      </c>
    </row>
    <row r="1172" spans="1:3" x14ac:dyDescent="0.35">
      <c r="A1172" s="167">
        <v>17031819400</v>
      </c>
      <c r="B1172" s="167" t="s">
        <v>2563</v>
      </c>
      <c r="C1172" s="167">
        <v>2</v>
      </c>
    </row>
    <row r="1173" spans="1:3" x14ac:dyDescent="0.35">
      <c r="A1173" s="167">
        <v>17031819500</v>
      </c>
      <c r="B1173" s="167" t="s">
        <v>2563</v>
      </c>
      <c r="C1173" s="167">
        <v>3</v>
      </c>
    </row>
    <row r="1174" spans="1:3" x14ac:dyDescent="0.35">
      <c r="A1174" s="167">
        <v>17031819600</v>
      </c>
      <c r="B1174" s="167" t="s">
        <v>2563</v>
      </c>
      <c r="C1174" s="167">
        <v>0</v>
      </c>
    </row>
    <row r="1175" spans="1:3" x14ac:dyDescent="0.35">
      <c r="A1175" s="167">
        <v>17031819700</v>
      </c>
      <c r="B1175" s="167" t="s">
        <v>2563</v>
      </c>
      <c r="C1175" s="167">
        <v>0</v>
      </c>
    </row>
    <row r="1176" spans="1:3" x14ac:dyDescent="0.35">
      <c r="A1176" s="167">
        <v>17031819801</v>
      </c>
      <c r="B1176" s="167" t="s">
        <v>2563</v>
      </c>
      <c r="C1176" s="167">
        <v>0</v>
      </c>
    </row>
    <row r="1177" spans="1:3" x14ac:dyDescent="0.35">
      <c r="A1177" s="167">
        <v>17031819802</v>
      </c>
      <c r="B1177" s="167" t="s">
        <v>2563</v>
      </c>
      <c r="C1177" s="167">
        <v>4</v>
      </c>
    </row>
    <row r="1178" spans="1:3" x14ac:dyDescent="0.35">
      <c r="A1178" s="167">
        <v>17031819900</v>
      </c>
      <c r="B1178" s="167" t="s">
        <v>2563</v>
      </c>
      <c r="C1178" s="167">
        <v>3</v>
      </c>
    </row>
    <row r="1179" spans="1:3" x14ac:dyDescent="0.35">
      <c r="A1179" s="167">
        <v>17031820000</v>
      </c>
      <c r="B1179" s="167" t="s">
        <v>2563</v>
      </c>
      <c r="C1179" s="167">
        <v>0</v>
      </c>
    </row>
    <row r="1180" spans="1:3" x14ac:dyDescent="0.35">
      <c r="A1180" s="167">
        <v>17031820101</v>
      </c>
      <c r="B1180" s="167" t="s">
        <v>2563</v>
      </c>
      <c r="C1180" s="167">
        <v>0</v>
      </c>
    </row>
    <row r="1181" spans="1:3" x14ac:dyDescent="0.35">
      <c r="A1181" s="167">
        <v>17031820103</v>
      </c>
      <c r="B1181" s="167" t="s">
        <v>2563</v>
      </c>
      <c r="C1181" s="167">
        <v>0</v>
      </c>
    </row>
    <row r="1182" spans="1:3" x14ac:dyDescent="0.35">
      <c r="A1182" s="167">
        <v>17031820104</v>
      </c>
      <c r="B1182" s="167" t="s">
        <v>2563</v>
      </c>
      <c r="C1182" s="167">
        <v>0</v>
      </c>
    </row>
    <row r="1183" spans="1:3" x14ac:dyDescent="0.35">
      <c r="A1183" s="167">
        <v>17031820202</v>
      </c>
      <c r="B1183" s="167" t="s">
        <v>2563</v>
      </c>
      <c r="C1183" s="167">
        <v>1</v>
      </c>
    </row>
    <row r="1184" spans="1:3" x14ac:dyDescent="0.35">
      <c r="A1184" s="167">
        <v>17031820203</v>
      </c>
      <c r="B1184" s="167" t="s">
        <v>2563</v>
      </c>
      <c r="C1184" s="167">
        <v>0</v>
      </c>
    </row>
    <row r="1185" spans="1:3" x14ac:dyDescent="0.35">
      <c r="A1185" s="167">
        <v>17031820204</v>
      </c>
      <c r="B1185" s="167" t="s">
        <v>2563</v>
      </c>
      <c r="C1185" s="167">
        <v>0</v>
      </c>
    </row>
    <row r="1186" spans="1:3" x14ac:dyDescent="0.35">
      <c r="A1186" s="167">
        <v>17031820300</v>
      </c>
      <c r="B1186" s="167" t="s">
        <v>2563</v>
      </c>
      <c r="C1186" s="167">
        <v>3</v>
      </c>
    </row>
    <row r="1187" spans="1:3" x14ac:dyDescent="0.35">
      <c r="A1187" s="167">
        <v>17031820400</v>
      </c>
      <c r="B1187" s="167" t="s">
        <v>2563</v>
      </c>
      <c r="C1187" s="167">
        <v>3</v>
      </c>
    </row>
    <row r="1188" spans="1:3" x14ac:dyDescent="0.35">
      <c r="A1188" s="167">
        <v>17031820501</v>
      </c>
      <c r="B1188" s="167" t="s">
        <v>2563</v>
      </c>
      <c r="C1188" s="167">
        <v>0</v>
      </c>
    </row>
    <row r="1189" spans="1:3" x14ac:dyDescent="0.35">
      <c r="A1189" s="167">
        <v>17031820502</v>
      </c>
      <c r="B1189" s="167" t="s">
        <v>2563</v>
      </c>
      <c r="C1189" s="167">
        <v>1</v>
      </c>
    </row>
    <row r="1190" spans="1:3" x14ac:dyDescent="0.35">
      <c r="A1190" s="167">
        <v>17031820603</v>
      </c>
      <c r="B1190" s="167" t="s">
        <v>2563</v>
      </c>
      <c r="C1190" s="167">
        <v>3</v>
      </c>
    </row>
    <row r="1191" spans="1:3" x14ac:dyDescent="0.35">
      <c r="A1191" s="167">
        <v>17031820604</v>
      </c>
      <c r="B1191" s="167" t="s">
        <v>2563</v>
      </c>
      <c r="C1191" s="167">
        <v>0</v>
      </c>
    </row>
    <row r="1192" spans="1:3" x14ac:dyDescent="0.35">
      <c r="A1192" s="167">
        <v>17031820605</v>
      </c>
      <c r="B1192" s="167" t="s">
        <v>2563</v>
      </c>
      <c r="C1192" s="167">
        <v>3</v>
      </c>
    </row>
    <row r="1193" spans="1:3" x14ac:dyDescent="0.35">
      <c r="A1193" s="167">
        <v>17031820606</v>
      </c>
      <c r="B1193" s="167" t="s">
        <v>2563</v>
      </c>
      <c r="C1193" s="167">
        <v>1</v>
      </c>
    </row>
    <row r="1194" spans="1:3" x14ac:dyDescent="0.35">
      <c r="A1194" s="167">
        <v>17031820700</v>
      </c>
      <c r="B1194" s="167" t="s">
        <v>2563</v>
      </c>
      <c r="C1194" s="167">
        <v>0</v>
      </c>
    </row>
    <row r="1195" spans="1:3" x14ac:dyDescent="0.35">
      <c r="A1195" s="167">
        <v>17031820800</v>
      </c>
      <c r="B1195" s="167" t="s">
        <v>2563</v>
      </c>
      <c r="C1195" s="167">
        <v>5</v>
      </c>
    </row>
    <row r="1196" spans="1:3" x14ac:dyDescent="0.35">
      <c r="A1196" s="167">
        <v>17031820901</v>
      </c>
      <c r="B1196" s="167" t="s">
        <v>2563</v>
      </c>
      <c r="C1196" s="167">
        <v>3</v>
      </c>
    </row>
    <row r="1197" spans="1:3" x14ac:dyDescent="0.35">
      <c r="A1197" s="167">
        <v>17031820902</v>
      </c>
      <c r="B1197" s="167" t="s">
        <v>2563</v>
      </c>
      <c r="C1197" s="167">
        <v>4</v>
      </c>
    </row>
    <row r="1198" spans="1:3" x14ac:dyDescent="0.35">
      <c r="A1198" s="167">
        <v>17031821001</v>
      </c>
      <c r="B1198" s="167" t="s">
        <v>2563</v>
      </c>
      <c r="C1198" s="167">
        <v>0</v>
      </c>
    </row>
    <row r="1199" spans="1:3" x14ac:dyDescent="0.35">
      <c r="A1199" s="167">
        <v>17031821002</v>
      </c>
      <c r="B1199" s="167" t="s">
        <v>2563</v>
      </c>
      <c r="C1199" s="167">
        <v>1</v>
      </c>
    </row>
    <row r="1200" spans="1:3" x14ac:dyDescent="0.35">
      <c r="A1200" s="167">
        <v>17031821101</v>
      </c>
      <c r="B1200" s="167" t="s">
        <v>2563</v>
      </c>
      <c r="C1200" s="167">
        <v>3</v>
      </c>
    </row>
    <row r="1201" spans="1:3" x14ac:dyDescent="0.35">
      <c r="A1201" s="167">
        <v>17031821102</v>
      </c>
      <c r="B1201" s="167" t="s">
        <v>2563</v>
      </c>
      <c r="C1201" s="167">
        <v>5</v>
      </c>
    </row>
    <row r="1202" spans="1:3" x14ac:dyDescent="0.35">
      <c r="A1202" s="167">
        <v>17031821200</v>
      </c>
      <c r="B1202" s="167" t="s">
        <v>2563</v>
      </c>
      <c r="C1202" s="167">
        <v>0</v>
      </c>
    </row>
    <row r="1203" spans="1:3" x14ac:dyDescent="0.35">
      <c r="A1203" s="167">
        <v>17031821300</v>
      </c>
      <c r="B1203" s="167" t="s">
        <v>2563</v>
      </c>
      <c r="C1203" s="167">
        <v>0</v>
      </c>
    </row>
    <row r="1204" spans="1:3" x14ac:dyDescent="0.35">
      <c r="A1204" s="167">
        <v>17031821401</v>
      </c>
      <c r="B1204" s="167" t="s">
        <v>2563</v>
      </c>
      <c r="C1204" s="167">
        <v>0</v>
      </c>
    </row>
    <row r="1205" spans="1:3" x14ac:dyDescent="0.35">
      <c r="A1205" s="167">
        <v>17031821402</v>
      </c>
      <c r="B1205" s="167" t="s">
        <v>2563</v>
      </c>
      <c r="C1205" s="167">
        <v>4</v>
      </c>
    </row>
    <row r="1206" spans="1:3" x14ac:dyDescent="0.35">
      <c r="A1206" s="167">
        <v>17031821500</v>
      </c>
      <c r="B1206" s="167" t="s">
        <v>2563</v>
      </c>
      <c r="C1206" s="167">
        <v>0</v>
      </c>
    </row>
    <row r="1207" spans="1:3" x14ac:dyDescent="0.35">
      <c r="A1207" s="167">
        <v>17031821600</v>
      </c>
      <c r="B1207" s="167" t="s">
        <v>2563</v>
      </c>
      <c r="C1207" s="167">
        <v>1</v>
      </c>
    </row>
    <row r="1208" spans="1:3" x14ac:dyDescent="0.35">
      <c r="A1208" s="167">
        <v>17031821700</v>
      </c>
      <c r="B1208" s="167" t="s">
        <v>2563</v>
      </c>
      <c r="C1208" s="167">
        <v>0</v>
      </c>
    </row>
    <row r="1209" spans="1:3" x14ac:dyDescent="0.35">
      <c r="A1209" s="167">
        <v>17031821800</v>
      </c>
      <c r="B1209" s="167" t="s">
        <v>2563</v>
      </c>
      <c r="C1209" s="167">
        <v>1</v>
      </c>
    </row>
    <row r="1210" spans="1:3" x14ac:dyDescent="0.35">
      <c r="A1210" s="167">
        <v>17031821900</v>
      </c>
      <c r="B1210" s="167" t="s">
        <v>2563</v>
      </c>
      <c r="C1210" s="167">
        <v>5</v>
      </c>
    </row>
    <row r="1211" spans="1:3" x14ac:dyDescent="0.35">
      <c r="A1211" s="167">
        <v>17031822000</v>
      </c>
      <c r="B1211" s="167" t="s">
        <v>2563</v>
      </c>
      <c r="C1211" s="167">
        <v>5</v>
      </c>
    </row>
    <row r="1212" spans="1:3" x14ac:dyDescent="0.35">
      <c r="A1212" s="167">
        <v>17031822101</v>
      </c>
      <c r="B1212" s="167" t="s">
        <v>2563</v>
      </c>
      <c r="C1212" s="167">
        <v>1</v>
      </c>
    </row>
    <row r="1213" spans="1:3" x14ac:dyDescent="0.35">
      <c r="A1213" s="167">
        <v>17031822102</v>
      </c>
      <c r="B1213" s="167" t="s">
        <v>2563</v>
      </c>
      <c r="C1213" s="167">
        <v>1</v>
      </c>
    </row>
    <row r="1214" spans="1:3" x14ac:dyDescent="0.35">
      <c r="A1214" s="167">
        <v>17031822200</v>
      </c>
      <c r="B1214" s="167" t="s">
        <v>2563</v>
      </c>
      <c r="C1214" s="167">
        <v>0</v>
      </c>
    </row>
    <row r="1215" spans="1:3" x14ac:dyDescent="0.35">
      <c r="A1215" s="167">
        <v>17031822301</v>
      </c>
      <c r="B1215" s="167" t="s">
        <v>2563</v>
      </c>
      <c r="C1215" s="167">
        <v>4</v>
      </c>
    </row>
    <row r="1216" spans="1:3" x14ac:dyDescent="0.35">
      <c r="A1216" s="167">
        <v>17031822302</v>
      </c>
      <c r="B1216" s="167" t="s">
        <v>2563</v>
      </c>
      <c r="C1216" s="167">
        <v>1</v>
      </c>
    </row>
    <row r="1217" spans="1:3" x14ac:dyDescent="0.35">
      <c r="A1217" s="167">
        <v>17031822400</v>
      </c>
      <c r="B1217" s="167" t="s">
        <v>2563</v>
      </c>
      <c r="C1217" s="167">
        <v>1</v>
      </c>
    </row>
    <row r="1218" spans="1:3" x14ac:dyDescent="0.35">
      <c r="A1218" s="167">
        <v>17031822500</v>
      </c>
      <c r="B1218" s="167" t="s">
        <v>2563</v>
      </c>
      <c r="C1218" s="167">
        <v>5</v>
      </c>
    </row>
    <row r="1219" spans="1:3" x14ac:dyDescent="0.35">
      <c r="A1219" s="167">
        <v>17031822601</v>
      </c>
      <c r="B1219" s="167" t="s">
        <v>2563</v>
      </c>
      <c r="C1219" s="167">
        <v>0</v>
      </c>
    </row>
    <row r="1220" spans="1:3" x14ac:dyDescent="0.35">
      <c r="A1220" s="167">
        <v>17031822602</v>
      </c>
      <c r="B1220" s="167" t="s">
        <v>2563</v>
      </c>
      <c r="C1220" s="167">
        <v>0</v>
      </c>
    </row>
    <row r="1221" spans="1:3" x14ac:dyDescent="0.35">
      <c r="A1221" s="167">
        <v>17031822701</v>
      </c>
      <c r="B1221" s="167" t="s">
        <v>2563</v>
      </c>
      <c r="C1221" s="167">
        <v>1</v>
      </c>
    </row>
    <row r="1222" spans="1:3" x14ac:dyDescent="0.35">
      <c r="A1222" s="167">
        <v>17031822702</v>
      </c>
      <c r="B1222" s="167" t="s">
        <v>2563</v>
      </c>
      <c r="C1222" s="167">
        <v>3</v>
      </c>
    </row>
    <row r="1223" spans="1:3" x14ac:dyDescent="0.35">
      <c r="A1223" s="167">
        <v>17031822801</v>
      </c>
      <c r="B1223" s="167" t="s">
        <v>2563</v>
      </c>
      <c r="C1223" s="167">
        <v>1</v>
      </c>
    </row>
    <row r="1224" spans="1:3" x14ac:dyDescent="0.35">
      <c r="A1224" s="167">
        <v>17031822802</v>
      </c>
      <c r="B1224" s="167" t="s">
        <v>2563</v>
      </c>
      <c r="C1224" s="167">
        <v>4</v>
      </c>
    </row>
    <row r="1225" spans="1:3" x14ac:dyDescent="0.35">
      <c r="A1225" s="167">
        <v>17031822900</v>
      </c>
      <c r="B1225" s="167" t="s">
        <v>2563</v>
      </c>
      <c r="C1225" s="167">
        <v>0</v>
      </c>
    </row>
    <row r="1226" spans="1:3" x14ac:dyDescent="0.35">
      <c r="A1226" s="167">
        <v>17031823001</v>
      </c>
      <c r="B1226" s="167" t="s">
        <v>2563</v>
      </c>
      <c r="C1226" s="167">
        <v>3</v>
      </c>
    </row>
    <row r="1227" spans="1:3" x14ac:dyDescent="0.35">
      <c r="A1227" s="167">
        <v>17031823002</v>
      </c>
      <c r="B1227" s="167" t="s">
        <v>2563</v>
      </c>
      <c r="C1227" s="167">
        <v>1</v>
      </c>
    </row>
    <row r="1228" spans="1:3" x14ac:dyDescent="0.35">
      <c r="A1228" s="167">
        <v>17031823101</v>
      </c>
      <c r="B1228" s="167" t="s">
        <v>2563</v>
      </c>
      <c r="C1228" s="167">
        <v>0</v>
      </c>
    </row>
    <row r="1229" spans="1:3" x14ac:dyDescent="0.35">
      <c r="A1229" s="167">
        <v>17031823102</v>
      </c>
      <c r="B1229" s="167" t="s">
        <v>2563</v>
      </c>
      <c r="C1229" s="167">
        <v>0</v>
      </c>
    </row>
    <row r="1230" spans="1:3" x14ac:dyDescent="0.35">
      <c r="A1230" s="167">
        <v>17031823200</v>
      </c>
      <c r="B1230" s="167" t="s">
        <v>2563</v>
      </c>
      <c r="C1230" s="167">
        <v>0</v>
      </c>
    </row>
    <row r="1231" spans="1:3" x14ac:dyDescent="0.35">
      <c r="A1231" s="167">
        <v>17031823302</v>
      </c>
      <c r="B1231" s="167" t="s">
        <v>2563</v>
      </c>
      <c r="C1231" s="167">
        <v>1</v>
      </c>
    </row>
    <row r="1232" spans="1:3" x14ac:dyDescent="0.35">
      <c r="A1232" s="167">
        <v>17031823303</v>
      </c>
      <c r="B1232" s="167" t="s">
        <v>2563</v>
      </c>
      <c r="C1232" s="167">
        <v>0</v>
      </c>
    </row>
    <row r="1233" spans="1:3" x14ac:dyDescent="0.35">
      <c r="A1233" s="167">
        <v>17031823304</v>
      </c>
      <c r="B1233" s="167" t="s">
        <v>2563</v>
      </c>
      <c r="C1233" s="167">
        <v>0</v>
      </c>
    </row>
    <row r="1234" spans="1:3" x14ac:dyDescent="0.35">
      <c r="A1234" s="167">
        <v>17031823400</v>
      </c>
      <c r="B1234" s="167" t="s">
        <v>2563</v>
      </c>
      <c r="C1234" s="167">
        <v>3</v>
      </c>
    </row>
    <row r="1235" spans="1:3" x14ac:dyDescent="0.35">
      <c r="A1235" s="167">
        <v>17031823500</v>
      </c>
      <c r="B1235" s="167" t="s">
        <v>2563</v>
      </c>
      <c r="C1235" s="167">
        <v>4</v>
      </c>
    </row>
    <row r="1236" spans="1:3" x14ac:dyDescent="0.35">
      <c r="A1236" s="167">
        <v>17031823602</v>
      </c>
      <c r="B1236" s="167" t="s">
        <v>2563</v>
      </c>
      <c r="C1236" s="167">
        <v>0</v>
      </c>
    </row>
    <row r="1237" spans="1:3" x14ac:dyDescent="0.35">
      <c r="A1237" s="167">
        <v>17031823603</v>
      </c>
      <c r="B1237" s="167" t="s">
        <v>2563</v>
      </c>
      <c r="C1237" s="167">
        <v>3</v>
      </c>
    </row>
    <row r="1238" spans="1:3" x14ac:dyDescent="0.35">
      <c r="A1238" s="167">
        <v>17031823604</v>
      </c>
      <c r="B1238" s="167" t="s">
        <v>2563</v>
      </c>
      <c r="C1238" s="167">
        <v>0</v>
      </c>
    </row>
    <row r="1239" spans="1:3" x14ac:dyDescent="0.35">
      <c r="A1239" s="167">
        <v>17031823605</v>
      </c>
      <c r="B1239" s="167" t="s">
        <v>2563</v>
      </c>
      <c r="C1239" s="167">
        <v>1</v>
      </c>
    </row>
    <row r="1240" spans="1:3" x14ac:dyDescent="0.35">
      <c r="A1240" s="167">
        <v>17031823702</v>
      </c>
      <c r="B1240" s="167" t="s">
        <v>2563</v>
      </c>
      <c r="C1240" s="167">
        <v>1</v>
      </c>
    </row>
    <row r="1241" spans="1:3" x14ac:dyDescent="0.35">
      <c r="A1241" s="167">
        <v>17031823703</v>
      </c>
      <c r="B1241" s="167" t="s">
        <v>2563</v>
      </c>
      <c r="C1241" s="167">
        <v>3</v>
      </c>
    </row>
    <row r="1242" spans="1:3" x14ac:dyDescent="0.35">
      <c r="A1242" s="167">
        <v>17031823704</v>
      </c>
      <c r="B1242" s="167" t="s">
        <v>2563</v>
      </c>
      <c r="C1242" s="167">
        <v>0</v>
      </c>
    </row>
    <row r="1243" spans="1:3" x14ac:dyDescent="0.35">
      <c r="A1243" s="167">
        <v>17031823705</v>
      </c>
      <c r="B1243" s="167" t="s">
        <v>2563</v>
      </c>
      <c r="C1243" s="167">
        <v>5</v>
      </c>
    </row>
    <row r="1244" spans="1:3" x14ac:dyDescent="0.35">
      <c r="A1244" s="167">
        <v>17031823801</v>
      </c>
      <c r="B1244" s="167" t="s">
        <v>2563</v>
      </c>
      <c r="C1244" s="167">
        <v>1</v>
      </c>
    </row>
    <row r="1245" spans="1:3" x14ac:dyDescent="0.35">
      <c r="A1245" s="167">
        <v>17031823803</v>
      </c>
      <c r="B1245" s="167" t="s">
        <v>2563</v>
      </c>
      <c r="C1245" s="167">
        <v>0</v>
      </c>
    </row>
    <row r="1246" spans="1:3" x14ac:dyDescent="0.35">
      <c r="A1246" s="167">
        <v>17031823805</v>
      </c>
      <c r="B1246" s="167" t="s">
        <v>2563</v>
      </c>
      <c r="C1246" s="167">
        <v>1</v>
      </c>
    </row>
    <row r="1247" spans="1:3" x14ac:dyDescent="0.35">
      <c r="A1247" s="167">
        <v>17031823806</v>
      </c>
      <c r="B1247" s="167" t="s">
        <v>2563</v>
      </c>
      <c r="C1247" s="167">
        <v>5</v>
      </c>
    </row>
    <row r="1248" spans="1:3" x14ac:dyDescent="0.35">
      <c r="A1248" s="167">
        <v>17031823901</v>
      </c>
      <c r="B1248" s="167" t="s">
        <v>2563</v>
      </c>
      <c r="C1248" s="167">
        <v>0</v>
      </c>
    </row>
    <row r="1249" spans="1:3" x14ac:dyDescent="0.35">
      <c r="A1249" s="167">
        <v>17031823903</v>
      </c>
      <c r="B1249" s="167" t="s">
        <v>2563</v>
      </c>
      <c r="C1249" s="167">
        <v>1</v>
      </c>
    </row>
    <row r="1250" spans="1:3" x14ac:dyDescent="0.35">
      <c r="A1250" s="167">
        <v>17031823904</v>
      </c>
      <c r="B1250" s="167" t="s">
        <v>2563</v>
      </c>
      <c r="C1250" s="167">
        <v>0</v>
      </c>
    </row>
    <row r="1251" spans="1:3" x14ac:dyDescent="0.35">
      <c r="A1251" s="167">
        <v>17031824003</v>
      </c>
      <c r="B1251" s="167" t="s">
        <v>2563</v>
      </c>
      <c r="C1251" s="167">
        <v>3</v>
      </c>
    </row>
    <row r="1252" spans="1:3" x14ac:dyDescent="0.35">
      <c r="A1252" s="167">
        <v>17031824004</v>
      </c>
      <c r="B1252" s="167" t="s">
        <v>2563</v>
      </c>
      <c r="C1252" s="167">
        <v>1</v>
      </c>
    </row>
    <row r="1253" spans="1:3" x14ac:dyDescent="0.35">
      <c r="A1253" s="167">
        <v>17031824005</v>
      </c>
      <c r="B1253" s="167" t="s">
        <v>2563</v>
      </c>
      <c r="C1253" s="167">
        <v>5</v>
      </c>
    </row>
    <row r="1254" spans="1:3" x14ac:dyDescent="0.35">
      <c r="A1254" s="167">
        <v>17031824006</v>
      </c>
      <c r="B1254" s="167" t="s">
        <v>2563</v>
      </c>
      <c r="C1254" s="167">
        <v>5</v>
      </c>
    </row>
    <row r="1255" spans="1:3" x14ac:dyDescent="0.35">
      <c r="A1255" s="167">
        <v>17031824105</v>
      </c>
      <c r="B1255" s="167" t="s">
        <v>2563</v>
      </c>
      <c r="C1255" s="167">
        <v>0</v>
      </c>
    </row>
    <row r="1256" spans="1:3" x14ac:dyDescent="0.35">
      <c r="A1256" s="167">
        <v>17031824106</v>
      </c>
      <c r="B1256" s="167" t="s">
        <v>2563</v>
      </c>
      <c r="C1256" s="167">
        <v>0</v>
      </c>
    </row>
    <row r="1257" spans="1:3" x14ac:dyDescent="0.35">
      <c r="A1257" s="167">
        <v>17031824107</v>
      </c>
      <c r="B1257" s="167" t="s">
        <v>2563</v>
      </c>
      <c r="C1257" s="167">
        <v>0</v>
      </c>
    </row>
    <row r="1258" spans="1:3" x14ac:dyDescent="0.35">
      <c r="A1258" s="167">
        <v>17031824113</v>
      </c>
      <c r="B1258" s="167" t="s">
        <v>2563</v>
      </c>
      <c r="C1258" s="167">
        <v>0</v>
      </c>
    </row>
    <row r="1259" spans="1:3" x14ac:dyDescent="0.35">
      <c r="A1259" s="167">
        <v>17031824114</v>
      </c>
      <c r="B1259" s="167" t="s">
        <v>2563</v>
      </c>
      <c r="C1259" s="167">
        <v>0</v>
      </c>
    </row>
    <row r="1260" spans="1:3" x14ac:dyDescent="0.35">
      <c r="A1260" s="167">
        <v>17031824115</v>
      </c>
      <c r="B1260" s="167" t="s">
        <v>2563</v>
      </c>
      <c r="C1260" s="167">
        <v>5</v>
      </c>
    </row>
    <row r="1261" spans="1:3" x14ac:dyDescent="0.35">
      <c r="A1261" s="167">
        <v>17031824116</v>
      </c>
      <c r="B1261" s="167" t="s">
        <v>2563</v>
      </c>
      <c r="C1261" s="167">
        <v>1</v>
      </c>
    </row>
    <row r="1262" spans="1:3" x14ac:dyDescent="0.35">
      <c r="A1262" s="167">
        <v>17031824119</v>
      </c>
      <c r="B1262" s="167" t="s">
        <v>2563</v>
      </c>
      <c r="C1262" s="167">
        <v>0</v>
      </c>
    </row>
    <row r="1263" spans="1:3" x14ac:dyDescent="0.35">
      <c r="A1263" s="167">
        <v>17031824121</v>
      </c>
      <c r="B1263" s="167" t="s">
        <v>2563</v>
      </c>
      <c r="C1263" s="167">
        <v>0</v>
      </c>
    </row>
    <row r="1264" spans="1:3" x14ac:dyDescent="0.35">
      <c r="A1264" s="167">
        <v>17031824122</v>
      </c>
      <c r="B1264" s="167" t="s">
        <v>2563</v>
      </c>
      <c r="C1264" s="167">
        <v>5</v>
      </c>
    </row>
    <row r="1265" spans="1:3" x14ac:dyDescent="0.35">
      <c r="A1265" s="167">
        <v>17031824123</v>
      </c>
      <c r="B1265" s="167" t="s">
        <v>2563</v>
      </c>
      <c r="C1265" s="167">
        <v>1</v>
      </c>
    </row>
    <row r="1266" spans="1:3" x14ac:dyDescent="0.35">
      <c r="A1266" s="167">
        <v>17031824124</v>
      </c>
      <c r="B1266" s="167" t="s">
        <v>2563</v>
      </c>
      <c r="C1266" s="167">
        <v>1</v>
      </c>
    </row>
    <row r="1267" spans="1:3" x14ac:dyDescent="0.35">
      <c r="A1267" s="167">
        <v>17031824125</v>
      </c>
      <c r="B1267" s="167" t="s">
        <v>2563</v>
      </c>
      <c r="C1267" s="167">
        <v>2</v>
      </c>
    </row>
    <row r="1268" spans="1:3" x14ac:dyDescent="0.35">
      <c r="A1268" s="167">
        <v>17031824126</v>
      </c>
      <c r="B1268" s="167" t="s">
        <v>2563</v>
      </c>
      <c r="C1268" s="167">
        <v>0</v>
      </c>
    </row>
    <row r="1269" spans="1:3" x14ac:dyDescent="0.35">
      <c r="A1269" s="167">
        <v>17031824127</v>
      </c>
      <c r="B1269" s="167" t="s">
        <v>2563</v>
      </c>
      <c r="C1269" s="167">
        <v>0</v>
      </c>
    </row>
    <row r="1270" spans="1:3" x14ac:dyDescent="0.35">
      <c r="A1270" s="167">
        <v>17031824128</v>
      </c>
      <c r="B1270" s="167" t="s">
        <v>2563</v>
      </c>
      <c r="C1270" s="167">
        <v>0</v>
      </c>
    </row>
    <row r="1271" spans="1:3" x14ac:dyDescent="0.35">
      <c r="A1271" s="167">
        <v>17031824129</v>
      </c>
      <c r="B1271" s="167" t="s">
        <v>2563</v>
      </c>
      <c r="C1271" s="167">
        <v>1</v>
      </c>
    </row>
    <row r="1272" spans="1:3" x14ac:dyDescent="0.35">
      <c r="A1272" s="167">
        <v>17031824300</v>
      </c>
      <c r="B1272" s="167" t="s">
        <v>2563</v>
      </c>
      <c r="C1272" s="167">
        <v>0</v>
      </c>
    </row>
    <row r="1273" spans="1:3" x14ac:dyDescent="0.35">
      <c r="A1273" s="167">
        <v>17031824400</v>
      </c>
      <c r="B1273" s="167" t="s">
        <v>2563</v>
      </c>
      <c r="C1273" s="167">
        <v>0</v>
      </c>
    </row>
    <row r="1274" spans="1:3" x14ac:dyDescent="0.35">
      <c r="A1274" s="167">
        <v>17031824503</v>
      </c>
      <c r="B1274" s="167" t="s">
        <v>2563</v>
      </c>
      <c r="C1274" s="167">
        <v>0</v>
      </c>
    </row>
    <row r="1275" spans="1:3" x14ac:dyDescent="0.35">
      <c r="A1275" s="167">
        <v>17031824505</v>
      </c>
      <c r="B1275" s="167" t="s">
        <v>2563</v>
      </c>
      <c r="C1275" s="167">
        <v>1</v>
      </c>
    </row>
    <row r="1276" spans="1:3" x14ac:dyDescent="0.35">
      <c r="A1276" s="167">
        <v>17031824507</v>
      </c>
      <c r="B1276" s="167" t="s">
        <v>2563</v>
      </c>
      <c r="C1276" s="167">
        <v>1</v>
      </c>
    </row>
    <row r="1277" spans="1:3" x14ac:dyDescent="0.35">
      <c r="A1277" s="167">
        <v>17031824508</v>
      </c>
      <c r="B1277" s="167" t="s">
        <v>2563</v>
      </c>
      <c r="C1277" s="167">
        <v>0</v>
      </c>
    </row>
    <row r="1278" spans="1:3" x14ac:dyDescent="0.35">
      <c r="A1278" s="167">
        <v>17031824509</v>
      </c>
      <c r="B1278" s="167" t="s">
        <v>2563</v>
      </c>
      <c r="C1278" s="167">
        <v>0</v>
      </c>
    </row>
    <row r="1279" spans="1:3" x14ac:dyDescent="0.35">
      <c r="A1279" s="167">
        <v>17031824601</v>
      </c>
      <c r="B1279" s="167" t="s">
        <v>2563</v>
      </c>
      <c r="C1279" s="167">
        <v>5</v>
      </c>
    </row>
    <row r="1280" spans="1:3" x14ac:dyDescent="0.35">
      <c r="A1280" s="167">
        <v>17031824602</v>
      </c>
      <c r="B1280" s="167" t="s">
        <v>2563</v>
      </c>
      <c r="C1280" s="167">
        <v>3</v>
      </c>
    </row>
    <row r="1281" spans="1:3" x14ac:dyDescent="0.35">
      <c r="A1281" s="167">
        <v>17031824701</v>
      </c>
      <c r="B1281" s="167" t="s">
        <v>2563</v>
      </c>
      <c r="C1281" s="167">
        <v>0</v>
      </c>
    </row>
    <row r="1282" spans="1:3" x14ac:dyDescent="0.35">
      <c r="A1282" s="167">
        <v>17031824702</v>
      </c>
      <c r="B1282" s="167" t="s">
        <v>2563</v>
      </c>
      <c r="C1282" s="167">
        <v>0</v>
      </c>
    </row>
    <row r="1283" spans="1:3" x14ac:dyDescent="0.35">
      <c r="A1283" s="167">
        <v>17031824800</v>
      </c>
      <c r="B1283" s="167" t="s">
        <v>2563</v>
      </c>
      <c r="C1283" s="167">
        <v>3</v>
      </c>
    </row>
    <row r="1284" spans="1:3" x14ac:dyDescent="0.35">
      <c r="A1284" s="167">
        <v>17031824900</v>
      </c>
      <c r="B1284" s="167" t="s">
        <v>2563</v>
      </c>
      <c r="C1284" s="167">
        <v>1</v>
      </c>
    </row>
    <row r="1285" spans="1:3" x14ac:dyDescent="0.35">
      <c r="A1285" s="167">
        <v>17031825000</v>
      </c>
      <c r="B1285" s="167" t="s">
        <v>2563</v>
      </c>
      <c r="C1285" s="167">
        <v>4</v>
      </c>
    </row>
    <row r="1286" spans="1:3" x14ac:dyDescent="0.35">
      <c r="A1286" s="167">
        <v>17031825200</v>
      </c>
      <c r="B1286" s="167" t="s">
        <v>2563</v>
      </c>
      <c r="C1286" s="167">
        <v>0</v>
      </c>
    </row>
    <row r="1287" spans="1:3" x14ac:dyDescent="0.35">
      <c r="A1287" s="167">
        <v>17031825302</v>
      </c>
      <c r="B1287" s="167" t="s">
        <v>2563</v>
      </c>
      <c r="C1287" s="167">
        <v>0</v>
      </c>
    </row>
    <row r="1288" spans="1:3" x14ac:dyDescent="0.35">
      <c r="A1288" s="167">
        <v>17031825303</v>
      </c>
      <c r="B1288" s="167" t="s">
        <v>2563</v>
      </c>
      <c r="C1288" s="167">
        <v>3</v>
      </c>
    </row>
    <row r="1289" spans="1:3" x14ac:dyDescent="0.35">
      <c r="A1289" s="167">
        <v>17031825304</v>
      </c>
      <c r="B1289" s="167" t="s">
        <v>2563</v>
      </c>
      <c r="C1289" s="167">
        <v>5</v>
      </c>
    </row>
    <row r="1290" spans="1:3" x14ac:dyDescent="0.35">
      <c r="A1290" s="167">
        <v>17031825400</v>
      </c>
      <c r="B1290" s="167" t="s">
        <v>2563</v>
      </c>
      <c r="C1290" s="167">
        <v>5</v>
      </c>
    </row>
    <row r="1291" spans="1:3" x14ac:dyDescent="0.35">
      <c r="A1291" s="167">
        <v>17031825501</v>
      </c>
      <c r="B1291" s="167" t="s">
        <v>2563</v>
      </c>
      <c r="C1291" s="167">
        <v>0</v>
      </c>
    </row>
    <row r="1292" spans="1:3" x14ac:dyDescent="0.35">
      <c r="A1292" s="167">
        <v>17031825503</v>
      </c>
      <c r="B1292" s="167" t="s">
        <v>2563</v>
      </c>
      <c r="C1292" s="167">
        <v>0</v>
      </c>
    </row>
    <row r="1293" spans="1:3" x14ac:dyDescent="0.35">
      <c r="A1293" s="167">
        <v>17031825504</v>
      </c>
      <c r="B1293" s="167" t="s">
        <v>2563</v>
      </c>
      <c r="C1293" s="167">
        <v>0</v>
      </c>
    </row>
    <row r="1294" spans="1:3" x14ac:dyDescent="0.35">
      <c r="A1294" s="167">
        <v>17031825505</v>
      </c>
      <c r="B1294" s="167" t="s">
        <v>2563</v>
      </c>
      <c r="C1294" s="167">
        <v>4</v>
      </c>
    </row>
    <row r="1295" spans="1:3" x14ac:dyDescent="0.35">
      <c r="A1295" s="167">
        <v>17031825600</v>
      </c>
      <c r="B1295" s="167" t="s">
        <v>2563</v>
      </c>
      <c r="C1295" s="167">
        <v>0</v>
      </c>
    </row>
    <row r="1296" spans="1:3" x14ac:dyDescent="0.35">
      <c r="A1296" s="167">
        <v>17031825700</v>
      </c>
      <c r="B1296" s="167" t="s">
        <v>2563</v>
      </c>
      <c r="C1296" s="167">
        <v>1</v>
      </c>
    </row>
    <row r="1297" spans="1:3" x14ac:dyDescent="0.35">
      <c r="A1297" s="167">
        <v>17031825801</v>
      </c>
      <c r="B1297" s="167" t="s">
        <v>2563</v>
      </c>
      <c r="C1297" s="167">
        <v>0</v>
      </c>
    </row>
    <row r="1298" spans="1:3" x14ac:dyDescent="0.35">
      <c r="A1298" s="167">
        <v>17031825802</v>
      </c>
      <c r="B1298" s="167" t="s">
        <v>2563</v>
      </c>
      <c r="C1298" s="167">
        <v>0</v>
      </c>
    </row>
    <row r="1299" spans="1:3" x14ac:dyDescent="0.35">
      <c r="A1299" s="167">
        <v>17031825803</v>
      </c>
      <c r="B1299" s="167" t="s">
        <v>2563</v>
      </c>
      <c r="C1299" s="167">
        <v>3</v>
      </c>
    </row>
    <row r="1300" spans="1:3" x14ac:dyDescent="0.35">
      <c r="A1300" s="167">
        <v>17031825900</v>
      </c>
      <c r="B1300" s="167" t="s">
        <v>2563</v>
      </c>
      <c r="C1300" s="167">
        <v>0</v>
      </c>
    </row>
    <row r="1301" spans="1:3" x14ac:dyDescent="0.35">
      <c r="A1301" s="167">
        <v>17031826000</v>
      </c>
      <c r="B1301" s="167" t="s">
        <v>2563</v>
      </c>
      <c r="C1301" s="167">
        <v>0</v>
      </c>
    </row>
    <row r="1302" spans="1:3" x14ac:dyDescent="0.35">
      <c r="A1302" s="167">
        <v>17031826100</v>
      </c>
      <c r="B1302" s="167" t="s">
        <v>2563</v>
      </c>
      <c r="C1302" s="167">
        <v>0</v>
      </c>
    </row>
    <row r="1303" spans="1:3" x14ac:dyDescent="0.35">
      <c r="A1303" s="167">
        <v>17031826201</v>
      </c>
      <c r="B1303" s="167" t="s">
        <v>2563</v>
      </c>
      <c r="C1303" s="167">
        <v>0</v>
      </c>
    </row>
    <row r="1304" spans="1:3" x14ac:dyDescent="0.35">
      <c r="A1304" s="167">
        <v>17031826202</v>
      </c>
      <c r="B1304" s="167" t="s">
        <v>2563</v>
      </c>
      <c r="C1304" s="167">
        <v>3</v>
      </c>
    </row>
    <row r="1305" spans="1:3" x14ac:dyDescent="0.35">
      <c r="A1305" s="167">
        <v>17031826301</v>
      </c>
      <c r="B1305" s="167" t="s">
        <v>2563</v>
      </c>
      <c r="C1305" s="167">
        <v>1</v>
      </c>
    </row>
    <row r="1306" spans="1:3" x14ac:dyDescent="0.35">
      <c r="A1306" s="167">
        <v>17031826303</v>
      </c>
      <c r="B1306" s="167" t="s">
        <v>2563</v>
      </c>
      <c r="C1306" s="167">
        <v>1</v>
      </c>
    </row>
    <row r="1307" spans="1:3" x14ac:dyDescent="0.35">
      <c r="A1307" s="167">
        <v>17031826304</v>
      </c>
      <c r="B1307" s="167" t="s">
        <v>2563</v>
      </c>
      <c r="C1307" s="167">
        <v>3</v>
      </c>
    </row>
    <row r="1308" spans="1:3" x14ac:dyDescent="0.35">
      <c r="A1308" s="167">
        <v>17031826401</v>
      </c>
      <c r="B1308" s="167" t="s">
        <v>2563</v>
      </c>
      <c r="C1308" s="167">
        <v>0</v>
      </c>
    </row>
    <row r="1309" spans="1:3" x14ac:dyDescent="0.35">
      <c r="A1309" s="167">
        <v>17031826402</v>
      </c>
      <c r="B1309" s="167" t="s">
        <v>2563</v>
      </c>
      <c r="C1309" s="167">
        <v>3</v>
      </c>
    </row>
    <row r="1310" spans="1:3" x14ac:dyDescent="0.35">
      <c r="A1310" s="167">
        <v>17031826500</v>
      </c>
      <c r="B1310" s="167" t="s">
        <v>2563</v>
      </c>
      <c r="C1310" s="167">
        <v>1</v>
      </c>
    </row>
    <row r="1311" spans="1:3" x14ac:dyDescent="0.35">
      <c r="A1311" s="167">
        <v>17031826600</v>
      </c>
      <c r="B1311" s="167" t="s">
        <v>2563</v>
      </c>
      <c r="C1311" s="167">
        <v>0</v>
      </c>
    </row>
    <row r="1312" spans="1:3" x14ac:dyDescent="0.35">
      <c r="A1312" s="167">
        <v>17031826700</v>
      </c>
      <c r="B1312" s="167" t="s">
        <v>2563</v>
      </c>
      <c r="C1312" s="167">
        <v>0</v>
      </c>
    </row>
    <row r="1313" spans="1:3" x14ac:dyDescent="0.35">
      <c r="A1313" s="167">
        <v>17031826800</v>
      </c>
      <c r="B1313" s="167" t="s">
        <v>2563</v>
      </c>
      <c r="C1313" s="167">
        <v>0</v>
      </c>
    </row>
    <row r="1314" spans="1:3" x14ac:dyDescent="0.35">
      <c r="A1314" s="167">
        <v>17031826901</v>
      </c>
      <c r="B1314" s="167" t="s">
        <v>2563</v>
      </c>
      <c r="C1314" s="167">
        <v>0</v>
      </c>
    </row>
    <row r="1315" spans="1:3" x14ac:dyDescent="0.35">
      <c r="A1315" s="167">
        <v>17031826902</v>
      </c>
      <c r="B1315" s="167" t="s">
        <v>2563</v>
      </c>
      <c r="C1315" s="167">
        <v>1</v>
      </c>
    </row>
    <row r="1316" spans="1:3" x14ac:dyDescent="0.35">
      <c r="A1316" s="167">
        <v>17031827000</v>
      </c>
      <c r="B1316" s="167" t="s">
        <v>2563</v>
      </c>
      <c r="C1316" s="167">
        <v>0</v>
      </c>
    </row>
    <row r="1317" spans="1:3" x14ac:dyDescent="0.35">
      <c r="A1317" s="167">
        <v>17031827100</v>
      </c>
      <c r="B1317" s="167" t="s">
        <v>2563</v>
      </c>
      <c r="C1317" s="167">
        <v>1</v>
      </c>
    </row>
    <row r="1318" spans="1:3" x14ac:dyDescent="0.35">
      <c r="A1318" s="167">
        <v>17031827200</v>
      </c>
      <c r="B1318" s="167" t="s">
        <v>2563</v>
      </c>
      <c r="C1318" s="167">
        <v>1</v>
      </c>
    </row>
    <row r="1319" spans="1:3" x14ac:dyDescent="0.35">
      <c r="A1319" s="167">
        <v>17031827300</v>
      </c>
      <c r="B1319" s="167" t="s">
        <v>2563</v>
      </c>
      <c r="C1319" s="167">
        <v>0</v>
      </c>
    </row>
    <row r="1320" spans="1:3" x14ac:dyDescent="0.35">
      <c r="A1320" s="167">
        <v>17031827400</v>
      </c>
      <c r="B1320" s="167" t="s">
        <v>2563</v>
      </c>
      <c r="C1320" s="167">
        <v>1</v>
      </c>
    </row>
    <row r="1321" spans="1:3" x14ac:dyDescent="0.35">
      <c r="A1321" s="167">
        <v>17031827500</v>
      </c>
      <c r="B1321" s="167" t="s">
        <v>2563</v>
      </c>
      <c r="C1321" s="167">
        <v>3</v>
      </c>
    </row>
    <row r="1322" spans="1:3" x14ac:dyDescent="0.35">
      <c r="A1322" s="167">
        <v>17031827600</v>
      </c>
      <c r="B1322" s="167" t="s">
        <v>2563</v>
      </c>
      <c r="C1322" s="167">
        <v>1</v>
      </c>
    </row>
    <row r="1323" spans="1:3" x14ac:dyDescent="0.35">
      <c r="A1323" s="167">
        <v>17031827700</v>
      </c>
      <c r="B1323" s="167" t="s">
        <v>2563</v>
      </c>
      <c r="C1323" s="167">
        <v>3</v>
      </c>
    </row>
    <row r="1324" spans="1:3" x14ac:dyDescent="0.35">
      <c r="A1324" s="167">
        <v>17031827801</v>
      </c>
      <c r="B1324" s="167" t="s">
        <v>2563</v>
      </c>
      <c r="C1324" s="167">
        <v>3</v>
      </c>
    </row>
    <row r="1325" spans="1:3" x14ac:dyDescent="0.35">
      <c r="A1325" s="167">
        <v>17031827802</v>
      </c>
      <c r="B1325" s="167" t="s">
        <v>2563</v>
      </c>
      <c r="C1325" s="167">
        <v>3</v>
      </c>
    </row>
    <row r="1326" spans="1:3" x14ac:dyDescent="0.35">
      <c r="A1326" s="167">
        <v>17031827804</v>
      </c>
      <c r="B1326" s="167" t="s">
        <v>2563</v>
      </c>
      <c r="C1326" s="167">
        <v>1</v>
      </c>
    </row>
    <row r="1327" spans="1:3" x14ac:dyDescent="0.35">
      <c r="A1327" s="167">
        <v>17031827805</v>
      </c>
      <c r="B1327" s="167" t="s">
        <v>2563</v>
      </c>
      <c r="C1327" s="167">
        <v>0</v>
      </c>
    </row>
    <row r="1328" spans="1:3" x14ac:dyDescent="0.35">
      <c r="A1328" s="167">
        <v>17031827901</v>
      </c>
      <c r="B1328" s="167" t="s">
        <v>2563</v>
      </c>
      <c r="C1328" s="167">
        <v>5</v>
      </c>
    </row>
    <row r="1329" spans="1:3" x14ac:dyDescent="0.35">
      <c r="A1329" s="167">
        <v>17031827902</v>
      </c>
      <c r="B1329" s="167" t="s">
        <v>2563</v>
      </c>
      <c r="C1329" s="167">
        <v>1</v>
      </c>
    </row>
    <row r="1330" spans="1:3" x14ac:dyDescent="0.35">
      <c r="A1330" s="167">
        <v>17031828000</v>
      </c>
      <c r="B1330" s="167" t="s">
        <v>2563</v>
      </c>
      <c r="C1330" s="167">
        <v>1</v>
      </c>
    </row>
    <row r="1331" spans="1:3" x14ac:dyDescent="0.35">
      <c r="A1331" s="167">
        <v>17031828100</v>
      </c>
      <c r="B1331" s="167" t="s">
        <v>2563</v>
      </c>
      <c r="C1331" s="167">
        <v>0</v>
      </c>
    </row>
    <row r="1332" spans="1:3" x14ac:dyDescent="0.35">
      <c r="A1332" s="167">
        <v>17031828201</v>
      </c>
      <c r="B1332" s="167" t="s">
        <v>2563</v>
      </c>
      <c r="C1332" s="167">
        <v>0</v>
      </c>
    </row>
    <row r="1333" spans="1:3" x14ac:dyDescent="0.35">
      <c r="A1333" s="167">
        <v>17031828202</v>
      </c>
      <c r="B1333" s="167" t="s">
        <v>2563</v>
      </c>
      <c r="C1333" s="167">
        <v>0</v>
      </c>
    </row>
    <row r="1334" spans="1:3" x14ac:dyDescent="0.35">
      <c r="A1334" s="167">
        <v>17031828300</v>
      </c>
      <c r="B1334" s="167" t="s">
        <v>2563</v>
      </c>
      <c r="C1334" s="167">
        <v>0</v>
      </c>
    </row>
    <row r="1335" spans="1:3" x14ac:dyDescent="0.35">
      <c r="A1335" s="167">
        <v>17031828401</v>
      </c>
      <c r="B1335" s="167" t="s">
        <v>2563</v>
      </c>
      <c r="C1335" s="167">
        <v>0</v>
      </c>
    </row>
    <row r="1336" spans="1:3" x14ac:dyDescent="0.35">
      <c r="A1336" s="167">
        <v>17031828402</v>
      </c>
      <c r="B1336" s="167" t="s">
        <v>2563</v>
      </c>
      <c r="C1336" s="167">
        <v>0</v>
      </c>
    </row>
    <row r="1337" spans="1:3" x14ac:dyDescent="0.35">
      <c r="A1337" s="167">
        <v>17031828503</v>
      </c>
      <c r="B1337" s="167" t="s">
        <v>2563</v>
      </c>
      <c r="C1337" s="167">
        <v>0</v>
      </c>
    </row>
    <row r="1338" spans="1:3" x14ac:dyDescent="0.35">
      <c r="A1338" s="167">
        <v>17031828504</v>
      </c>
      <c r="B1338" s="167" t="s">
        <v>2563</v>
      </c>
      <c r="C1338" s="167">
        <v>0</v>
      </c>
    </row>
    <row r="1339" spans="1:3" x14ac:dyDescent="0.35">
      <c r="A1339" s="167">
        <v>17031828505</v>
      </c>
      <c r="B1339" s="167" t="s">
        <v>2563</v>
      </c>
      <c r="C1339" s="167">
        <v>0</v>
      </c>
    </row>
    <row r="1340" spans="1:3" x14ac:dyDescent="0.35">
      <c r="A1340" s="167">
        <v>17031828507</v>
      </c>
      <c r="B1340" s="167" t="s">
        <v>2563</v>
      </c>
      <c r="C1340" s="167">
        <v>1</v>
      </c>
    </row>
    <row r="1341" spans="1:3" x14ac:dyDescent="0.35">
      <c r="A1341" s="167">
        <v>17031828508</v>
      </c>
      <c r="B1341" s="167" t="s">
        <v>2563</v>
      </c>
      <c r="C1341" s="167">
        <v>0</v>
      </c>
    </row>
    <row r="1342" spans="1:3" x14ac:dyDescent="0.35">
      <c r="A1342" s="167">
        <v>17031828601</v>
      </c>
      <c r="B1342" s="167" t="s">
        <v>2563</v>
      </c>
      <c r="C1342" s="167">
        <v>4</v>
      </c>
    </row>
    <row r="1343" spans="1:3" x14ac:dyDescent="0.35">
      <c r="A1343" s="167">
        <v>17031828602</v>
      </c>
      <c r="B1343" s="167" t="s">
        <v>2563</v>
      </c>
      <c r="C1343" s="167">
        <v>0</v>
      </c>
    </row>
    <row r="1344" spans="1:3" x14ac:dyDescent="0.35">
      <c r="A1344" s="167">
        <v>17031828701</v>
      </c>
      <c r="B1344" s="167" t="s">
        <v>2563</v>
      </c>
      <c r="C1344" s="167">
        <v>0</v>
      </c>
    </row>
    <row r="1345" spans="1:3" x14ac:dyDescent="0.35">
      <c r="A1345" s="167">
        <v>17031828702</v>
      </c>
      <c r="B1345" s="167" t="s">
        <v>2563</v>
      </c>
      <c r="C1345" s="167">
        <v>1</v>
      </c>
    </row>
    <row r="1346" spans="1:3" x14ac:dyDescent="0.35">
      <c r="A1346" s="167">
        <v>17031828801</v>
      </c>
      <c r="B1346" s="167" t="s">
        <v>2563</v>
      </c>
      <c r="C1346" s="167">
        <v>0</v>
      </c>
    </row>
    <row r="1347" spans="1:3" x14ac:dyDescent="0.35">
      <c r="A1347" s="167">
        <v>17031828802</v>
      </c>
      <c r="B1347" s="167" t="s">
        <v>2563</v>
      </c>
      <c r="C1347" s="167">
        <v>0</v>
      </c>
    </row>
    <row r="1348" spans="1:3" x14ac:dyDescent="0.35">
      <c r="A1348" s="167">
        <v>17031828900</v>
      </c>
      <c r="B1348" s="167" t="s">
        <v>2563</v>
      </c>
      <c r="C1348" s="167">
        <v>3</v>
      </c>
    </row>
    <row r="1349" spans="1:3" x14ac:dyDescent="0.35">
      <c r="A1349" s="167">
        <v>17031829000</v>
      </c>
      <c r="B1349" s="167" t="s">
        <v>2563</v>
      </c>
      <c r="C1349" s="167">
        <v>0</v>
      </c>
    </row>
    <row r="1350" spans="1:3" x14ac:dyDescent="0.35">
      <c r="A1350" s="167">
        <v>17031829100</v>
      </c>
      <c r="B1350" s="167" t="s">
        <v>2563</v>
      </c>
      <c r="C1350" s="167">
        <v>0</v>
      </c>
    </row>
    <row r="1351" spans="1:3" x14ac:dyDescent="0.35">
      <c r="A1351" s="167">
        <v>17031829200</v>
      </c>
      <c r="B1351" s="167" t="s">
        <v>2563</v>
      </c>
      <c r="C1351" s="167">
        <v>0</v>
      </c>
    </row>
    <row r="1352" spans="1:3" x14ac:dyDescent="0.35">
      <c r="A1352" s="167">
        <v>17031829301</v>
      </c>
      <c r="B1352" s="167" t="s">
        <v>2563</v>
      </c>
      <c r="C1352" s="167">
        <v>1</v>
      </c>
    </row>
    <row r="1353" spans="1:3" x14ac:dyDescent="0.35">
      <c r="A1353" s="167">
        <v>17031829302</v>
      </c>
      <c r="B1353" s="167" t="s">
        <v>2563</v>
      </c>
      <c r="C1353" s="167">
        <v>1</v>
      </c>
    </row>
    <row r="1354" spans="1:3" x14ac:dyDescent="0.35">
      <c r="A1354" s="167">
        <v>17031829401</v>
      </c>
      <c r="B1354" s="167" t="s">
        <v>2563</v>
      </c>
      <c r="C1354" s="167">
        <v>1</v>
      </c>
    </row>
    <row r="1355" spans="1:3" x14ac:dyDescent="0.35">
      <c r="A1355" s="167">
        <v>17031829402</v>
      </c>
      <c r="B1355" s="167" t="s">
        <v>2563</v>
      </c>
      <c r="C1355" s="167">
        <v>1</v>
      </c>
    </row>
    <row r="1356" spans="1:3" x14ac:dyDescent="0.35">
      <c r="A1356" s="167">
        <v>17031829500</v>
      </c>
      <c r="B1356" s="167" t="s">
        <v>2563</v>
      </c>
      <c r="C1356" s="167">
        <v>3</v>
      </c>
    </row>
    <row r="1357" spans="1:3" x14ac:dyDescent="0.35">
      <c r="A1357" s="167">
        <v>17031829600</v>
      </c>
      <c r="B1357" s="167" t="s">
        <v>2563</v>
      </c>
      <c r="C1357" s="167">
        <v>4</v>
      </c>
    </row>
    <row r="1358" spans="1:3" x14ac:dyDescent="0.35">
      <c r="A1358" s="167">
        <v>17031829700</v>
      </c>
      <c r="B1358" s="167" t="s">
        <v>2563</v>
      </c>
      <c r="C1358" s="167">
        <v>1</v>
      </c>
    </row>
    <row r="1359" spans="1:3" x14ac:dyDescent="0.35">
      <c r="A1359" s="167">
        <v>17031829800</v>
      </c>
      <c r="B1359" s="167" t="s">
        <v>2563</v>
      </c>
      <c r="C1359" s="167">
        <v>1</v>
      </c>
    </row>
    <row r="1360" spans="1:3" x14ac:dyDescent="0.35">
      <c r="A1360" s="167">
        <v>17031829902</v>
      </c>
      <c r="B1360" s="167" t="s">
        <v>2563</v>
      </c>
      <c r="C1360" s="167">
        <v>0</v>
      </c>
    </row>
    <row r="1361" spans="1:3" x14ac:dyDescent="0.35">
      <c r="A1361" s="167">
        <v>17031829903</v>
      </c>
      <c r="B1361" s="167" t="s">
        <v>2563</v>
      </c>
      <c r="C1361" s="167">
        <v>1</v>
      </c>
    </row>
    <row r="1362" spans="1:3" x14ac:dyDescent="0.35">
      <c r="A1362" s="167">
        <v>17031829904</v>
      </c>
      <c r="B1362" s="167" t="s">
        <v>2563</v>
      </c>
      <c r="C1362" s="167">
        <v>3</v>
      </c>
    </row>
    <row r="1363" spans="1:3" x14ac:dyDescent="0.35">
      <c r="A1363" s="167">
        <v>17031830001</v>
      </c>
      <c r="B1363" s="167" t="s">
        <v>2563</v>
      </c>
      <c r="C1363" s="167">
        <v>0</v>
      </c>
    </row>
    <row r="1364" spans="1:3" x14ac:dyDescent="0.35">
      <c r="A1364" s="167">
        <v>17031830003</v>
      </c>
      <c r="B1364" s="167" t="s">
        <v>2563</v>
      </c>
      <c r="C1364" s="167">
        <v>5</v>
      </c>
    </row>
    <row r="1365" spans="1:3" x14ac:dyDescent="0.35">
      <c r="A1365" s="167">
        <v>17031830004</v>
      </c>
      <c r="B1365" s="167" t="s">
        <v>2563</v>
      </c>
      <c r="C1365" s="167">
        <v>5</v>
      </c>
    </row>
    <row r="1366" spans="1:3" x14ac:dyDescent="0.35">
      <c r="A1366" s="167">
        <v>17031830005</v>
      </c>
      <c r="B1366" s="167" t="s">
        <v>2563</v>
      </c>
      <c r="C1366" s="167">
        <v>0</v>
      </c>
    </row>
    <row r="1367" spans="1:3" x14ac:dyDescent="0.35">
      <c r="A1367" s="167">
        <v>17031830006</v>
      </c>
      <c r="B1367" s="167" t="s">
        <v>2563</v>
      </c>
      <c r="C1367" s="167">
        <v>3</v>
      </c>
    </row>
    <row r="1368" spans="1:3" x14ac:dyDescent="0.35">
      <c r="A1368" s="167">
        <v>17031830007</v>
      </c>
      <c r="B1368" s="167" t="s">
        <v>2563</v>
      </c>
      <c r="C1368" s="167">
        <v>3</v>
      </c>
    </row>
    <row r="1369" spans="1:3" x14ac:dyDescent="0.35">
      <c r="A1369" s="167">
        <v>17031830008</v>
      </c>
      <c r="B1369" s="167" t="s">
        <v>2563</v>
      </c>
      <c r="C1369" s="167">
        <v>5</v>
      </c>
    </row>
    <row r="1370" spans="1:3" x14ac:dyDescent="0.35">
      <c r="A1370" s="167">
        <v>17031830100</v>
      </c>
      <c r="B1370" s="167" t="s">
        <v>2563</v>
      </c>
      <c r="C1370" s="167">
        <v>0</v>
      </c>
    </row>
    <row r="1371" spans="1:3" x14ac:dyDescent="0.35">
      <c r="A1371" s="167">
        <v>17031830201</v>
      </c>
      <c r="B1371" s="167" t="s">
        <v>2563</v>
      </c>
      <c r="C1371" s="167">
        <v>2</v>
      </c>
    </row>
    <row r="1372" spans="1:3" x14ac:dyDescent="0.35">
      <c r="A1372" s="167">
        <v>17031830202</v>
      </c>
      <c r="B1372" s="167" t="s">
        <v>2563</v>
      </c>
      <c r="C1372" s="167">
        <v>0</v>
      </c>
    </row>
    <row r="1373" spans="1:3" x14ac:dyDescent="0.35">
      <c r="A1373" s="167">
        <v>17031830300</v>
      </c>
      <c r="B1373" s="167" t="s">
        <v>2563</v>
      </c>
      <c r="C1373" s="167">
        <v>3</v>
      </c>
    </row>
    <row r="1374" spans="1:3" x14ac:dyDescent="0.35">
      <c r="A1374" s="167">
        <v>17031830400</v>
      </c>
      <c r="B1374" s="167" t="s">
        <v>2563</v>
      </c>
      <c r="C1374" s="167">
        <v>0</v>
      </c>
    </row>
    <row r="1375" spans="1:3" x14ac:dyDescent="0.35">
      <c r="A1375" s="167">
        <v>17031830500</v>
      </c>
      <c r="B1375" s="167" t="s">
        <v>1200</v>
      </c>
      <c r="C1375" s="167">
        <v>3</v>
      </c>
    </row>
    <row r="1376" spans="1:3" x14ac:dyDescent="0.35">
      <c r="A1376" s="167">
        <v>17031830600</v>
      </c>
      <c r="B1376" s="167" t="s">
        <v>1200</v>
      </c>
      <c r="C1376" s="167">
        <v>3</v>
      </c>
    </row>
    <row r="1377" spans="1:3" x14ac:dyDescent="0.35">
      <c r="A1377" s="167">
        <v>17031830700</v>
      </c>
      <c r="B1377" s="167" t="s">
        <v>1200</v>
      </c>
      <c r="C1377" s="167">
        <v>0</v>
      </c>
    </row>
    <row r="1378" spans="1:3" x14ac:dyDescent="0.35">
      <c r="A1378" s="167">
        <v>17031830800</v>
      </c>
      <c r="B1378" s="167" t="s">
        <v>1200</v>
      </c>
      <c r="C1378" s="167">
        <v>0</v>
      </c>
    </row>
    <row r="1379" spans="1:3" x14ac:dyDescent="0.35">
      <c r="A1379" s="167">
        <v>17031830900</v>
      </c>
      <c r="B1379" s="167" t="s">
        <v>1200</v>
      </c>
      <c r="C1379" s="167">
        <v>0</v>
      </c>
    </row>
    <row r="1380" spans="1:3" x14ac:dyDescent="0.35">
      <c r="A1380" s="167">
        <v>17031831000</v>
      </c>
      <c r="B1380" s="167" t="s">
        <v>1200</v>
      </c>
      <c r="C1380" s="167">
        <v>0</v>
      </c>
    </row>
    <row r="1381" spans="1:3" x14ac:dyDescent="0.35">
      <c r="A1381" s="167">
        <v>17031831100</v>
      </c>
      <c r="B1381" s="167" t="s">
        <v>1200</v>
      </c>
      <c r="C1381" s="167">
        <v>0</v>
      </c>
    </row>
    <row r="1382" spans="1:3" x14ac:dyDescent="0.35">
      <c r="A1382" s="167">
        <v>17031831200</v>
      </c>
      <c r="B1382" s="167" t="s">
        <v>1200</v>
      </c>
      <c r="C1382" s="167">
        <v>3</v>
      </c>
    </row>
    <row r="1383" spans="1:3" x14ac:dyDescent="0.35">
      <c r="A1383" s="167">
        <v>17031831300</v>
      </c>
      <c r="B1383" s="167" t="s">
        <v>1200</v>
      </c>
      <c r="C1383" s="167">
        <v>0</v>
      </c>
    </row>
    <row r="1384" spans="1:3" x14ac:dyDescent="0.35">
      <c r="A1384" s="167">
        <v>17031831400</v>
      </c>
      <c r="B1384" s="167" t="s">
        <v>1200</v>
      </c>
      <c r="C1384" s="167">
        <v>0</v>
      </c>
    </row>
    <row r="1385" spans="1:3" x14ac:dyDescent="0.35">
      <c r="A1385" s="167">
        <v>17031831500</v>
      </c>
      <c r="B1385" s="167" t="s">
        <v>1200</v>
      </c>
      <c r="C1385" s="167">
        <v>1</v>
      </c>
    </row>
    <row r="1386" spans="1:3" x14ac:dyDescent="0.35">
      <c r="A1386" s="167">
        <v>17031831600</v>
      </c>
      <c r="B1386" s="167" t="s">
        <v>1200</v>
      </c>
      <c r="C1386" s="167">
        <v>3</v>
      </c>
    </row>
    <row r="1387" spans="1:3" x14ac:dyDescent="0.35">
      <c r="A1387" s="167">
        <v>17031831700</v>
      </c>
      <c r="B1387" s="167" t="s">
        <v>1200</v>
      </c>
      <c r="C1387" s="167">
        <v>1</v>
      </c>
    </row>
    <row r="1388" spans="1:3" x14ac:dyDescent="0.35">
      <c r="A1388" s="167">
        <v>17031831800</v>
      </c>
      <c r="B1388" s="167" t="s">
        <v>1200</v>
      </c>
      <c r="C1388" s="167">
        <v>0</v>
      </c>
    </row>
    <row r="1389" spans="1:3" x14ac:dyDescent="0.35">
      <c r="A1389" s="167">
        <v>17031831900</v>
      </c>
      <c r="B1389" s="167" t="s">
        <v>1200</v>
      </c>
      <c r="C1389" s="167">
        <v>0</v>
      </c>
    </row>
    <row r="1390" spans="1:3" x14ac:dyDescent="0.35">
      <c r="A1390" s="167">
        <v>17031832000</v>
      </c>
      <c r="B1390" s="167" t="s">
        <v>1200</v>
      </c>
      <c r="C1390" s="167">
        <v>0</v>
      </c>
    </row>
    <row r="1391" spans="1:3" x14ac:dyDescent="0.35">
      <c r="A1391" s="167">
        <v>17031832100</v>
      </c>
      <c r="B1391" s="167" t="s">
        <v>1200</v>
      </c>
      <c r="C1391" s="167">
        <v>0</v>
      </c>
    </row>
    <row r="1392" spans="1:3" x14ac:dyDescent="0.35">
      <c r="A1392" s="167">
        <v>17031832200</v>
      </c>
      <c r="B1392" s="167" t="s">
        <v>1200</v>
      </c>
      <c r="C1392" s="167">
        <v>0</v>
      </c>
    </row>
    <row r="1393" spans="1:3" x14ac:dyDescent="0.35">
      <c r="A1393" s="167">
        <v>17031832300</v>
      </c>
      <c r="B1393" s="167" t="s">
        <v>1200</v>
      </c>
      <c r="C1393" s="167">
        <v>0</v>
      </c>
    </row>
    <row r="1394" spans="1:3" x14ac:dyDescent="0.35">
      <c r="A1394" s="167">
        <v>17031832400</v>
      </c>
      <c r="B1394" s="167" t="s">
        <v>1200</v>
      </c>
      <c r="C1394" s="167">
        <v>0</v>
      </c>
    </row>
    <row r="1395" spans="1:3" x14ac:dyDescent="0.35">
      <c r="A1395" s="167">
        <v>17031832500</v>
      </c>
      <c r="B1395" s="167" t="s">
        <v>1200</v>
      </c>
      <c r="C1395" s="167">
        <v>1</v>
      </c>
    </row>
    <row r="1396" spans="1:3" x14ac:dyDescent="0.35">
      <c r="A1396" s="167">
        <v>17031832600</v>
      </c>
      <c r="B1396" s="167" t="s">
        <v>1200</v>
      </c>
      <c r="C1396" s="167">
        <v>0</v>
      </c>
    </row>
    <row r="1397" spans="1:3" x14ac:dyDescent="0.35">
      <c r="A1397" s="167">
        <v>17031832900</v>
      </c>
      <c r="B1397" s="167" t="s">
        <v>1200</v>
      </c>
      <c r="C1397" s="167">
        <v>0</v>
      </c>
    </row>
    <row r="1398" spans="1:3" x14ac:dyDescent="0.35">
      <c r="A1398" s="167">
        <v>17031833000</v>
      </c>
      <c r="B1398" s="167" t="s">
        <v>1200</v>
      </c>
      <c r="C1398" s="167">
        <v>0</v>
      </c>
    </row>
    <row r="1399" spans="1:3" x14ac:dyDescent="0.35">
      <c r="A1399" s="167">
        <v>17031833100</v>
      </c>
      <c r="B1399" s="167" t="s">
        <v>1200</v>
      </c>
      <c r="C1399" s="167">
        <v>1</v>
      </c>
    </row>
    <row r="1400" spans="1:3" x14ac:dyDescent="0.35">
      <c r="A1400" s="167">
        <v>17031833300</v>
      </c>
      <c r="B1400" s="167" t="s">
        <v>1200</v>
      </c>
      <c r="C1400" s="167">
        <v>1</v>
      </c>
    </row>
    <row r="1401" spans="1:3" x14ac:dyDescent="0.35">
      <c r="A1401" s="167">
        <v>17031833900</v>
      </c>
      <c r="B1401" s="167" t="s">
        <v>1200</v>
      </c>
      <c r="C1401" s="167">
        <v>0</v>
      </c>
    </row>
    <row r="1402" spans="1:3" x14ac:dyDescent="0.35">
      <c r="A1402" s="167">
        <v>17031834000</v>
      </c>
      <c r="B1402" s="167" t="s">
        <v>1200</v>
      </c>
      <c r="C1402" s="167">
        <v>3</v>
      </c>
    </row>
    <row r="1403" spans="1:3" x14ac:dyDescent="0.35">
      <c r="A1403" s="167">
        <v>17031834200</v>
      </c>
      <c r="B1403" s="167" t="s">
        <v>1200</v>
      </c>
      <c r="C1403" s="167">
        <v>0</v>
      </c>
    </row>
    <row r="1404" spans="1:3" x14ac:dyDescent="0.35">
      <c r="A1404" s="167">
        <v>17031834300</v>
      </c>
      <c r="B1404" s="167" t="s">
        <v>1200</v>
      </c>
      <c r="C1404" s="167">
        <v>0</v>
      </c>
    </row>
    <row r="1405" spans="1:3" x14ac:dyDescent="0.35">
      <c r="A1405" s="167">
        <v>17031834400</v>
      </c>
      <c r="B1405" s="167" t="s">
        <v>1200</v>
      </c>
      <c r="C1405" s="167">
        <v>3</v>
      </c>
    </row>
    <row r="1406" spans="1:3" x14ac:dyDescent="0.35">
      <c r="A1406" s="167">
        <v>17031834500</v>
      </c>
      <c r="B1406" s="167" t="s">
        <v>1200</v>
      </c>
      <c r="C1406" s="167">
        <v>0</v>
      </c>
    </row>
    <row r="1407" spans="1:3" x14ac:dyDescent="0.35">
      <c r="A1407" s="167">
        <v>17031834600</v>
      </c>
      <c r="B1407" s="167" t="s">
        <v>1200</v>
      </c>
      <c r="C1407" s="167">
        <v>0</v>
      </c>
    </row>
    <row r="1408" spans="1:3" x14ac:dyDescent="0.35">
      <c r="A1408" s="167">
        <v>17031834700</v>
      </c>
      <c r="B1408" s="167" t="s">
        <v>1200</v>
      </c>
      <c r="C1408" s="167">
        <v>3</v>
      </c>
    </row>
    <row r="1409" spans="1:3" x14ac:dyDescent="0.35">
      <c r="A1409" s="167">
        <v>17031834800</v>
      </c>
      <c r="B1409" s="167" t="s">
        <v>1200</v>
      </c>
      <c r="C1409" s="167">
        <v>1</v>
      </c>
    </row>
    <row r="1410" spans="1:3" x14ac:dyDescent="0.35">
      <c r="A1410" s="167">
        <v>17031834900</v>
      </c>
      <c r="B1410" s="167" t="s">
        <v>1200</v>
      </c>
      <c r="C1410" s="167">
        <v>1</v>
      </c>
    </row>
    <row r="1411" spans="1:3" x14ac:dyDescent="0.35">
      <c r="A1411" s="167">
        <v>17031835000</v>
      </c>
      <c r="B1411" s="167" t="s">
        <v>1200</v>
      </c>
      <c r="C1411" s="167">
        <v>3</v>
      </c>
    </row>
    <row r="1412" spans="1:3" x14ac:dyDescent="0.35">
      <c r="A1412" s="167">
        <v>17031835100</v>
      </c>
      <c r="B1412" s="167" t="s">
        <v>1200</v>
      </c>
      <c r="C1412" s="167">
        <v>0</v>
      </c>
    </row>
    <row r="1413" spans="1:3" x14ac:dyDescent="0.35">
      <c r="A1413" s="167">
        <v>17031835200</v>
      </c>
      <c r="B1413" s="167" t="s">
        <v>1200</v>
      </c>
      <c r="C1413" s="167">
        <v>5</v>
      </c>
    </row>
    <row r="1414" spans="1:3" x14ac:dyDescent="0.35">
      <c r="A1414" s="167">
        <v>17031835500</v>
      </c>
      <c r="B1414" s="167" t="s">
        <v>1200</v>
      </c>
      <c r="C1414" s="167">
        <v>0</v>
      </c>
    </row>
    <row r="1415" spans="1:3" x14ac:dyDescent="0.35">
      <c r="A1415" s="167">
        <v>17031835600</v>
      </c>
      <c r="B1415" s="167" t="s">
        <v>1200</v>
      </c>
      <c r="C1415" s="167">
        <v>0</v>
      </c>
    </row>
    <row r="1416" spans="1:3" x14ac:dyDescent="0.35">
      <c r="A1416" s="167">
        <v>17031835800</v>
      </c>
      <c r="B1416" s="167" t="s">
        <v>1200</v>
      </c>
      <c r="C1416" s="167">
        <v>3</v>
      </c>
    </row>
    <row r="1417" spans="1:3" x14ac:dyDescent="0.35">
      <c r="A1417" s="167">
        <v>17031836000</v>
      </c>
      <c r="B1417" s="167" t="s">
        <v>1200</v>
      </c>
      <c r="C1417" s="167">
        <v>3</v>
      </c>
    </row>
    <row r="1418" spans="1:3" x14ac:dyDescent="0.35">
      <c r="A1418" s="167">
        <v>17031836100</v>
      </c>
      <c r="B1418" s="167" t="s">
        <v>1200</v>
      </c>
      <c r="C1418" s="167">
        <v>0</v>
      </c>
    </row>
    <row r="1419" spans="1:3" x14ac:dyDescent="0.35">
      <c r="A1419" s="167">
        <v>17031836200</v>
      </c>
      <c r="B1419" s="167" t="s">
        <v>1200</v>
      </c>
      <c r="C1419" s="167">
        <v>0</v>
      </c>
    </row>
    <row r="1420" spans="1:3" x14ac:dyDescent="0.35">
      <c r="A1420" s="167">
        <v>17031836300</v>
      </c>
      <c r="B1420" s="167" t="s">
        <v>1200</v>
      </c>
      <c r="C1420" s="167">
        <v>0</v>
      </c>
    </row>
    <row r="1421" spans="1:3" x14ac:dyDescent="0.35">
      <c r="A1421" s="167">
        <v>17031836400</v>
      </c>
      <c r="B1421" s="167" t="s">
        <v>1200</v>
      </c>
      <c r="C1421" s="167">
        <v>0</v>
      </c>
    </row>
    <row r="1422" spans="1:3" x14ac:dyDescent="0.35">
      <c r="A1422" s="167">
        <v>17031836500</v>
      </c>
      <c r="B1422" s="167" t="s">
        <v>1200</v>
      </c>
      <c r="C1422" s="167">
        <v>0</v>
      </c>
    </row>
    <row r="1423" spans="1:3" x14ac:dyDescent="0.35">
      <c r="A1423" s="167">
        <v>17031836600</v>
      </c>
      <c r="B1423" s="167" t="s">
        <v>1200</v>
      </c>
      <c r="C1423" s="167">
        <v>5</v>
      </c>
    </row>
    <row r="1424" spans="1:3" x14ac:dyDescent="0.35">
      <c r="A1424" s="167">
        <v>17031836700</v>
      </c>
      <c r="B1424" s="167" t="s">
        <v>1200</v>
      </c>
      <c r="C1424" s="167">
        <v>1</v>
      </c>
    </row>
    <row r="1425" spans="1:3" x14ac:dyDescent="0.35">
      <c r="A1425" s="167">
        <v>17031836800</v>
      </c>
      <c r="B1425" s="167" t="s">
        <v>1200</v>
      </c>
      <c r="C1425" s="167">
        <v>3</v>
      </c>
    </row>
    <row r="1426" spans="1:3" x14ac:dyDescent="0.35">
      <c r="A1426" s="167">
        <v>17031836900</v>
      </c>
      <c r="B1426" s="167" t="s">
        <v>1200</v>
      </c>
      <c r="C1426" s="167">
        <v>0</v>
      </c>
    </row>
    <row r="1427" spans="1:3" x14ac:dyDescent="0.35">
      <c r="A1427" s="167">
        <v>17031837000</v>
      </c>
      <c r="B1427" s="167" t="s">
        <v>1200</v>
      </c>
      <c r="C1427" s="167">
        <v>3</v>
      </c>
    </row>
    <row r="1428" spans="1:3" x14ac:dyDescent="0.35">
      <c r="A1428" s="167">
        <v>17031837100</v>
      </c>
      <c r="B1428" s="167" t="s">
        <v>1200</v>
      </c>
      <c r="C1428" s="167">
        <v>0</v>
      </c>
    </row>
    <row r="1429" spans="1:3" x14ac:dyDescent="0.35">
      <c r="A1429" s="167">
        <v>17031837300</v>
      </c>
      <c r="B1429" s="167" t="s">
        <v>1200</v>
      </c>
      <c r="C1429" s="167">
        <v>0</v>
      </c>
    </row>
    <row r="1430" spans="1:3" x14ac:dyDescent="0.35">
      <c r="A1430" s="167">
        <v>17031837400</v>
      </c>
      <c r="B1430" s="167" t="s">
        <v>1200</v>
      </c>
      <c r="C1430" s="167">
        <v>3</v>
      </c>
    </row>
    <row r="1431" spans="1:3" x14ac:dyDescent="0.35">
      <c r="A1431" s="167">
        <v>17031837800</v>
      </c>
      <c r="B1431" s="167" t="s">
        <v>1200</v>
      </c>
      <c r="C1431" s="167">
        <v>3</v>
      </c>
    </row>
    <row r="1432" spans="1:3" x14ac:dyDescent="0.35">
      <c r="A1432" s="167">
        <v>17031838000</v>
      </c>
      <c r="B1432" s="167" t="s">
        <v>1200</v>
      </c>
      <c r="C1432" s="167">
        <v>2</v>
      </c>
    </row>
    <row r="1433" spans="1:3" x14ac:dyDescent="0.35">
      <c r="A1433" s="167">
        <v>17031838100</v>
      </c>
      <c r="B1433" s="167" t="s">
        <v>1200</v>
      </c>
      <c r="C1433" s="167">
        <v>1</v>
      </c>
    </row>
    <row r="1434" spans="1:3" x14ac:dyDescent="0.35">
      <c r="A1434" s="167">
        <v>17031838200</v>
      </c>
      <c r="B1434" s="167" t="s">
        <v>1200</v>
      </c>
      <c r="C1434" s="167">
        <v>1</v>
      </c>
    </row>
    <row r="1435" spans="1:3" x14ac:dyDescent="0.35">
      <c r="A1435" s="167">
        <v>17031838300</v>
      </c>
      <c r="B1435" s="167" t="s">
        <v>1200</v>
      </c>
      <c r="C1435" s="167">
        <v>0</v>
      </c>
    </row>
    <row r="1436" spans="1:3" x14ac:dyDescent="0.35">
      <c r="A1436" s="167">
        <v>17031838600</v>
      </c>
      <c r="B1436" s="167" t="s">
        <v>1200</v>
      </c>
      <c r="C1436" s="167">
        <v>3</v>
      </c>
    </row>
    <row r="1437" spans="1:3" x14ac:dyDescent="0.35">
      <c r="A1437" s="167">
        <v>17031838700</v>
      </c>
      <c r="B1437" s="167" t="s">
        <v>1200</v>
      </c>
      <c r="C1437" s="167">
        <v>0</v>
      </c>
    </row>
    <row r="1438" spans="1:3" x14ac:dyDescent="0.35">
      <c r="A1438" s="167">
        <v>17031838800</v>
      </c>
      <c r="B1438" s="167" t="s">
        <v>1200</v>
      </c>
      <c r="C1438" s="167">
        <v>0</v>
      </c>
    </row>
    <row r="1439" spans="1:3" x14ac:dyDescent="0.35">
      <c r="A1439" s="167">
        <v>17031839000</v>
      </c>
      <c r="B1439" s="167" t="s">
        <v>1200</v>
      </c>
      <c r="C1439" s="167">
        <v>4</v>
      </c>
    </row>
    <row r="1440" spans="1:3" x14ac:dyDescent="0.35">
      <c r="A1440" s="167">
        <v>17031839100</v>
      </c>
      <c r="B1440" s="167" t="s">
        <v>1200</v>
      </c>
      <c r="C1440" s="167">
        <v>1</v>
      </c>
    </row>
    <row r="1441" spans="1:3" x14ac:dyDescent="0.35">
      <c r="A1441" s="167">
        <v>17031839200</v>
      </c>
      <c r="B1441" s="167" t="s">
        <v>1200</v>
      </c>
      <c r="C1441" s="167">
        <v>0</v>
      </c>
    </row>
    <row r="1442" spans="1:3" x14ac:dyDescent="0.35">
      <c r="A1442" s="167">
        <v>17031839500</v>
      </c>
      <c r="B1442" s="167" t="s">
        <v>1200</v>
      </c>
      <c r="C1442" s="167">
        <v>4</v>
      </c>
    </row>
    <row r="1443" spans="1:3" x14ac:dyDescent="0.35">
      <c r="A1443" s="167">
        <v>17031839600</v>
      </c>
      <c r="B1443" s="167" t="s">
        <v>1200</v>
      </c>
      <c r="C1443" s="167">
        <v>0</v>
      </c>
    </row>
    <row r="1444" spans="1:3" x14ac:dyDescent="0.35">
      <c r="A1444" s="167">
        <v>17031839700</v>
      </c>
      <c r="B1444" s="167" t="s">
        <v>1200</v>
      </c>
      <c r="C1444" s="167">
        <v>5</v>
      </c>
    </row>
    <row r="1445" spans="1:3" x14ac:dyDescent="0.35">
      <c r="A1445" s="167">
        <v>17031839800</v>
      </c>
      <c r="B1445" s="167" t="s">
        <v>1200</v>
      </c>
      <c r="C1445" s="167">
        <v>0</v>
      </c>
    </row>
    <row r="1446" spans="1:3" x14ac:dyDescent="0.35">
      <c r="A1446" s="167">
        <v>17031839900</v>
      </c>
      <c r="B1446" s="167" t="s">
        <v>1200</v>
      </c>
      <c r="C1446" s="167">
        <v>4</v>
      </c>
    </row>
    <row r="1447" spans="1:3" x14ac:dyDescent="0.35">
      <c r="A1447" s="167">
        <v>17031840000</v>
      </c>
      <c r="B1447" s="167" t="s">
        <v>1200</v>
      </c>
      <c r="C1447" s="167">
        <v>0</v>
      </c>
    </row>
    <row r="1448" spans="1:3" x14ac:dyDescent="0.35">
      <c r="A1448" s="167">
        <v>17031840100</v>
      </c>
      <c r="B1448" s="167" t="s">
        <v>1200</v>
      </c>
      <c r="C1448" s="167">
        <v>0</v>
      </c>
    </row>
    <row r="1449" spans="1:3" x14ac:dyDescent="0.35">
      <c r="A1449" s="167">
        <v>17031840200</v>
      </c>
      <c r="B1449" s="167" t="s">
        <v>1200</v>
      </c>
      <c r="C1449" s="167">
        <v>0</v>
      </c>
    </row>
    <row r="1450" spans="1:3" x14ac:dyDescent="0.35">
      <c r="A1450" s="167">
        <v>17031840300</v>
      </c>
      <c r="B1450" s="167" t="s">
        <v>1200</v>
      </c>
      <c r="C1450" s="167">
        <v>1</v>
      </c>
    </row>
    <row r="1451" spans="1:3" x14ac:dyDescent="0.35">
      <c r="A1451" s="167">
        <v>17031840400</v>
      </c>
      <c r="B1451" s="167" t="s">
        <v>1200</v>
      </c>
      <c r="C1451" s="167">
        <v>1</v>
      </c>
    </row>
    <row r="1452" spans="1:3" x14ac:dyDescent="0.35">
      <c r="A1452" s="167">
        <v>17031840700</v>
      </c>
      <c r="B1452" s="167" t="s">
        <v>1200</v>
      </c>
      <c r="C1452" s="167">
        <v>5</v>
      </c>
    </row>
    <row r="1453" spans="1:3" x14ac:dyDescent="0.35">
      <c r="A1453" s="167">
        <v>17031840800</v>
      </c>
      <c r="B1453" s="167" t="s">
        <v>1200</v>
      </c>
      <c r="C1453" s="167">
        <v>3</v>
      </c>
    </row>
    <row r="1454" spans="1:3" x14ac:dyDescent="0.35">
      <c r="A1454" s="167">
        <v>17031841000</v>
      </c>
      <c r="B1454" s="167" t="s">
        <v>1200</v>
      </c>
      <c r="C1454" s="167">
        <v>3</v>
      </c>
    </row>
    <row r="1455" spans="1:3" x14ac:dyDescent="0.35">
      <c r="A1455" s="167">
        <v>17031841100</v>
      </c>
      <c r="B1455" s="167" t="s">
        <v>1200</v>
      </c>
      <c r="C1455" s="167">
        <v>1</v>
      </c>
    </row>
    <row r="1456" spans="1:3" x14ac:dyDescent="0.35">
      <c r="A1456" s="167">
        <v>17031841200</v>
      </c>
      <c r="B1456" s="167" t="s">
        <v>1200</v>
      </c>
      <c r="C1456" s="167">
        <v>1</v>
      </c>
    </row>
    <row r="1457" spans="1:3" x14ac:dyDescent="0.35">
      <c r="A1457" s="167">
        <v>17031841300</v>
      </c>
      <c r="B1457" s="167" t="s">
        <v>1200</v>
      </c>
      <c r="C1457" s="167">
        <v>0</v>
      </c>
    </row>
    <row r="1458" spans="1:3" x14ac:dyDescent="0.35">
      <c r="A1458" s="167">
        <v>17031841500</v>
      </c>
      <c r="B1458" s="167" t="s">
        <v>1200</v>
      </c>
      <c r="C1458" s="167">
        <v>0</v>
      </c>
    </row>
    <row r="1459" spans="1:3" x14ac:dyDescent="0.35">
      <c r="A1459" s="167">
        <v>17031841700</v>
      </c>
      <c r="B1459" s="167" t="s">
        <v>1200</v>
      </c>
      <c r="C1459" s="167">
        <v>1</v>
      </c>
    </row>
    <row r="1460" spans="1:3" x14ac:dyDescent="0.35">
      <c r="A1460" s="167">
        <v>17031841800</v>
      </c>
      <c r="B1460" s="167" t="s">
        <v>1200</v>
      </c>
      <c r="C1460" s="167">
        <v>0</v>
      </c>
    </row>
    <row r="1461" spans="1:3" x14ac:dyDescent="0.35">
      <c r="A1461" s="167">
        <v>17031841900</v>
      </c>
      <c r="B1461" s="167" t="s">
        <v>1200</v>
      </c>
      <c r="C1461" s="167">
        <v>1</v>
      </c>
    </row>
    <row r="1462" spans="1:3" x14ac:dyDescent="0.35">
      <c r="A1462" s="167">
        <v>17031842000</v>
      </c>
      <c r="B1462" s="167" t="s">
        <v>1200</v>
      </c>
      <c r="C1462" s="167">
        <v>3</v>
      </c>
    </row>
    <row r="1463" spans="1:3" x14ac:dyDescent="0.35">
      <c r="A1463" s="167">
        <v>17031842100</v>
      </c>
      <c r="B1463" s="167" t="s">
        <v>1200</v>
      </c>
      <c r="C1463" s="167">
        <v>3</v>
      </c>
    </row>
    <row r="1464" spans="1:3" x14ac:dyDescent="0.35">
      <c r="A1464" s="167">
        <v>17031842200</v>
      </c>
      <c r="B1464" s="167" t="s">
        <v>1200</v>
      </c>
      <c r="C1464" s="167">
        <v>1</v>
      </c>
    </row>
    <row r="1465" spans="1:3" x14ac:dyDescent="0.35">
      <c r="A1465" s="167">
        <v>17031842300</v>
      </c>
      <c r="B1465" s="167" t="s">
        <v>1200</v>
      </c>
      <c r="C1465" s="167">
        <v>4</v>
      </c>
    </row>
    <row r="1466" spans="1:3" x14ac:dyDescent="0.35">
      <c r="A1466" s="167">
        <v>17031842400</v>
      </c>
      <c r="B1466" s="167" t="s">
        <v>1200</v>
      </c>
      <c r="C1466" s="167">
        <v>5</v>
      </c>
    </row>
    <row r="1467" spans="1:3" x14ac:dyDescent="0.35">
      <c r="A1467" s="167">
        <v>17031842500</v>
      </c>
      <c r="B1467" s="167" t="s">
        <v>1200</v>
      </c>
      <c r="C1467" s="167">
        <v>3</v>
      </c>
    </row>
    <row r="1468" spans="1:3" x14ac:dyDescent="0.35">
      <c r="A1468" s="167">
        <v>17031842600</v>
      </c>
      <c r="B1468" s="167" t="s">
        <v>1200</v>
      </c>
      <c r="C1468" s="167">
        <v>0</v>
      </c>
    </row>
    <row r="1469" spans="1:3" x14ac:dyDescent="0.35">
      <c r="A1469" s="167">
        <v>17031842800</v>
      </c>
      <c r="B1469" s="167" t="s">
        <v>1200</v>
      </c>
      <c r="C1469" s="167">
        <v>3</v>
      </c>
    </row>
    <row r="1470" spans="1:3" x14ac:dyDescent="0.35">
      <c r="A1470" s="167">
        <v>17031842900</v>
      </c>
      <c r="B1470" s="167" t="s">
        <v>1200</v>
      </c>
      <c r="C1470" s="167">
        <v>0</v>
      </c>
    </row>
    <row r="1471" spans="1:3" x14ac:dyDescent="0.35">
      <c r="A1471" s="167">
        <v>17031843000</v>
      </c>
      <c r="B1471" s="167" t="s">
        <v>1200</v>
      </c>
      <c r="C1471" s="167">
        <v>0</v>
      </c>
    </row>
    <row r="1472" spans="1:3" x14ac:dyDescent="0.35">
      <c r="A1472" s="167">
        <v>17031843100</v>
      </c>
      <c r="B1472" s="167" t="s">
        <v>1200</v>
      </c>
      <c r="C1472" s="167">
        <v>3</v>
      </c>
    </row>
    <row r="1473" spans="1:3" x14ac:dyDescent="0.35">
      <c r="A1473" s="167">
        <v>17031843200</v>
      </c>
      <c r="B1473" s="167" t="s">
        <v>1200</v>
      </c>
      <c r="C1473" s="167">
        <v>4</v>
      </c>
    </row>
    <row r="1474" spans="1:3" x14ac:dyDescent="0.35">
      <c r="A1474" s="167">
        <v>17031843300</v>
      </c>
      <c r="B1474" s="167" t="s">
        <v>1200</v>
      </c>
      <c r="C1474" s="167">
        <v>1</v>
      </c>
    </row>
    <row r="1475" spans="1:3" x14ac:dyDescent="0.35">
      <c r="A1475" s="167">
        <v>17031843400</v>
      </c>
      <c r="B1475" s="167" t="s">
        <v>1200</v>
      </c>
      <c r="C1475" s="167">
        <v>3</v>
      </c>
    </row>
    <row r="1476" spans="1:3" x14ac:dyDescent="0.35">
      <c r="A1476" s="167">
        <v>17031843500</v>
      </c>
      <c r="B1476" s="167" t="s">
        <v>1200</v>
      </c>
      <c r="C1476" s="167">
        <v>1</v>
      </c>
    </row>
    <row r="1477" spans="1:3" x14ac:dyDescent="0.35">
      <c r="A1477" s="167">
        <v>17031843600</v>
      </c>
      <c r="B1477" s="167" t="s">
        <v>1200</v>
      </c>
      <c r="C1477" s="167">
        <v>0</v>
      </c>
    </row>
    <row r="1478" spans="1:3" x14ac:dyDescent="0.35">
      <c r="A1478" s="167">
        <v>17031843700</v>
      </c>
      <c r="B1478" s="167" t="s">
        <v>1200</v>
      </c>
      <c r="C1478" s="167">
        <v>0</v>
      </c>
    </row>
    <row r="1479" spans="1:3" x14ac:dyDescent="0.35">
      <c r="A1479" s="167">
        <v>17031843800</v>
      </c>
      <c r="B1479" s="167" t="s">
        <v>1200</v>
      </c>
      <c r="C1479" s="167">
        <v>3</v>
      </c>
    </row>
    <row r="1480" spans="1:3" x14ac:dyDescent="0.35">
      <c r="A1480" s="167">
        <v>17031843900</v>
      </c>
      <c r="B1480" s="167" t="s">
        <v>1200</v>
      </c>
      <c r="C1480" s="167">
        <v>0</v>
      </c>
    </row>
    <row r="1481" spans="1:3" x14ac:dyDescent="0.35">
      <c r="A1481" s="167">
        <v>17031844600</v>
      </c>
      <c r="B1481" s="167" t="s">
        <v>1200</v>
      </c>
      <c r="C1481" s="167">
        <v>0</v>
      </c>
    </row>
    <row r="1482" spans="1:3" x14ac:dyDescent="0.35">
      <c r="A1482" s="167">
        <v>17031844700</v>
      </c>
      <c r="B1482" s="167" t="s">
        <v>1200</v>
      </c>
      <c r="C1482" s="167">
        <v>0</v>
      </c>
    </row>
    <row r="1483" spans="1:3" x14ac:dyDescent="0.35">
      <c r="A1483" s="167">
        <v>17031980000</v>
      </c>
      <c r="B1483" s="167" t="s">
        <v>1200</v>
      </c>
      <c r="C1483" s="167">
        <v>0</v>
      </c>
    </row>
    <row r="1484" spans="1:3" x14ac:dyDescent="0.35">
      <c r="A1484" s="167">
        <v>17031980100</v>
      </c>
      <c r="B1484" s="167" t="s">
        <v>1200</v>
      </c>
      <c r="C1484" s="167">
        <v>0</v>
      </c>
    </row>
    <row r="1485" spans="1:3" x14ac:dyDescent="0.35">
      <c r="A1485" s="167">
        <v>17031990000</v>
      </c>
      <c r="B1485" s="167" t="s">
        <v>3755</v>
      </c>
      <c r="C1485" s="167">
        <v>-1</v>
      </c>
    </row>
    <row r="1486" spans="1:3" x14ac:dyDescent="0.35">
      <c r="A1486" s="167">
        <v>17033880100</v>
      </c>
      <c r="B1486" s="167" t="s">
        <v>672</v>
      </c>
      <c r="C1486" s="167">
        <v>0</v>
      </c>
    </row>
    <row r="1487" spans="1:3" x14ac:dyDescent="0.35">
      <c r="A1487" s="167">
        <v>17033880200</v>
      </c>
      <c r="B1487" s="167" t="s">
        <v>672</v>
      </c>
      <c r="C1487" s="167">
        <v>0</v>
      </c>
    </row>
    <row r="1488" spans="1:3" x14ac:dyDescent="0.35">
      <c r="A1488" s="167">
        <v>17033880300</v>
      </c>
      <c r="B1488" s="167" t="s">
        <v>672</v>
      </c>
      <c r="C1488" s="167">
        <v>1</v>
      </c>
    </row>
    <row r="1489" spans="1:3" x14ac:dyDescent="0.35">
      <c r="A1489" s="167">
        <v>17033880400</v>
      </c>
      <c r="B1489" s="167" t="s">
        <v>672</v>
      </c>
      <c r="C1489" s="167">
        <v>1</v>
      </c>
    </row>
    <row r="1490" spans="1:3" x14ac:dyDescent="0.35">
      <c r="A1490" s="167">
        <v>17033880500</v>
      </c>
      <c r="B1490" s="167" t="s">
        <v>672</v>
      </c>
      <c r="C1490" s="167">
        <v>5</v>
      </c>
    </row>
    <row r="1491" spans="1:3" x14ac:dyDescent="0.35">
      <c r="A1491" s="167">
        <v>17033880600</v>
      </c>
      <c r="B1491" s="167" t="s">
        <v>672</v>
      </c>
      <c r="C1491" s="167">
        <v>0</v>
      </c>
    </row>
    <row r="1492" spans="1:3" x14ac:dyDescent="0.35">
      <c r="A1492" s="167">
        <v>17035972400</v>
      </c>
      <c r="B1492" s="167" t="s">
        <v>672</v>
      </c>
      <c r="C1492" s="167">
        <v>1</v>
      </c>
    </row>
    <row r="1493" spans="1:3" x14ac:dyDescent="0.35">
      <c r="A1493" s="167">
        <v>17035972500</v>
      </c>
      <c r="B1493" s="167" t="s">
        <v>672</v>
      </c>
      <c r="C1493" s="167">
        <v>5</v>
      </c>
    </row>
    <row r="1494" spans="1:3" x14ac:dyDescent="0.35">
      <c r="A1494" s="167">
        <v>17035972600</v>
      </c>
      <c r="B1494" s="167" t="s">
        <v>672</v>
      </c>
      <c r="C1494" s="167">
        <v>1</v>
      </c>
    </row>
    <row r="1495" spans="1:3" x14ac:dyDescent="0.35">
      <c r="A1495" s="167">
        <v>17037000100</v>
      </c>
      <c r="B1495" s="167" t="s">
        <v>672</v>
      </c>
      <c r="C1495" s="167">
        <v>0</v>
      </c>
    </row>
    <row r="1496" spans="1:3" x14ac:dyDescent="0.35">
      <c r="A1496" s="167">
        <v>17037000200</v>
      </c>
      <c r="B1496" s="167" t="s">
        <v>672</v>
      </c>
      <c r="C1496" s="167">
        <v>0</v>
      </c>
    </row>
    <row r="1497" spans="1:3" x14ac:dyDescent="0.35">
      <c r="A1497" s="167">
        <v>17037000300</v>
      </c>
      <c r="B1497" s="167" t="s">
        <v>672</v>
      </c>
      <c r="C1497" s="167">
        <v>0</v>
      </c>
    </row>
    <row r="1498" spans="1:3" x14ac:dyDescent="0.35">
      <c r="A1498" s="167">
        <v>17037000401</v>
      </c>
      <c r="B1498" s="167" t="s">
        <v>824</v>
      </c>
      <c r="C1498" s="167">
        <v>0</v>
      </c>
    </row>
    <row r="1499" spans="1:3" x14ac:dyDescent="0.35">
      <c r="A1499" s="167">
        <v>17037000402</v>
      </c>
      <c r="B1499" s="167" t="s">
        <v>824</v>
      </c>
      <c r="C1499" s="167">
        <v>5</v>
      </c>
    </row>
    <row r="1500" spans="1:3" x14ac:dyDescent="0.35">
      <c r="A1500" s="167">
        <v>17037000500</v>
      </c>
      <c r="B1500" s="167" t="s">
        <v>824</v>
      </c>
      <c r="C1500" s="167">
        <v>0</v>
      </c>
    </row>
    <row r="1501" spans="1:3" x14ac:dyDescent="0.35">
      <c r="A1501" s="167">
        <v>17037000600</v>
      </c>
      <c r="B1501" s="167" t="s">
        <v>824</v>
      </c>
      <c r="C1501" s="167">
        <v>0</v>
      </c>
    </row>
    <row r="1502" spans="1:3" x14ac:dyDescent="0.35">
      <c r="A1502" s="167">
        <v>17037000700</v>
      </c>
      <c r="B1502" s="167" t="s">
        <v>824</v>
      </c>
      <c r="C1502" s="167">
        <v>5</v>
      </c>
    </row>
    <row r="1503" spans="1:3" x14ac:dyDescent="0.35">
      <c r="A1503" s="167">
        <v>17037000800</v>
      </c>
      <c r="B1503" s="167" t="s">
        <v>824</v>
      </c>
      <c r="C1503" s="167">
        <v>0</v>
      </c>
    </row>
    <row r="1504" spans="1:3" x14ac:dyDescent="0.35">
      <c r="A1504" s="167">
        <v>17037000900</v>
      </c>
      <c r="B1504" s="167" t="s">
        <v>824</v>
      </c>
      <c r="C1504" s="167">
        <v>2</v>
      </c>
    </row>
    <row r="1505" spans="1:3" x14ac:dyDescent="0.35">
      <c r="A1505" s="167">
        <v>17037001002</v>
      </c>
      <c r="B1505" s="167" t="s">
        <v>824</v>
      </c>
      <c r="C1505" s="167">
        <v>0</v>
      </c>
    </row>
    <row r="1506" spans="1:3" x14ac:dyDescent="0.35">
      <c r="A1506" s="167">
        <v>17037001003</v>
      </c>
      <c r="B1506" s="167" t="s">
        <v>824</v>
      </c>
      <c r="C1506" s="167">
        <v>0</v>
      </c>
    </row>
    <row r="1507" spans="1:3" x14ac:dyDescent="0.35">
      <c r="A1507" s="167">
        <v>17037001004</v>
      </c>
      <c r="B1507" s="167" t="s">
        <v>824</v>
      </c>
      <c r="C1507" s="167">
        <v>0</v>
      </c>
    </row>
    <row r="1508" spans="1:3" x14ac:dyDescent="0.35">
      <c r="A1508" s="167">
        <v>17037001300</v>
      </c>
      <c r="B1508" s="167" t="s">
        <v>824</v>
      </c>
      <c r="C1508" s="167">
        <v>0</v>
      </c>
    </row>
    <row r="1509" spans="1:3" x14ac:dyDescent="0.35">
      <c r="A1509" s="167">
        <v>17037001400</v>
      </c>
      <c r="B1509" s="167" t="s">
        <v>824</v>
      </c>
      <c r="C1509" s="167">
        <v>4</v>
      </c>
    </row>
    <row r="1510" spans="1:3" x14ac:dyDescent="0.35">
      <c r="A1510" s="167">
        <v>17037001500</v>
      </c>
      <c r="B1510" s="167" t="s">
        <v>824</v>
      </c>
      <c r="C1510" s="167">
        <v>0</v>
      </c>
    </row>
    <row r="1511" spans="1:3" x14ac:dyDescent="0.35">
      <c r="A1511" s="167">
        <v>17037001600</v>
      </c>
      <c r="B1511" s="167" t="s">
        <v>824</v>
      </c>
      <c r="C1511" s="167">
        <v>5</v>
      </c>
    </row>
    <row r="1512" spans="1:3" x14ac:dyDescent="0.35">
      <c r="A1512" s="167">
        <v>17037001700</v>
      </c>
      <c r="B1512" s="167" t="s">
        <v>672</v>
      </c>
      <c r="C1512" s="167">
        <v>0</v>
      </c>
    </row>
    <row r="1513" spans="1:3" x14ac:dyDescent="0.35">
      <c r="A1513" s="167">
        <v>17037001800</v>
      </c>
      <c r="B1513" s="167" t="s">
        <v>672</v>
      </c>
      <c r="C1513" s="167">
        <v>5</v>
      </c>
    </row>
    <row r="1514" spans="1:3" x14ac:dyDescent="0.35">
      <c r="A1514" s="167">
        <v>17037001900</v>
      </c>
      <c r="B1514" s="167" t="s">
        <v>672</v>
      </c>
      <c r="C1514" s="167">
        <v>1</v>
      </c>
    </row>
    <row r="1515" spans="1:3" x14ac:dyDescent="0.35">
      <c r="A1515" s="167">
        <v>17037002000</v>
      </c>
      <c r="B1515" s="167" t="s">
        <v>672</v>
      </c>
      <c r="C1515" s="167">
        <v>0</v>
      </c>
    </row>
    <row r="1516" spans="1:3" x14ac:dyDescent="0.35">
      <c r="A1516" s="167">
        <v>17037002100</v>
      </c>
      <c r="B1516" s="167" t="s">
        <v>672</v>
      </c>
      <c r="C1516" s="167">
        <v>5</v>
      </c>
    </row>
    <row r="1517" spans="1:3" x14ac:dyDescent="0.35">
      <c r="A1517" s="167">
        <v>17037002200</v>
      </c>
      <c r="B1517" s="167" t="s">
        <v>824</v>
      </c>
      <c r="C1517" s="167">
        <v>3</v>
      </c>
    </row>
    <row r="1518" spans="1:3" x14ac:dyDescent="0.35">
      <c r="A1518" s="167">
        <v>17039971400</v>
      </c>
      <c r="B1518" s="167" t="s">
        <v>672</v>
      </c>
      <c r="C1518" s="167">
        <v>4</v>
      </c>
    </row>
    <row r="1519" spans="1:3" x14ac:dyDescent="0.35">
      <c r="A1519" s="167">
        <v>17039971500</v>
      </c>
      <c r="B1519" s="167" t="s">
        <v>672</v>
      </c>
      <c r="C1519" s="167">
        <v>1</v>
      </c>
    </row>
    <row r="1520" spans="1:3" x14ac:dyDescent="0.35">
      <c r="A1520" s="167">
        <v>17039971600</v>
      </c>
      <c r="B1520" s="167" t="s">
        <v>672</v>
      </c>
      <c r="C1520" s="167">
        <v>4</v>
      </c>
    </row>
    <row r="1521" spans="1:3" x14ac:dyDescent="0.35">
      <c r="A1521" s="167">
        <v>17039971700</v>
      </c>
      <c r="B1521" s="167" t="s">
        <v>672</v>
      </c>
      <c r="C1521" s="167">
        <v>1</v>
      </c>
    </row>
    <row r="1522" spans="1:3" x14ac:dyDescent="0.35">
      <c r="A1522" s="167">
        <v>17039971800</v>
      </c>
      <c r="B1522" s="167" t="s">
        <v>672</v>
      </c>
      <c r="C1522" s="167">
        <v>0</v>
      </c>
    </row>
    <row r="1523" spans="1:3" x14ac:dyDescent="0.35">
      <c r="A1523" s="167">
        <v>17041952000</v>
      </c>
      <c r="B1523" s="167" t="s">
        <v>672</v>
      </c>
      <c r="C1523" s="167">
        <v>1</v>
      </c>
    </row>
    <row r="1524" spans="1:3" x14ac:dyDescent="0.35">
      <c r="A1524" s="167">
        <v>17041952100</v>
      </c>
      <c r="B1524" s="167" t="s">
        <v>672</v>
      </c>
      <c r="C1524" s="167">
        <v>5</v>
      </c>
    </row>
    <row r="1525" spans="1:3" x14ac:dyDescent="0.35">
      <c r="A1525" s="167">
        <v>17041952200</v>
      </c>
      <c r="B1525" s="167" t="s">
        <v>672</v>
      </c>
      <c r="C1525" s="167">
        <v>4</v>
      </c>
    </row>
    <row r="1526" spans="1:3" x14ac:dyDescent="0.35">
      <c r="A1526" s="167">
        <v>17041952300</v>
      </c>
      <c r="B1526" s="167" t="s">
        <v>672</v>
      </c>
      <c r="C1526" s="167">
        <v>1</v>
      </c>
    </row>
    <row r="1527" spans="1:3" x14ac:dyDescent="0.35">
      <c r="A1527" s="167">
        <v>17041952400</v>
      </c>
      <c r="B1527" s="167" t="s">
        <v>672</v>
      </c>
      <c r="C1527" s="167">
        <v>1</v>
      </c>
    </row>
    <row r="1528" spans="1:3" x14ac:dyDescent="0.35">
      <c r="A1528" s="167">
        <v>17043840000</v>
      </c>
      <c r="B1528" s="167" t="s">
        <v>1200</v>
      </c>
      <c r="C1528" s="167">
        <v>3</v>
      </c>
    </row>
    <row r="1529" spans="1:3" x14ac:dyDescent="0.35">
      <c r="A1529" s="167">
        <v>17043840101</v>
      </c>
      <c r="B1529" s="167" t="s">
        <v>2563</v>
      </c>
      <c r="C1529" s="167">
        <v>5</v>
      </c>
    </row>
    <row r="1530" spans="1:3" x14ac:dyDescent="0.35">
      <c r="A1530" s="167">
        <v>17043840102</v>
      </c>
      <c r="B1530" s="167" t="s">
        <v>2563</v>
      </c>
      <c r="C1530" s="167">
        <v>3</v>
      </c>
    </row>
    <row r="1531" spans="1:3" x14ac:dyDescent="0.35">
      <c r="A1531" s="167">
        <v>17043840103</v>
      </c>
      <c r="B1531" s="167" t="s">
        <v>2563</v>
      </c>
      <c r="C1531" s="167">
        <v>0</v>
      </c>
    </row>
    <row r="1532" spans="1:3" x14ac:dyDescent="0.35">
      <c r="A1532" s="167">
        <v>17043840104</v>
      </c>
      <c r="B1532" s="167" t="s">
        <v>2563</v>
      </c>
      <c r="C1532" s="167">
        <v>0</v>
      </c>
    </row>
    <row r="1533" spans="1:3" x14ac:dyDescent="0.35">
      <c r="A1533" s="167">
        <v>17043840201</v>
      </c>
      <c r="B1533" s="167" t="s">
        <v>2563</v>
      </c>
      <c r="C1533" s="167">
        <v>1</v>
      </c>
    </row>
    <row r="1534" spans="1:3" x14ac:dyDescent="0.35">
      <c r="A1534" s="167">
        <v>17043840202</v>
      </c>
      <c r="B1534" s="167" t="s">
        <v>2563</v>
      </c>
      <c r="C1534" s="167">
        <v>5</v>
      </c>
    </row>
    <row r="1535" spans="1:3" x14ac:dyDescent="0.35">
      <c r="A1535" s="167">
        <v>17043840303</v>
      </c>
      <c r="B1535" s="167" t="s">
        <v>2563</v>
      </c>
      <c r="C1535" s="167">
        <v>0</v>
      </c>
    </row>
    <row r="1536" spans="1:3" x14ac:dyDescent="0.35">
      <c r="A1536" s="167">
        <v>17043840304</v>
      </c>
      <c r="B1536" s="167" t="s">
        <v>2563</v>
      </c>
      <c r="C1536" s="167">
        <v>3</v>
      </c>
    </row>
    <row r="1537" spans="1:3" x14ac:dyDescent="0.35">
      <c r="A1537" s="167">
        <v>17043840600</v>
      </c>
      <c r="B1537" s="167" t="s">
        <v>2563</v>
      </c>
      <c r="C1537" s="167">
        <v>5</v>
      </c>
    </row>
    <row r="1538" spans="1:3" x14ac:dyDescent="0.35">
      <c r="A1538" s="167">
        <v>17043840703</v>
      </c>
      <c r="B1538" s="167" t="s">
        <v>2563</v>
      </c>
      <c r="C1538" s="167">
        <v>1</v>
      </c>
    </row>
    <row r="1539" spans="1:3" x14ac:dyDescent="0.35">
      <c r="A1539" s="167">
        <v>17043840704</v>
      </c>
      <c r="B1539" s="167" t="s">
        <v>2563</v>
      </c>
      <c r="C1539" s="167">
        <v>3</v>
      </c>
    </row>
    <row r="1540" spans="1:3" x14ac:dyDescent="0.35">
      <c r="A1540" s="167">
        <v>17043840705</v>
      </c>
      <c r="B1540" s="167" t="s">
        <v>2563</v>
      </c>
      <c r="C1540" s="167">
        <v>0</v>
      </c>
    </row>
    <row r="1541" spans="1:3" x14ac:dyDescent="0.35">
      <c r="A1541" s="167">
        <v>17043840706</v>
      </c>
      <c r="B1541" s="167" t="s">
        <v>2563</v>
      </c>
      <c r="C1541" s="167">
        <v>5</v>
      </c>
    </row>
    <row r="1542" spans="1:3" x14ac:dyDescent="0.35">
      <c r="A1542" s="167">
        <v>17043840801</v>
      </c>
      <c r="B1542" s="167" t="s">
        <v>2563</v>
      </c>
      <c r="C1542" s="167">
        <v>1</v>
      </c>
    </row>
    <row r="1543" spans="1:3" x14ac:dyDescent="0.35">
      <c r="A1543" s="167">
        <v>17043840802</v>
      </c>
      <c r="B1543" s="167" t="s">
        <v>2563</v>
      </c>
      <c r="C1543" s="167">
        <v>1</v>
      </c>
    </row>
    <row r="1544" spans="1:3" x14ac:dyDescent="0.35">
      <c r="A1544" s="167">
        <v>17043840901</v>
      </c>
      <c r="B1544" s="167" t="s">
        <v>2563</v>
      </c>
      <c r="C1544" s="167">
        <v>3</v>
      </c>
    </row>
    <row r="1545" spans="1:3" x14ac:dyDescent="0.35">
      <c r="A1545" s="167">
        <v>17043840904</v>
      </c>
      <c r="B1545" s="167" t="s">
        <v>2563</v>
      </c>
      <c r="C1545" s="167">
        <v>3</v>
      </c>
    </row>
    <row r="1546" spans="1:3" x14ac:dyDescent="0.35">
      <c r="A1546" s="167">
        <v>17043840906</v>
      </c>
      <c r="B1546" s="167" t="s">
        <v>2563</v>
      </c>
      <c r="C1546" s="167">
        <v>1</v>
      </c>
    </row>
    <row r="1547" spans="1:3" x14ac:dyDescent="0.35">
      <c r="A1547" s="167">
        <v>17043840907</v>
      </c>
      <c r="B1547" s="167" t="s">
        <v>2563</v>
      </c>
      <c r="C1547" s="167">
        <v>5</v>
      </c>
    </row>
    <row r="1548" spans="1:3" x14ac:dyDescent="0.35">
      <c r="A1548" s="167">
        <v>17043840908</v>
      </c>
      <c r="B1548" s="167" t="s">
        <v>2563</v>
      </c>
      <c r="C1548" s="167">
        <v>5</v>
      </c>
    </row>
    <row r="1549" spans="1:3" x14ac:dyDescent="0.35">
      <c r="A1549" s="167">
        <v>17043840910</v>
      </c>
      <c r="B1549" s="167" t="s">
        <v>2563</v>
      </c>
      <c r="C1549" s="167">
        <v>1</v>
      </c>
    </row>
    <row r="1550" spans="1:3" x14ac:dyDescent="0.35">
      <c r="A1550" s="167">
        <v>17043840911</v>
      </c>
      <c r="B1550" s="167" t="s">
        <v>2563</v>
      </c>
      <c r="C1550" s="167">
        <v>0</v>
      </c>
    </row>
    <row r="1551" spans="1:3" x14ac:dyDescent="0.35">
      <c r="A1551" s="167">
        <v>17043841002</v>
      </c>
      <c r="B1551" s="167" t="s">
        <v>2563</v>
      </c>
      <c r="C1551" s="167">
        <v>0</v>
      </c>
    </row>
    <row r="1552" spans="1:3" x14ac:dyDescent="0.35">
      <c r="A1552" s="167">
        <v>17043841003</v>
      </c>
      <c r="B1552" s="167" t="s">
        <v>2563</v>
      </c>
      <c r="C1552" s="167">
        <v>2</v>
      </c>
    </row>
    <row r="1553" spans="1:3" x14ac:dyDescent="0.35">
      <c r="A1553" s="167">
        <v>17043841004</v>
      </c>
      <c r="B1553" s="167" t="s">
        <v>2563</v>
      </c>
      <c r="C1553" s="167">
        <v>0</v>
      </c>
    </row>
    <row r="1554" spans="1:3" x14ac:dyDescent="0.35">
      <c r="A1554" s="167">
        <v>17043841102</v>
      </c>
      <c r="B1554" s="167" t="s">
        <v>2563</v>
      </c>
      <c r="C1554" s="167">
        <v>0</v>
      </c>
    </row>
    <row r="1555" spans="1:3" x14ac:dyDescent="0.35">
      <c r="A1555" s="167">
        <v>17043841103</v>
      </c>
      <c r="B1555" s="167" t="s">
        <v>2563</v>
      </c>
      <c r="C1555" s="167">
        <v>1</v>
      </c>
    </row>
    <row r="1556" spans="1:3" x14ac:dyDescent="0.35">
      <c r="A1556" s="167">
        <v>17043841104</v>
      </c>
      <c r="B1556" s="167" t="s">
        <v>2563</v>
      </c>
      <c r="C1556" s="167">
        <v>0</v>
      </c>
    </row>
    <row r="1557" spans="1:3" x14ac:dyDescent="0.35">
      <c r="A1557" s="167">
        <v>17043841108</v>
      </c>
      <c r="B1557" s="167" t="s">
        <v>2563</v>
      </c>
      <c r="C1557" s="167">
        <v>0</v>
      </c>
    </row>
    <row r="1558" spans="1:3" x14ac:dyDescent="0.35">
      <c r="A1558" s="167">
        <v>17043841109</v>
      </c>
      <c r="B1558" s="167" t="s">
        <v>2563</v>
      </c>
      <c r="C1558" s="167">
        <v>0</v>
      </c>
    </row>
    <row r="1559" spans="1:3" x14ac:dyDescent="0.35">
      <c r="A1559" s="167">
        <v>17043841110</v>
      </c>
      <c r="B1559" s="167" t="s">
        <v>2563</v>
      </c>
      <c r="C1559" s="167">
        <v>0</v>
      </c>
    </row>
    <row r="1560" spans="1:3" x14ac:dyDescent="0.35">
      <c r="A1560" s="167">
        <v>17043841111</v>
      </c>
      <c r="B1560" s="167" t="s">
        <v>2563</v>
      </c>
      <c r="C1560" s="167">
        <v>5</v>
      </c>
    </row>
    <row r="1561" spans="1:3" x14ac:dyDescent="0.35">
      <c r="A1561" s="167">
        <v>17043841112</v>
      </c>
      <c r="B1561" s="167" t="s">
        <v>2563</v>
      </c>
      <c r="C1561" s="167">
        <v>1</v>
      </c>
    </row>
    <row r="1562" spans="1:3" x14ac:dyDescent="0.35">
      <c r="A1562" s="167">
        <v>17043841113</v>
      </c>
      <c r="B1562" s="167" t="s">
        <v>2563</v>
      </c>
      <c r="C1562" s="167">
        <v>0</v>
      </c>
    </row>
    <row r="1563" spans="1:3" x14ac:dyDescent="0.35">
      <c r="A1563" s="167">
        <v>17043841114</v>
      </c>
      <c r="B1563" s="167" t="s">
        <v>2563</v>
      </c>
      <c r="C1563" s="167">
        <v>0</v>
      </c>
    </row>
    <row r="1564" spans="1:3" x14ac:dyDescent="0.35">
      <c r="A1564" s="167">
        <v>17043841204</v>
      </c>
      <c r="B1564" s="167" t="s">
        <v>2563</v>
      </c>
      <c r="C1564" s="167">
        <v>1</v>
      </c>
    </row>
    <row r="1565" spans="1:3" x14ac:dyDescent="0.35">
      <c r="A1565" s="167">
        <v>17043841205</v>
      </c>
      <c r="B1565" s="167" t="s">
        <v>2563</v>
      </c>
      <c r="C1565" s="167">
        <v>0</v>
      </c>
    </row>
    <row r="1566" spans="1:3" x14ac:dyDescent="0.35">
      <c r="A1566" s="167">
        <v>17043841206</v>
      </c>
      <c r="B1566" s="167" t="s">
        <v>2563</v>
      </c>
      <c r="C1566" s="167">
        <v>3</v>
      </c>
    </row>
    <row r="1567" spans="1:3" x14ac:dyDescent="0.35">
      <c r="A1567" s="167">
        <v>17043841207</v>
      </c>
      <c r="B1567" s="167" t="s">
        <v>2563</v>
      </c>
      <c r="C1567" s="167">
        <v>3</v>
      </c>
    </row>
    <row r="1568" spans="1:3" x14ac:dyDescent="0.35">
      <c r="A1568" s="167">
        <v>17043841208</v>
      </c>
      <c r="B1568" s="167" t="s">
        <v>2563</v>
      </c>
      <c r="C1568" s="167">
        <v>0</v>
      </c>
    </row>
    <row r="1569" spans="1:3" x14ac:dyDescent="0.35">
      <c r="A1569" s="167">
        <v>17043841209</v>
      </c>
      <c r="B1569" s="167" t="s">
        <v>2563</v>
      </c>
      <c r="C1569" s="167">
        <v>2</v>
      </c>
    </row>
    <row r="1570" spans="1:3" x14ac:dyDescent="0.35">
      <c r="A1570" s="167">
        <v>17043841210</v>
      </c>
      <c r="B1570" s="167" t="s">
        <v>2563</v>
      </c>
      <c r="C1570" s="167">
        <v>0</v>
      </c>
    </row>
    <row r="1571" spans="1:3" x14ac:dyDescent="0.35">
      <c r="A1571" s="167">
        <v>17043841307</v>
      </c>
      <c r="B1571" s="167" t="s">
        <v>2563</v>
      </c>
      <c r="C1571" s="167">
        <v>5</v>
      </c>
    </row>
    <row r="1572" spans="1:3" x14ac:dyDescent="0.35">
      <c r="A1572" s="167">
        <v>17043841308</v>
      </c>
      <c r="B1572" s="167" t="s">
        <v>2563</v>
      </c>
      <c r="C1572" s="167">
        <v>5</v>
      </c>
    </row>
    <row r="1573" spans="1:3" x14ac:dyDescent="0.35">
      <c r="A1573" s="167">
        <v>17043841310</v>
      </c>
      <c r="B1573" s="167" t="s">
        <v>2563</v>
      </c>
      <c r="C1573" s="167">
        <v>0</v>
      </c>
    </row>
    <row r="1574" spans="1:3" x14ac:dyDescent="0.35">
      <c r="A1574" s="167">
        <v>17043841312</v>
      </c>
      <c r="B1574" s="167" t="s">
        <v>2563</v>
      </c>
      <c r="C1574" s="167">
        <v>0</v>
      </c>
    </row>
    <row r="1575" spans="1:3" x14ac:dyDescent="0.35">
      <c r="A1575" s="167">
        <v>17043841313</v>
      </c>
      <c r="B1575" s="167" t="s">
        <v>2563</v>
      </c>
      <c r="C1575" s="167">
        <v>0</v>
      </c>
    </row>
    <row r="1576" spans="1:3" x14ac:dyDescent="0.35">
      <c r="A1576" s="167">
        <v>17043841314</v>
      </c>
      <c r="B1576" s="167" t="s">
        <v>2563</v>
      </c>
      <c r="C1576" s="167">
        <v>5</v>
      </c>
    </row>
    <row r="1577" spans="1:3" x14ac:dyDescent="0.35">
      <c r="A1577" s="167">
        <v>17043841315</v>
      </c>
      <c r="B1577" s="167" t="s">
        <v>2563</v>
      </c>
      <c r="C1577" s="167">
        <v>0</v>
      </c>
    </row>
    <row r="1578" spans="1:3" x14ac:dyDescent="0.35">
      <c r="A1578" s="167">
        <v>17043841316</v>
      </c>
      <c r="B1578" s="167" t="s">
        <v>2563</v>
      </c>
      <c r="C1578" s="167">
        <v>4</v>
      </c>
    </row>
    <row r="1579" spans="1:3" x14ac:dyDescent="0.35">
      <c r="A1579" s="167">
        <v>17043841318</v>
      </c>
      <c r="B1579" s="167" t="s">
        <v>2563</v>
      </c>
      <c r="C1579" s="167">
        <v>5</v>
      </c>
    </row>
    <row r="1580" spans="1:3" x14ac:dyDescent="0.35">
      <c r="A1580" s="167">
        <v>17043841320</v>
      </c>
      <c r="B1580" s="167" t="s">
        <v>2563</v>
      </c>
      <c r="C1580" s="167">
        <v>1</v>
      </c>
    </row>
    <row r="1581" spans="1:3" x14ac:dyDescent="0.35">
      <c r="A1581" s="167">
        <v>17043841321</v>
      </c>
      <c r="B1581" s="167" t="s">
        <v>2563</v>
      </c>
      <c r="C1581" s="167">
        <v>5</v>
      </c>
    </row>
    <row r="1582" spans="1:3" x14ac:dyDescent="0.35">
      <c r="A1582" s="167">
        <v>17043841322</v>
      </c>
      <c r="B1582" s="167" t="s">
        <v>2563</v>
      </c>
      <c r="C1582" s="167">
        <v>4</v>
      </c>
    </row>
    <row r="1583" spans="1:3" x14ac:dyDescent="0.35">
      <c r="A1583" s="167">
        <v>17043841323</v>
      </c>
      <c r="B1583" s="167" t="s">
        <v>2563</v>
      </c>
      <c r="C1583" s="167">
        <v>5</v>
      </c>
    </row>
    <row r="1584" spans="1:3" x14ac:dyDescent="0.35">
      <c r="A1584" s="167">
        <v>17043841324</v>
      </c>
      <c r="B1584" s="167" t="s">
        <v>2563</v>
      </c>
      <c r="C1584" s="167">
        <v>3</v>
      </c>
    </row>
    <row r="1585" spans="1:3" x14ac:dyDescent="0.35">
      <c r="A1585" s="167">
        <v>17043841325</v>
      </c>
      <c r="B1585" s="167" t="s">
        <v>2563</v>
      </c>
      <c r="C1585" s="167">
        <v>5</v>
      </c>
    </row>
    <row r="1586" spans="1:3" x14ac:dyDescent="0.35">
      <c r="A1586" s="167">
        <v>17043841326</v>
      </c>
      <c r="B1586" s="167" t="s">
        <v>2563</v>
      </c>
      <c r="C1586" s="167">
        <v>0</v>
      </c>
    </row>
    <row r="1587" spans="1:3" x14ac:dyDescent="0.35">
      <c r="A1587" s="167">
        <v>17043841327</v>
      </c>
      <c r="B1587" s="167" t="s">
        <v>2563</v>
      </c>
      <c r="C1587" s="167">
        <v>3</v>
      </c>
    </row>
    <row r="1588" spans="1:3" x14ac:dyDescent="0.35">
      <c r="A1588" s="167">
        <v>17043841401</v>
      </c>
      <c r="B1588" s="167" t="s">
        <v>2563</v>
      </c>
      <c r="C1588" s="167">
        <v>0</v>
      </c>
    </row>
    <row r="1589" spans="1:3" x14ac:dyDescent="0.35">
      <c r="A1589" s="167">
        <v>17043841403</v>
      </c>
      <c r="B1589" s="167" t="s">
        <v>2563</v>
      </c>
      <c r="C1589" s="167">
        <v>2</v>
      </c>
    </row>
    <row r="1590" spans="1:3" x14ac:dyDescent="0.35">
      <c r="A1590" s="167">
        <v>17043841404</v>
      </c>
      <c r="B1590" s="167" t="s">
        <v>2563</v>
      </c>
      <c r="C1590" s="167">
        <v>4</v>
      </c>
    </row>
    <row r="1591" spans="1:3" x14ac:dyDescent="0.35">
      <c r="A1591" s="167">
        <v>17043841501</v>
      </c>
      <c r="B1591" s="167" t="s">
        <v>2563</v>
      </c>
      <c r="C1591" s="167">
        <v>3</v>
      </c>
    </row>
    <row r="1592" spans="1:3" x14ac:dyDescent="0.35">
      <c r="A1592" s="167">
        <v>17043841503</v>
      </c>
      <c r="B1592" s="167" t="s">
        <v>2563</v>
      </c>
      <c r="C1592" s="167">
        <v>4</v>
      </c>
    </row>
    <row r="1593" spans="1:3" x14ac:dyDescent="0.35">
      <c r="A1593" s="167">
        <v>17043841504</v>
      </c>
      <c r="B1593" s="167" t="s">
        <v>2563</v>
      </c>
      <c r="C1593" s="167">
        <v>5</v>
      </c>
    </row>
    <row r="1594" spans="1:3" x14ac:dyDescent="0.35">
      <c r="A1594" s="167">
        <v>17043841603</v>
      </c>
      <c r="B1594" s="167" t="s">
        <v>2563</v>
      </c>
      <c r="C1594" s="167">
        <v>0</v>
      </c>
    </row>
    <row r="1595" spans="1:3" x14ac:dyDescent="0.35">
      <c r="A1595" s="167">
        <v>17043841604</v>
      </c>
      <c r="B1595" s="167" t="s">
        <v>2563</v>
      </c>
      <c r="C1595" s="167">
        <v>1</v>
      </c>
    </row>
    <row r="1596" spans="1:3" x14ac:dyDescent="0.35">
      <c r="A1596" s="167">
        <v>17043841605</v>
      </c>
      <c r="B1596" s="167" t="s">
        <v>2563</v>
      </c>
      <c r="C1596" s="167">
        <v>0</v>
      </c>
    </row>
    <row r="1597" spans="1:3" x14ac:dyDescent="0.35">
      <c r="A1597" s="167">
        <v>17043841606</v>
      </c>
      <c r="B1597" s="167" t="s">
        <v>2563</v>
      </c>
      <c r="C1597" s="167">
        <v>0</v>
      </c>
    </row>
    <row r="1598" spans="1:3" x14ac:dyDescent="0.35">
      <c r="A1598" s="167">
        <v>17043841607</v>
      </c>
      <c r="B1598" s="167" t="s">
        <v>2563</v>
      </c>
      <c r="C1598" s="167">
        <v>0</v>
      </c>
    </row>
    <row r="1599" spans="1:3" x14ac:dyDescent="0.35">
      <c r="A1599" s="167">
        <v>17043841704</v>
      </c>
      <c r="B1599" s="167" t="s">
        <v>2563</v>
      </c>
      <c r="C1599" s="167">
        <v>1</v>
      </c>
    </row>
    <row r="1600" spans="1:3" x14ac:dyDescent="0.35">
      <c r="A1600" s="167">
        <v>17043841705</v>
      </c>
      <c r="B1600" s="167" t="s">
        <v>2563</v>
      </c>
      <c r="C1600" s="167">
        <v>0</v>
      </c>
    </row>
    <row r="1601" spans="1:3" x14ac:dyDescent="0.35">
      <c r="A1601" s="167">
        <v>17043841706</v>
      </c>
      <c r="B1601" s="167" t="s">
        <v>2563</v>
      </c>
      <c r="C1601" s="167">
        <v>0</v>
      </c>
    </row>
    <row r="1602" spans="1:3" x14ac:dyDescent="0.35">
      <c r="A1602" s="167">
        <v>17043841707</v>
      </c>
      <c r="B1602" s="167" t="s">
        <v>2563</v>
      </c>
      <c r="C1602" s="167">
        <v>0</v>
      </c>
    </row>
    <row r="1603" spans="1:3" x14ac:dyDescent="0.35">
      <c r="A1603" s="167">
        <v>17043841708</v>
      </c>
      <c r="B1603" s="167" t="s">
        <v>2563</v>
      </c>
      <c r="C1603" s="167">
        <v>1</v>
      </c>
    </row>
    <row r="1604" spans="1:3" x14ac:dyDescent="0.35">
      <c r="A1604" s="167">
        <v>17043841801</v>
      </c>
      <c r="B1604" s="167" t="s">
        <v>2563</v>
      </c>
      <c r="C1604" s="167">
        <v>0</v>
      </c>
    </row>
    <row r="1605" spans="1:3" x14ac:dyDescent="0.35">
      <c r="A1605" s="167">
        <v>17043841802</v>
      </c>
      <c r="B1605" s="167" t="s">
        <v>2563</v>
      </c>
      <c r="C1605" s="167">
        <v>0</v>
      </c>
    </row>
    <row r="1606" spans="1:3" x14ac:dyDescent="0.35">
      <c r="A1606" s="167">
        <v>17043841901</v>
      </c>
      <c r="B1606" s="167" t="s">
        <v>2563</v>
      </c>
      <c r="C1606" s="167">
        <v>0</v>
      </c>
    </row>
    <row r="1607" spans="1:3" x14ac:dyDescent="0.35">
      <c r="A1607" s="167">
        <v>17043841902</v>
      </c>
      <c r="B1607" s="167" t="s">
        <v>2563</v>
      </c>
      <c r="C1607" s="167">
        <v>0</v>
      </c>
    </row>
    <row r="1608" spans="1:3" x14ac:dyDescent="0.35">
      <c r="A1608" s="167">
        <v>17043842000</v>
      </c>
      <c r="B1608" s="167" t="s">
        <v>2563</v>
      </c>
      <c r="C1608" s="167">
        <v>5</v>
      </c>
    </row>
    <row r="1609" spans="1:3" x14ac:dyDescent="0.35">
      <c r="A1609" s="167">
        <v>17043842100</v>
      </c>
      <c r="B1609" s="167" t="s">
        <v>2563</v>
      </c>
      <c r="C1609" s="167">
        <v>1</v>
      </c>
    </row>
    <row r="1610" spans="1:3" x14ac:dyDescent="0.35">
      <c r="A1610" s="167">
        <v>17043842200</v>
      </c>
      <c r="B1610" s="167" t="s">
        <v>2563</v>
      </c>
      <c r="C1610" s="167">
        <v>3</v>
      </c>
    </row>
    <row r="1611" spans="1:3" x14ac:dyDescent="0.35">
      <c r="A1611" s="167">
        <v>17043842300</v>
      </c>
      <c r="B1611" s="167" t="s">
        <v>2563</v>
      </c>
      <c r="C1611" s="167">
        <v>0</v>
      </c>
    </row>
    <row r="1612" spans="1:3" x14ac:dyDescent="0.35">
      <c r="A1612" s="167">
        <v>17043842400</v>
      </c>
      <c r="B1612" s="167" t="s">
        <v>2563</v>
      </c>
      <c r="C1612" s="167">
        <v>1</v>
      </c>
    </row>
    <row r="1613" spans="1:3" x14ac:dyDescent="0.35">
      <c r="A1613" s="167">
        <v>17043842500</v>
      </c>
      <c r="B1613" s="167" t="s">
        <v>2563</v>
      </c>
      <c r="C1613" s="167">
        <v>1</v>
      </c>
    </row>
    <row r="1614" spans="1:3" x14ac:dyDescent="0.35">
      <c r="A1614" s="167">
        <v>17043842601</v>
      </c>
      <c r="B1614" s="167" t="s">
        <v>2563</v>
      </c>
      <c r="C1614" s="167">
        <v>1</v>
      </c>
    </row>
    <row r="1615" spans="1:3" x14ac:dyDescent="0.35">
      <c r="A1615" s="167">
        <v>17043842602</v>
      </c>
      <c r="B1615" s="167" t="s">
        <v>2563</v>
      </c>
      <c r="C1615" s="167">
        <v>4</v>
      </c>
    </row>
    <row r="1616" spans="1:3" x14ac:dyDescent="0.35">
      <c r="A1616" s="167">
        <v>17043842603</v>
      </c>
      <c r="B1616" s="167" t="s">
        <v>2563</v>
      </c>
      <c r="C1616" s="167">
        <v>0</v>
      </c>
    </row>
    <row r="1617" spans="1:3" x14ac:dyDescent="0.35">
      <c r="A1617" s="167">
        <v>17043842604</v>
      </c>
      <c r="B1617" s="167" t="s">
        <v>2563</v>
      </c>
      <c r="C1617" s="167">
        <v>0</v>
      </c>
    </row>
    <row r="1618" spans="1:3" x14ac:dyDescent="0.35">
      <c r="A1618" s="167">
        <v>17043842605</v>
      </c>
      <c r="B1618" s="167" t="s">
        <v>2563</v>
      </c>
      <c r="C1618" s="167">
        <v>0</v>
      </c>
    </row>
    <row r="1619" spans="1:3" x14ac:dyDescent="0.35">
      <c r="A1619" s="167">
        <v>17043842702</v>
      </c>
      <c r="B1619" s="167" t="s">
        <v>2563</v>
      </c>
      <c r="C1619" s="167">
        <v>0</v>
      </c>
    </row>
    <row r="1620" spans="1:3" x14ac:dyDescent="0.35">
      <c r="A1620" s="167">
        <v>17043842703</v>
      </c>
      <c r="B1620" s="167" t="s">
        <v>2563</v>
      </c>
      <c r="C1620" s="167">
        <v>0</v>
      </c>
    </row>
    <row r="1621" spans="1:3" x14ac:dyDescent="0.35">
      <c r="A1621" s="167">
        <v>17043842704</v>
      </c>
      <c r="B1621" s="167" t="s">
        <v>2563</v>
      </c>
      <c r="C1621" s="167">
        <v>4</v>
      </c>
    </row>
    <row r="1622" spans="1:3" x14ac:dyDescent="0.35">
      <c r="A1622" s="167">
        <v>17043842706</v>
      </c>
      <c r="B1622" s="167" t="s">
        <v>2563</v>
      </c>
      <c r="C1622" s="167">
        <v>0</v>
      </c>
    </row>
    <row r="1623" spans="1:3" x14ac:dyDescent="0.35">
      <c r="A1623" s="167">
        <v>17043842708</v>
      </c>
      <c r="B1623" s="167" t="s">
        <v>2563</v>
      </c>
      <c r="C1623" s="167">
        <v>3</v>
      </c>
    </row>
    <row r="1624" spans="1:3" x14ac:dyDescent="0.35">
      <c r="A1624" s="167">
        <v>17043842709</v>
      </c>
      <c r="B1624" s="167" t="s">
        <v>2563</v>
      </c>
      <c r="C1624" s="167">
        <v>0</v>
      </c>
    </row>
    <row r="1625" spans="1:3" x14ac:dyDescent="0.35">
      <c r="A1625" s="167">
        <v>17043842710</v>
      </c>
      <c r="B1625" s="167" t="s">
        <v>2563</v>
      </c>
      <c r="C1625" s="167">
        <v>0</v>
      </c>
    </row>
    <row r="1626" spans="1:3" x14ac:dyDescent="0.35">
      <c r="A1626" s="167">
        <v>17043842711</v>
      </c>
      <c r="B1626" s="167" t="s">
        <v>2563</v>
      </c>
      <c r="C1626" s="167">
        <v>0</v>
      </c>
    </row>
    <row r="1627" spans="1:3" x14ac:dyDescent="0.35">
      <c r="A1627" s="167">
        <v>17043842800</v>
      </c>
      <c r="B1627" s="167" t="s">
        <v>2563</v>
      </c>
      <c r="C1627" s="167">
        <v>0</v>
      </c>
    </row>
    <row r="1628" spans="1:3" x14ac:dyDescent="0.35">
      <c r="A1628" s="167">
        <v>17043842900</v>
      </c>
      <c r="B1628" s="167" t="s">
        <v>2563</v>
      </c>
      <c r="C1628" s="167">
        <v>1</v>
      </c>
    </row>
    <row r="1629" spans="1:3" x14ac:dyDescent="0.35">
      <c r="A1629" s="167">
        <v>17043843000</v>
      </c>
      <c r="B1629" s="167" t="s">
        <v>2563</v>
      </c>
      <c r="C1629" s="167">
        <v>0</v>
      </c>
    </row>
    <row r="1630" spans="1:3" x14ac:dyDescent="0.35">
      <c r="A1630" s="167">
        <v>17043843100</v>
      </c>
      <c r="B1630" s="167" t="s">
        <v>2563</v>
      </c>
      <c r="C1630" s="167">
        <v>1</v>
      </c>
    </row>
    <row r="1631" spans="1:3" x14ac:dyDescent="0.35">
      <c r="A1631" s="167">
        <v>17043843200</v>
      </c>
      <c r="B1631" s="167" t="s">
        <v>2563</v>
      </c>
      <c r="C1631" s="167">
        <v>1</v>
      </c>
    </row>
    <row r="1632" spans="1:3" x14ac:dyDescent="0.35">
      <c r="A1632" s="167">
        <v>17043843301</v>
      </c>
      <c r="B1632" s="167" t="s">
        <v>2563</v>
      </c>
      <c r="C1632" s="167">
        <v>1</v>
      </c>
    </row>
    <row r="1633" spans="1:3" x14ac:dyDescent="0.35">
      <c r="A1633" s="167">
        <v>17043843302</v>
      </c>
      <c r="B1633" s="167" t="s">
        <v>2563</v>
      </c>
      <c r="C1633" s="167">
        <v>0</v>
      </c>
    </row>
    <row r="1634" spans="1:3" x14ac:dyDescent="0.35">
      <c r="A1634" s="167">
        <v>17043843400</v>
      </c>
      <c r="B1634" s="167" t="s">
        <v>2563</v>
      </c>
      <c r="C1634" s="167">
        <v>3</v>
      </c>
    </row>
    <row r="1635" spans="1:3" x14ac:dyDescent="0.35">
      <c r="A1635" s="167">
        <v>17043843500</v>
      </c>
      <c r="B1635" s="167" t="s">
        <v>2563</v>
      </c>
      <c r="C1635" s="167">
        <v>0</v>
      </c>
    </row>
    <row r="1636" spans="1:3" x14ac:dyDescent="0.35">
      <c r="A1636" s="167">
        <v>17043843601</v>
      </c>
      <c r="B1636" s="167" t="s">
        <v>2563</v>
      </c>
      <c r="C1636" s="167">
        <v>0</v>
      </c>
    </row>
    <row r="1637" spans="1:3" x14ac:dyDescent="0.35">
      <c r="A1637" s="167">
        <v>17043843602</v>
      </c>
      <c r="B1637" s="167" t="s">
        <v>2563</v>
      </c>
      <c r="C1637" s="167">
        <v>5</v>
      </c>
    </row>
    <row r="1638" spans="1:3" x14ac:dyDescent="0.35">
      <c r="A1638" s="167">
        <v>17043843700</v>
      </c>
      <c r="B1638" s="167" t="s">
        <v>2563</v>
      </c>
      <c r="C1638" s="167">
        <v>5</v>
      </c>
    </row>
    <row r="1639" spans="1:3" x14ac:dyDescent="0.35">
      <c r="A1639" s="167">
        <v>17043843800</v>
      </c>
      <c r="B1639" s="167" t="s">
        <v>2563</v>
      </c>
      <c r="C1639" s="167">
        <v>0</v>
      </c>
    </row>
    <row r="1640" spans="1:3" x14ac:dyDescent="0.35">
      <c r="A1640" s="167">
        <v>17043843900</v>
      </c>
      <c r="B1640" s="167" t="s">
        <v>2563</v>
      </c>
      <c r="C1640" s="167">
        <v>0</v>
      </c>
    </row>
    <row r="1641" spans="1:3" x14ac:dyDescent="0.35">
      <c r="A1641" s="167">
        <v>17043844001</v>
      </c>
      <c r="B1641" s="167" t="s">
        <v>2563</v>
      </c>
      <c r="C1641" s="167">
        <v>0</v>
      </c>
    </row>
    <row r="1642" spans="1:3" x14ac:dyDescent="0.35">
      <c r="A1642" s="167">
        <v>17043844002</v>
      </c>
      <c r="B1642" s="167" t="s">
        <v>2563</v>
      </c>
      <c r="C1642" s="167">
        <v>0</v>
      </c>
    </row>
    <row r="1643" spans="1:3" x14ac:dyDescent="0.35">
      <c r="A1643" s="167">
        <v>17043844100</v>
      </c>
      <c r="B1643" s="167" t="s">
        <v>2563</v>
      </c>
      <c r="C1643" s="167">
        <v>0</v>
      </c>
    </row>
    <row r="1644" spans="1:3" x14ac:dyDescent="0.35">
      <c r="A1644" s="167">
        <v>17043844201</v>
      </c>
      <c r="B1644" s="167" t="s">
        <v>2563</v>
      </c>
      <c r="C1644" s="167">
        <v>0</v>
      </c>
    </row>
    <row r="1645" spans="1:3" x14ac:dyDescent="0.35">
      <c r="A1645" s="167">
        <v>17043844202</v>
      </c>
      <c r="B1645" s="167" t="s">
        <v>2563</v>
      </c>
      <c r="C1645" s="167">
        <v>0</v>
      </c>
    </row>
    <row r="1646" spans="1:3" x14ac:dyDescent="0.35">
      <c r="A1646" s="167">
        <v>17043844304</v>
      </c>
      <c r="B1646" s="167" t="s">
        <v>2563</v>
      </c>
      <c r="C1646" s="167">
        <v>1</v>
      </c>
    </row>
    <row r="1647" spans="1:3" x14ac:dyDescent="0.35">
      <c r="A1647" s="167">
        <v>17043844305</v>
      </c>
      <c r="B1647" s="167" t="s">
        <v>2563</v>
      </c>
      <c r="C1647" s="167">
        <v>2</v>
      </c>
    </row>
    <row r="1648" spans="1:3" x14ac:dyDescent="0.35">
      <c r="A1648" s="167">
        <v>17043844306</v>
      </c>
      <c r="B1648" s="167" t="s">
        <v>2563</v>
      </c>
      <c r="C1648" s="167">
        <v>0</v>
      </c>
    </row>
    <row r="1649" spans="1:3" x14ac:dyDescent="0.35">
      <c r="A1649" s="167">
        <v>17043844307</v>
      </c>
      <c r="B1649" s="167" t="s">
        <v>2563</v>
      </c>
      <c r="C1649" s="167">
        <v>0</v>
      </c>
    </row>
    <row r="1650" spans="1:3" x14ac:dyDescent="0.35">
      <c r="A1650" s="167">
        <v>17043844308</v>
      </c>
      <c r="B1650" s="167" t="s">
        <v>2563</v>
      </c>
      <c r="C1650" s="167">
        <v>3</v>
      </c>
    </row>
    <row r="1651" spans="1:3" x14ac:dyDescent="0.35">
      <c r="A1651" s="167">
        <v>17043844309</v>
      </c>
      <c r="B1651" s="167" t="s">
        <v>2563</v>
      </c>
      <c r="C1651" s="167">
        <v>0</v>
      </c>
    </row>
    <row r="1652" spans="1:3" x14ac:dyDescent="0.35">
      <c r="A1652" s="167">
        <v>17043844310</v>
      </c>
      <c r="B1652" s="167" t="s">
        <v>2563</v>
      </c>
      <c r="C1652" s="167">
        <v>1</v>
      </c>
    </row>
    <row r="1653" spans="1:3" x14ac:dyDescent="0.35">
      <c r="A1653" s="167">
        <v>17043844401</v>
      </c>
      <c r="B1653" s="167" t="s">
        <v>2563</v>
      </c>
      <c r="C1653" s="167">
        <v>1</v>
      </c>
    </row>
    <row r="1654" spans="1:3" x14ac:dyDescent="0.35">
      <c r="A1654" s="167">
        <v>17043844402</v>
      </c>
      <c r="B1654" s="167" t="s">
        <v>2563</v>
      </c>
      <c r="C1654" s="167">
        <v>0</v>
      </c>
    </row>
    <row r="1655" spans="1:3" x14ac:dyDescent="0.35">
      <c r="A1655" s="167">
        <v>17043844501</v>
      </c>
      <c r="B1655" s="167" t="s">
        <v>2563</v>
      </c>
      <c r="C1655" s="167">
        <v>3</v>
      </c>
    </row>
    <row r="1656" spans="1:3" x14ac:dyDescent="0.35">
      <c r="A1656" s="167">
        <v>17043844502</v>
      </c>
      <c r="B1656" s="167" t="s">
        <v>2563</v>
      </c>
      <c r="C1656" s="167">
        <v>0</v>
      </c>
    </row>
    <row r="1657" spans="1:3" x14ac:dyDescent="0.35">
      <c r="A1657" s="167">
        <v>17043844601</v>
      </c>
      <c r="B1657" s="167" t="s">
        <v>2563</v>
      </c>
      <c r="C1657" s="167">
        <v>0</v>
      </c>
    </row>
    <row r="1658" spans="1:3" x14ac:dyDescent="0.35">
      <c r="A1658" s="167">
        <v>17043844602</v>
      </c>
      <c r="B1658" s="167" t="s">
        <v>2563</v>
      </c>
      <c r="C1658" s="167">
        <v>1</v>
      </c>
    </row>
    <row r="1659" spans="1:3" x14ac:dyDescent="0.35">
      <c r="A1659" s="167">
        <v>17043844701</v>
      </c>
      <c r="B1659" s="167" t="s">
        <v>2563</v>
      </c>
      <c r="C1659" s="167">
        <v>0</v>
      </c>
    </row>
    <row r="1660" spans="1:3" x14ac:dyDescent="0.35">
      <c r="A1660" s="167">
        <v>17043844702</v>
      </c>
      <c r="B1660" s="167" t="s">
        <v>2563</v>
      </c>
      <c r="C1660" s="167">
        <v>1</v>
      </c>
    </row>
    <row r="1661" spans="1:3" x14ac:dyDescent="0.35">
      <c r="A1661" s="167">
        <v>17043844801</v>
      </c>
      <c r="B1661" s="167" t="s">
        <v>2563</v>
      </c>
      <c r="C1661" s="167">
        <v>5</v>
      </c>
    </row>
    <row r="1662" spans="1:3" x14ac:dyDescent="0.35">
      <c r="A1662" s="167">
        <v>17043844802</v>
      </c>
      <c r="B1662" s="167" t="s">
        <v>2563</v>
      </c>
      <c r="C1662" s="167">
        <v>0</v>
      </c>
    </row>
    <row r="1663" spans="1:3" x14ac:dyDescent="0.35">
      <c r="A1663" s="167">
        <v>17043844901</v>
      </c>
      <c r="B1663" s="167" t="s">
        <v>2563</v>
      </c>
      <c r="C1663" s="167">
        <v>0</v>
      </c>
    </row>
    <row r="1664" spans="1:3" x14ac:dyDescent="0.35">
      <c r="A1664" s="167">
        <v>17043844902</v>
      </c>
      <c r="B1664" s="167" t="s">
        <v>2563</v>
      </c>
      <c r="C1664" s="167">
        <v>5</v>
      </c>
    </row>
    <row r="1665" spans="1:3" x14ac:dyDescent="0.35">
      <c r="A1665" s="167">
        <v>17043845000</v>
      </c>
      <c r="B1665" s="167" t="s">
        <v>2563</v>
      </c>
      <c r="C1665" s="167">
        <v>1</v>
      </c>
    </row>
    <row r="1666" spans="1:3" x14ac:dyDescent="0.35">
      <c r="A1666" s="167">
        <v>17043845100</v>
      </c>
      <c r="B1666" s="167" t="s">
        <v>2563</v>
      </c>
      <c r="C1666" s="167">
        <v>0</v>
      </c>
    </row>
    <row r="1667" spans="1:3" x14ac:dyDescent="0.35">
      <c r="A1667" s="167">
        <v>17043845200</v>
      </c>
      <c r="B1667" s="167" t="s">
        <v>2563</v>
      </c>
      <c r="C1667" s="167">
        <v>1</v>
      </c>
    </row>
    <row r="1668" spans="1:3" x14ac:dyDescent="0.35">
      <c r="A1668" s="167">
        <v>17043845300</v>
      </c>
      <c r="B1668" s="167" t="s">
        <v>2563</v>
      </c>
      <c r="C1668" s="167">
        <v>1</v>
      </c>
    </row>
    <row r="1669" spans="1:3" x14ac:dyDescent="0.35">
      <c r="A1669" s="167">
        <v>17043845401</v>
      </c>
      <c r="B1669" s="167" t="s">
        <v>2563</v>
      </c>
      <c r="C1669" s="167">
        <v>0</v>
      </c>
    </row>
    <row r="1670" spans="1:3" x14ac:dyDescent="0.35">
      <c r="A1670" s="167">
        <v>17043845402</v>
      </c>
      <c r="B1670" s="167" t="s">
        <v>2563</v>
      </c>
      <c r="C1670" s="167">
        <v>3</v>
      </c>
    </row>
    <row r="1671" spans="1:3" x14ac:dyDescent="0.35">
      <c r="A1671" s="167">
        <v>17043845502</v>
      </c>
      <c r="B1671" s="167" t="s">
        <v>2563</v>
      </c>
      <c r="C1671" s="167">
        <v>0</v>
      </c>
    </row>
    <row r="1672" spans="1:3" x14ac:dyDescent="0.35">
      <c r="A1672" s="167">
        <v>17043845505</v>
      </c>
      <c r="B1672" s="167" t="s">
        <v>2563</v>
      </c>
      <c r="C1672" s="167">
        <v>1</v>
      </c>
    </row>
    <row r="1673" spans="1:3" x14ac:dyDescent="0.35">
      <c r="A1673" s="167">
        <v>17043845506</v>
      </c>
      <c r="B1673" s="167" t="s">
        <v>2563</v>
      </c>
      <c r="C1673" s="167">
        <v>3</v>
      </c>
    </row>
    <row r="1674" spans="1:3" x14ac:dyDescent="0.35">
      <c r="A1674" s="167">
        <v>17043845507</v>
      </c>
      <c r="B1674" s="167" t="s">
        <v>2563</v>
      </c>
      <c r="C1674" s="167">
        <v>0</v>
      </c>
    </row>
    <row r="1675" spans="1:3" x14ac:dyDescent="0.35">
      <c r="A1675" s="167">
        <v>17043845508</v>
      </c>
      <c r="B1675" s="167" t="s">
        <v>2563</v>
      </c>
      <c r="C1675" s="167">
        <v>0</v>
      </c>
    </row>
    <row r="1676" spans="1:3" x14ac:dyDescent="0.35">
      <c r="A1676" s="167">
        <v>17043845509</v>
      </c>
      <c r="B1676" s="167" t="s">
        <v>2563</v>
      </c>
      <c r="C1676" s="167">
        <v>0</v>
      </c>
    </row>
    <row r="1677" spans="1:3" x14ac:dyDescent="0.35">
      <c r="A1677" s="167">
        <v>17043845510</v>
      </c>
      <c r="B1677" s="167" t="s">
        <v>2563</v>
      </c>
      <c r="C1677" s="167">
        <v>0</v>
      </c>
    </row>
    <row r="1678" spans="1:3" x14ac:dyDescent="0.35">
      <c r="A1678" s="167">
        <v>17043845601</v>
      </c>
      <c r="B1678" s="167" t="s">
        <v>2563</v>
      </c>
      <c r="C1678" s="167">
        <v>1</v>
      </c>
    </row>
    <row r="1679" spans="1:3" x14ac:dyDescent="0.35">
      <c r="A1679" s="167">
        <v>17043845602</v>
      </c>
      <c r="B1679" s="167" t="s">
        <v>2563</v>
      </c>
      <c r="C1679" s="167">
        <v>0</v>
      </c>
    </row>
    <row r="1680" spans="1:3" x14ac:dyDescent="0.35">
      <c r="A1680" s="167">
        <v>17043845701</v>
      </c>
      <c r="B1680" s="167" t="s">
        <v>2563</v>
      </c>
      <c r="C1680" s="167">
        <v>0</v>
      </c>
    </row>
    <row r="1681" spans="1:3" x14ac:dyDescent="0.35">
      <c r="A1681" s="167">
        <v>17043845702</v>
      </c>
      <c r="B1681" s="167" t="s">
        <v>2563</v>
      </c>
      <c r="C1681" s="167">
        <v>0</v>
      </c>
    </row>
    <row r="1682" spans="1:3" x14ac:dyDescent="0.35">
      <c r="A1682" s="167">
        <v>17043845703</v>
      </c>
      <c r="B1682" s="167" t="s">
        <v>2563</v>
      </c>
      <c r="C1682" s="167">
        <v>1</v>
      </c>
    </row>
    <row r="1683" spans="1:3" x14ac:dyDescent="0.35">
      <c r="A1683" s="167">
        <v>17043845704</v>
      </c>
      <c r="B1683" s="167" t="s">
        <v>2563</v>
      </c>
      <c r="C1683" s="167">
        <v>0</v>
      </c>
    </row>
    <row r="1684" spans="1:3" x14ac:dyDescent="0.35">
      <c r="A1684" s="167">
        <v>17043845802</v>
      </c>
      <c r="B1684" s="167" t="s">
        <v>2563</v>
      </c>
      <c r="C1684" s="167">
        <v>0</v>
      </c>
    </row>
    <row r="1685" spans="1:3" x14ac:dyDescent="0.35">
      <c r="A1685" s="167">
        <v>17043845803</v>
      </c>
      <c r="B1685" s="167" t="s">
        <v>2563</v>
      </c>
      <c r="C1685" s="167">
        <v>0</v>
      </c>
    </row>
    <row r="1686" spans="1:3" x14ac:dyDescent="0.35">
      <c r="A1686" s="167">
        <v>17043845805</v>
      </c>
      <c r="B1686" s="167" t="s">
        <v>2563</v>
      </c>
      <c r="C1686" s="167">
        <v>0</v>
      </c>
    </row>
    <row r="1687" spans="1:3" x14ac:dyDescent="0.35">
      <c r="A1687" s="167">
        <v>17043845807</v>
      </c>
      <c r="B1687" s="167" t="s">
        <v>2563</v>
      </c>
      <c r="C1687" s="167">
        <v>1</v>
      </c>
    </row>
    <row r="1688" spans="1:3" x14ac:dyDescent="0.35">
      <c r="A1688" s="167">
        <v>17043845808</v>
      </c>
      <c r="B1688" s="167" t="s">
        <v>2563</v>
      </c>
      <c r="C1688" s="167">
        <v>1</v>
      </c>
    </row>
    <row r="1689" spans="1:3" x14ac:dyDescent="0.35">
      <c r="A1689" s="167">
        <v>17043845809</v>
      </c>
      <c r="B1689" s="167" t="s">
        <v>2563</v>
      </c>
      <c r="C1689" s="167">
        <v>0</v>
      </c>
    </row>
    <row r="1690" spans="1:3" x14ac:dyDescent="0.35">
      <c r="A1690" s="167">
        <v>17043845810</v>
      </c>
      <c r="B1690" s="167" t="s">
        <v>2563</v>
      </c>
      <c r="C1690" s="167">
        <v>0</v>
      </c>
    </row>
    <row r="1691" spans="1:3" x14ac:dyDescent="0.35">
      <c r="A1691" s="167">
        <v>17043845811</v>
      </c>
      <c r="B1691" s="167" t="s">
        <v>2563</v>
      </c>
      <c r="C1691" s="167">
        <v>3</v>
      </c>
    </row>
    <row r="1692" spans="1:3" x14ac:dyDescent="0.35">
      <c r="A1692" s="167">
        <v>17043845901</v>
      </c>
      <c r="B1692" s="167" t="s">
        <v>2563</v>
      </c>
      <c r="C1692" s="167">
        <v>1</v>
      </c>
    </row>
    <row r="1693" spans="1:3" x14ac:dyDescent="0.35">
      <c r="A1693" s="167">
        <v>17043845902</v>
      </c>
      <c r="B1693" s="167" t="s">
        <v>2563</v>
      </c>
      <c r="C1693" s="167">
        <v>0</v>
      </c>
    </row>
    <row r="1694" spans="1:3" x14ac:dyDescent="0.35">
      <c r="A1694" s="167">
        <v>17043846002</v>
      </c>
      <c r="B1694" s="167" t="s">
        <v>2563</v>
      </c>
      <c r="C1694" s="167">
        <v>1</v>
      </c>
    </row>
    <row r="1695" spans="1:3" x14ac:dyDescent="0.35">
      <c r="A1695" s="167">
        <v>17043846003</v>
      </c>
      <c r="B1695" s="167" t="s">
        <v>2563</v>
      </c>
      <c r="C1695" s="167">
        <v>0</v>
      </c>
    </row>
    <row r="1696" spans="1:3" x14ac:dyDescent="0.35">
      <c r="A1696" s="167">
        <v>17043846004</v>
      </c>
      <c r="B1696" s="167" t="s">
        <v>2563</v>
      </c>
      <c r="C1696" s="167">
        <v>0</v>
      </c>
    </row>
    <row r="1697" spans="1:3" x14ac:dyDescent="0.35">
      <c r="A1697" s="167">
        <v>17043846102</v>
      </c>
      <c r="B1697" s="167" t="s">
        <v>2563</v>
      </c>
      <c r="C1697" s="167">
        <v>0</v>
      </c>
    </row>
    <row r="1698" spans="1:3" x14ac:dyDescent="0.35">
      <c r="A1698" s="167">
        <v>17043846103</v>
      </c>
      <c r="B1698" s="167" t="s">
        <v>2563</v>
      </c>
      <c r="C1698" s="167">
        <v>1</v>
      </c>
    </row>
    <row r="1699" spans="1:3" x14ac:dyDescent="0.35">
      <c r="A1699" s="167">
        <v>17043846104</v>
      </c>
      <c r="B1699" s="167" t="s">
        <v>2563</v>
      </c>
      <c r="C1699" s="167">
        <v>4</v>
      </c>
    </row>
    <row r="1700" spans="1:3" x14ac:dyDescent="0.35">
      <c r="A1700" s="167">
        <v>17043846105</v>
      </c>
      <c r="B1700" s="167" t="s">
        <v>2563</v>
      </c>
      <c r="C1700" s="167">
        <v>0</v>
      </c>
    </row>
    <row r="1701" spans="1:3" x14ac:dyDescent="0.35">
      <c r="A1701" s="167">
        <v>17043846106</v>
      </c>
      <c r="B1701" s="167" t="s">
        <v>2563</v>
      </c>
      <c r="C1701" s="167">
        <v>0</v>
      </c>
    </row>
    <row r="1702" spans="1:3" x14ac:dyDescent="0.35">
      <c r="A1702" s="167">
        <v>17043846201</v>
      </c>
      <c r="B1702" s="167" t="s">
        <v>2563</v>
      </c>
      <c r="C1702" s="167">
        <v>1</v>
      </c>
    </row>
    <row r="1703" spans="1:3" x14ac:dyDescent="0.35">
      <c r="A1703" s="167">
        <v>17043846202</v>
      </c>
      <c r="B1703" s="167" t="s">
        <v>2563</v>
      </c>
      <c r="C1703" s="167">
        <v>1</v>
      </c>
    </row>
    <row r="1704" spans="1:3" x14ac:dyDescent="0.35">
      <c r="A1704" s="167">
        <v>17043846203</v>
      </c>
      <c r="B1704" s="167" t="s">
        <v>2563</v>
      </c>
      <c r="C1704" s="167">
        <v>1</v>
      </c>
    </row>
    <row r="1705" spans="1:3" x14ac:dyDescent="0.35">
      <c r="A1705" s="167">
        <v>17043846205</v>
      </c>
      <c r="B1705" s="167" t="s">
        <v>2563</v>
      </c>
      <c r="C1705" s="167">
        <v>0</v>
      </c>
    </row>
    <row r="1706" spans="1:3" x14ac:dyDescent="0.35">
      <c r="A1706" s="167">
        <v>17043846206</v>
      </c>
      <c r="B1706" s="167" t="s">
        <v>2563</v>
      </c>
      <c r="C1706" s="167">
        <v>1</v>
      </c>
    </row>
    <row r="1707" spans="1:3" x14ac:dyDescent="0.35">
      <c r="A1707" s="167">
        <v>17043846207</v>
      </c>
      <c r="B1707" s="167" t="s">
        <v>2563</v>
      </c>
      <c r="C1707" s="167">
        <v>0</v>
      </c>
    </row>
    <row r="1708" spans="1:3" x14ac:dyDescent="0.35">
      <c r="A1708" s="167">
        <v>17043846208</v>
      </c>
      <c r="B1708" s="167" t="s">
        <v>2563</v>
      </c>
      <c r="C1708" s="167">
        <v>0</v>
      </c>
    </row>
    <row r="1709" spans="1:3" x14ac:dyDescent="0.35">
      <c r="A1709" s="167">
        <v>17043846209</v>
      </c>
      <c r="B1709" s="167" t="s">
        <v>2563</v>
      </c>
      <c r="C1709" s="167">
        <v>0</v>
      </c>
    </row>
    <row r="1710" spans="1:3" x14ac:dyDescent="0.35">
      <c r="A1710" s="167">
        <v>17043846304</v>
      </c>
      <c r="B1710" s="167" t="s">
        <v>2563</v>
      </c>
      <c r="C1710" s="167">
        <v>0</v>
      </c>
    </row>
    <row r="1711" spans="1:3" x14ac:dyDescent="0.35">
      <c r="A1711" s="167">
        <v>17043846305</v>
      </c>
      <c r="B1711" s="167" t="s">
        <v>2563</v>
      </c>
      <c r="C1711" s="167">
        <v>3</v>
      </c>
    </row>
    <row r="1712" spans="1:3" x14ac:dyDescent="0.35">
      <c r="A1712" s="167">
        <v>17043846307</v>
      </c>
      <c r="B1712" s="167" t="s">
        <v>2563</v>
      </c>
      <c r="C1712" s="167">
        <v>5</v>
      </c>
    </row>
    <row r="1713" spans="1:3" x14ac:dyDescent="0.35">
      <c r="A1713" s="167">
        <v>17043846308</v>
      </c>
      <c r="B1713" s="167" t="s">
        <v>2563</v>
      </c>
      <c r="C1713" s="167">
        <v>1</v>
      </c>
    </row>
    <row r="1714" spans="1:3" x14ac:dyDescent="0.35">
      <c r="A1714" s="167">
        <v>17043846310</v>
      </c>
      <c r="B1714" s="167" t="s">
        <v>2563</v>
      </c>
      <c r="C1714" s="167">
        <v>1</v>
      </c>
    </row>
    <row r="1715" spans="1:3" x14ac:dyDescent="0.35">
      <c r="A1715" s="167">
        <v>17043846311</v>
      </c>
      <c r="B1715" s="167" t="s">
        <v>2563</v>
      </c>
      <c r="C1715" s="167">
        <v>4</v>
      </c>
    </row>
    <row r="1716" spans="1:3" x14ac:dyDescent="0.35">
      <c r="A1716" s="167">
        <v>17043846312</v>
      </c>
      <c r="B1716" s="167" t="s">
        <v>2563</v>
      </c>
      <c r="C1716" s="167">
        <v>0</v>
      </c>
    </row>
    <row r="1717" spans="1:3" x14ac:dyDescent="0.35">
      <c r="A1717" s="167">
        <v>17043846313</v>
      </c>
      <c r="B1717" s="167" t="s">
        <v>2563</v>
      </c>
      <c r="C1717" s="167">
        <v>0</v>
      </c>
    </row>
    <row r="1718" spans="1:3" x14ac:dyDescent="0.35">
      <c r="A1718" s="167">
        <v>17043846314</v>
      </c>
      <c r="B1718" s="167" t="s">
        <v>2563</v>
      </c>
      <c r="C1718" s="167">
        <v>4</v>
      </c>
    </row>
    <row r="1719" spans="1:3" x14ac:dyDescent="0.35">
      <c r="A1719" s="167">
        <v>17043846315</v>
      </c>
      <c r="B1719" s="167" t="s">
        <v>2563</v>
      </c>
      <c r="C1719" s="167">
        <v>0</v>
      </c>
    </row>
    <row r="1720" spans="1:3" x14ac:dyDescent="0.35">
      <c r="A1720" s="167">
        <v>17043846404</v>
      </c>
      <c r="B1720" s="167" t="s">
        <v>2563</v>
      </c>
      <c r="C1720" s="167">
        <v>0</v>
      </c>
    </row>
    <row r="1721" spans="1:3" x14ac:dyDescent="0.35">
      <c r="A1721" s="167">
        <v>17043846405</v>
      </c>
      <c r="B1721" s="167" t="s">
        <v>2563</v>
      </c>
      <c r="C1721" s="167">
        <v>1</v>
      </c>
    </row>
    <row r="1722" spans="1:3" x14ac:dyDescent="0.35">
      <c r="A1722" s="167">
        <v>17043846408</v>
      </c>
      <c r="B1722" s="167" t="s">
        <v>2563</v>
      </c>
      <c r="C1722" s="167">
        <v>2</v>
      </c>
    </row>
    <row r="1723" spans="1:3" x14ac:dyDescent="0.35">
      <c r="A1723" s="167">
        <v>17043846409</v>
      </c>
      <c r="B1723" s="167" t="s">
        <v>2563</v>
      </c>
      <c r="C1723" s="167">
        <v>5</v>
      </c>
    </row>
    <row r="1724" spans="1:3" x14ac:dyDescent="0.35">
      <c r="A1724" s="167">
        <v>17043846410</v>
      </c>
      <c r="B1724" s="167" t="s">
        <v>2563</v>
      </c>
      <c r="C1724" s="167">
        <v>0</v>
      </c>
    </row>
    <row r="1725" spans="1:3" x14ac:dyDescent="0.35">
      <c r="A1725" s="167">
        <v>17043846411</v>
      </c>
      <c r="B1725" s="167" t="s">
        <v>2563</v>
      </c>
      <c r="C1725" s="167">
        <v>5</v>
      </c>
    </row>
    <row r="1726" spans="1:3" x14ac:dyDescent="0.35">
      <c r="A1726" s="167">
        <v>17043846412</v>
      </c>
      <c r="B1726" s="167" t="s">
        <v>2563</v>
      </c>
      <c r="C1726" s="167">
        <v>0</v>
      </c>
    </row>
    <row r="1727" spans="1:3" x14ac:dyDescent="0.35">
      <c r="A1727" s="167">
        <v>17043846413</v>
      </c>
      <c r="B1727" s="167" t="s">
        <v>2563</v>
      </c>
      <c r="C1727" s="167">
        <v>1</v>
      </c>
    </row>
    <row r="1728" spans="1:3" x14ac:dyDescent="0.35">
      <c r="A1728" s="167">
        <v>17043846504</v>
      </c>
      <c r="B1728" s="167" t="s">
        <v>2563</v>
      </c>
      <c r="C1728" s="167">
        <v>0</v>
      </c>
    </row>
    <row r="1729" spans="1:3" x14ac:dyDescent="0.35">
      <c r="A1729" s="167">
        <v>17043846507</v>
      </c>
      <c r="B1729" s="167" t="s">
        <v>2563</v>
      </c>
      <c r="C1729" s="167">
        <v>0</v>
      </c>
    </row>
    <row r="1730" spans="1:3" x14ac:dyDescent="0.35">
      <c r="A1730" s="167">
        <v>17043846509</v>
      </c>
      <c r="B1730" s="167" t="s">
        <v>2563</v>
      </c>
      <c r="C1730" s="167">
        <v>1</v>
      </c>
    </row>
    <row r="1731" spans="1:3" x14ac:dyDescent="0.35">
      <c r="A1731" s="167">
        <v>17043846510</v>
      </c>
      <c r="B1731" s="167" t="s">
        <v>2563</v>
      </c>
      <c r="C1731" s="167">
        <v>1</v>
      </c>
    </row>
    <row r="1732" spans="1:3" x14ac:dyDescent="0.35">
      <c r="A1732" s="167">
        <v>17043846511</v>
      </c>
      <c r="B1732" s="167" t="s">
        <v>2563</v>
      </c>
      <c r="C1732" s="167">
        <v>0</v>
      </c>
    </row>
    <row r="1733" spans="1:3" x14ac:dyDescent="0.35">
      <c r="A1733" s="167">
        <v>17043846513</v>
      </c>
      <c r="B1733" s="167" t="s">
        <v>2563</v>
      </c>
      <c r="C1733" s="167">
        <v>0</v>
      </c>
    </row>
    <row r="1734" spans="1:3" x14ac:dyDescent="0.35">
      <c r="A1734" s="167">
        <v>17043846514</v>
      </c>
      <c r="B1734" s="167" t="s">
        <v>2563</v>
      </c>
      <c r="C1734" s="167">
        <v>1</v>
      </c>
    </row>
    <row r="1735" spans="1:3" x14ac:dyDescent="0.35">
      <c r="A1735" s="167">
        <v>17043846515</v>
      </c>
      <c r="B1735" s="167" t="s">
        <v>2563</v>
      </c>
      <c r="C1735" s="167">
        <v>0</v>
      </c>
    </row>
    <row r="1736" spans="1:3" x14ac:dyDescent="0.35">
      <c r="A1736" s="167">
        <v>17043846517</v>
      </c>
      <c r="B1736" s="167" t="s">
        <v>2563</v>
      </c>
      <c r="C1736" s="167">
        <v>0</v>
      </c>
    </row>
    <row r="1737" spans="1:3" x14ac:dyDescent="0.35">
      <c r="A1737" s="167">
        <v>17043846518</v>
      </c>
      <c r="B1737" s="167" t="s">
        <v>2563</v>
      </c>
      <c r="C1737" s="167">
        <v>0</v>
      </c>
    </row>
    <row r="1738" spans="1:3" x14ac:dyDescent="0.35">
      <c r="A1738" s="167">
        <v>17043846519</v>
      </c>
      <c r="B1738" s="167" t="s">
        <v>2563</v>
      </c>
      <c r="C1738" s="167">
        <v>4</v>
      </c>
    </row>
    <row r="1739" spans="1:3" x14ac:dyDescent="0.35">
      <c r="A1739" s="167">
        <v>17043846521</v>
      </c>
      <c r="B1739" s="167" t="s">
        <v>2563</v>
      </c>
      <c r="C1739" s="167">
        <v>0</v>
      </c>
    </row>
    <row r="1740" spans="1:3" x14ac:dyDescent="0.35">
      <c r="A1740" s="167">
        <v>17043846522</v>
      </c>
      <c r="B1740" s="167" t="s">
        <v>2563</v>
      </c>
      <c r="C1740" s="167">
        <v>5</v>
      </c>
    </row>
    <row r="1741" spans="1:3" x14ac:dyDescent="0.35">
      <c r="A1741" s="167">
        <v>17043846523</v>
      </c>
      <c r="B1741" s="167" t="s">
        <v>2563</v>
      </c>
      <c r="C1741" s="167">
        <v>1</v>
      </c>
    </row>
    <row r="1742" spans="1:3" x14ac:dyDescent="0.35">
      <c r="A1742" s="167">
        <v>17043846524</v>
      </c>
      <c r="B1742" s="167" t="s">
        <v>2563</v>
      </c>
      <c r="C1742" s="167">
        <v>0</v>
      </c>
    </row>
    <row r="1743" spans="1:3" x14ac:dyDescent="0.35">
      <c r="A1743" s="167">
        <v>17043846603</v>
      </c>
      <c r="B1743" s="167" t="s">
        <v>2563</v>
      </c>
      <c r="C1743" s="167">
        <v>0</v>
      </c>
    </row>
    <row r="1744" spans="1:3" x14ac:dyDescent="0.35">
      <c r="A1744" s="167">
        <v>17043846604</v>
      </c>
      <c r="B1744" s="167" t="s">
        <v>2563</v>
      </c>
      <c r="C1744" s="167">
        <v>1</v>
      </c>
    </row>
    <row r="1745" spans="1:3" x14ac:dyDescent="0.35">
      <c r="A1745" s="167">
        <v>17043846701</v>
      </c>
      <c r="B1745" s="167" t="s">
        <v>2563</v>
      </c>
      <c r="C1745" s="167">
        <v>0</v>
      </c>
    </row>
    <row r="1746" spans="1:3" x14ac:dyDescent="0.35">
      <c r="A1746" s="167">
        <v>17043846702</v>
      </c>
      <c r="B1746" s="167" t="s">
        <v>2563</v>
      </c>
      <c r="C1746" s="167">
        <v>4</v>
      </c>
    </row>
    <row r="1747" spans="1:3" x14ac:dyDescent="0.35">
      <c r="A1747" s="167">
        <v>17045070100</v>
      </c>
      <c r="B1747" s="167" t="s">
        <v>672</v>
      </c>
      <c r="C1747" s="167">
        <v>0</v>
      </c>
    </row>
    <row r="1748" spans="1:3" x14ac:dyDescent="0.35">
      <c r="A1748" s="167">
        <v>17045070200</v>
      </c>
      <c r="B1748" s="167" t="s">
        <v>672</v>
      </c>
      <c r="C1748" s="167">
        <v>1</v>
      </c>
    </row>
    <row r="1749" spans="1:3" x14ac:dyDescent="0.35">
      <c r="A1749" s="167">
        <v>17045070300</v>
      </c>
      <c r="B1749" s="167" t="s">
        <v>672</v>
      </c>
      <c r="C1749" s="167">
        <v>2</v>
      </c>
    </row>
    <row r="1750" spans="1:3" x14ac:dyDescent="0.35">
      <c r="A1750" s="167">
        <v>17045070400</v>
      </c>
      <c r="B1750" s="167" t="s">
        <v>672</v>
      </c>
      <c r="C1750" s="167">
        <v>3</v>
      </c>
    </row>
    <row r="1751" spans="1:3" x14ac:dyDescent="0.35">
      <c r="A1751" s="167">
        <v>17045070500</v>
      </c>
      <c r="B1751" s="167" t="s">
        <v>672</v>
      </c>
      <c r="C1751" s="167">
        <v>0</v>
      </c>
    </row>
    <row r="1752" spans="1:3" x14ac:dyDescent="0.35">
      <c r="A1752" s="167">
        <v>17047956900</v>
      </c>
      <c r="B1752" s="167" t="s">
        <v>672</v>
      </c>
      <c r="C1752" s="167">
        <v>1</v>
      </c>
    </row>
    <row r="1753" spans="1:3" x14ac:dyDescent="0.35">
      <c r="A1753" s="167">
        <v>17047957000</v>
      </c>
      <c r="B1753" s="167" t="s">
        <v>672</v>
      </c>
      <c r="C1753" s="167">
        <v>0</v>
      </c>
    </row>
    <row r="1754" spans="1:3" x14ac:dyDescent="0.35">
      <c r="A1754" s="167">
        <v>17047957100</v>
      </c>
      <c r="B1754" s="167" t="s">
        <v>672</v>
      </c>
      <c r="C1754" s="167">
        <v>0</v>
      </c>
    </row>
    <row r="1755" spans="1:3" x14ac:dyDescent="0.35">
      <c r="A1755" s="167">
        <v>17049950100</v>
      </c>
      <c r="B1755" s="167" t="s">
        <v>672</v>
      </c>
      <c r="C1755" s="167">
        <v>1</v>
      </c>
    </row>
    <row r="1756" spans="1:3" x14ac:dyDescent="0.35">
      <c r="A1756" s="167">
        <v>17049950200</v>
      </c>
      <c r="B1756" s="167" t="s">
        <v>672</v>
      </c>
      <c r="C1756" s="167">
        <v>1</v>
      </c>
    </row>
    <row r="1757" spans="1:3" x14ac:dyDescent="0.35">
      <c r="A1757" s="167">
        <v>17049950300</v>
      </c>
      <c r="B1757" s="167" t="s">
        <v>672</v>
      </c>
      <c r="C1757" s="167">
        <v>0</v>
      </c>
    </row>
    <row r="1758" spans="1:3" x14ac:dyDescent="0.35">
      <c r="A1758" s="167">
        <v>17049950400</v>
      </c>
      <c r="B1758" s="167" t="s">
        <v>672</v>
      </c>
      <c r="C1758" s="167">
        <v>0</v>
      </c>
    </row>
    <row r="1759" spans="1:3" x14ac:dyDescent="0.35">
      <c r="A1759" s="167">
        <v>17049950500</v>
      </c>
      <c r="B1759" s="167" t="s">
        <v>672</v>
      </c>
      <c r="C1759" s="167">
        <v>0</v>
      </c>
    </row>
    <row r="1760" spans="1:3" x14ac:dyDescent="0.35">
      <c r="A1760" s="167">
        <v>17049950600</v>
      </c>
      <c r="B1760" s="167" t="s">
        <v>672</v>
      </c>
      <c r="C1760" s="167">
        <v>0</v>
      </c>
    </row>
    <row r="1761" spans="1:3" x14ac:dyDescent="0.35">
      <c r="A1761" s="167">
        <v>17049950700</v>
      </c>
      <c r="B1761" s="167" t="s">
        <v>672</v>
      </c>
      <c r="C1761" s="167">
        <v>3</v>
      </c>
    </row>
    <row r="1762" spans="1:3" x14ac:dyDescent="0.35">
      <c r="A1762" s="167">
        <v>17049950800</v>
      </c>
      <c r="B1762" s="167" t="s">
        <v>672</v>
      </c>
      <c r="C1762" s="167">
        <v>1</v>
      </c>
    </row>
    <row r="1763" spans="1:3" x14ac:dyDescent="0.35">
      <c r="A1763" s="167">
        <v>17051950500</v>
      </c>
      <c r="B1763" s="167" t="s">
        <v>672</v>
      </c>
      <c r="C1763" s="167">
        <v>0</v>
      </c>
    </row>
    <row r="1764" spans="1:3" x14ac:dyDescent="0.35">
      <c r="A1764" s="167">
        <v>17051950600</v>
      </c>
      <c r="B1764" s="167" t="s">
        <v>672</v>
      </c>
      <c r="C1764" s="167">
        <v>1</v>
      </c>
    </row>
    <row r="1765" spans="1:3" x14ac:dyDescent="0.35">
      <c r="A1765" s="167">
        <v>17051950700</v>
      </c>
      <c r="B1765" s="167" t="s">
        <v>672</v>
      </c>
      <c r="C1765" s="167">
        <v>5</v>
      </c>
    </row>
    <row r="1766" spans="1:3" x14ac:dyDescent="0.35">
      <c r="A1766" s="167">
        <v>17051950800</v>
      </c>
      <c r="B1766" s="167" t="s">
        <v>672</v>
      </c>
      <c r="C1766" s="167">
        <v>0</v>
      </c>
    </row>
    <row r="1767" spans="1:3" x14ac:dyDescent="0.35">
      <c r="A1767" s="167">
        <v>17051950900</v>
      </c>
      <c r="B1767" s="167" t="s">
        <v>672</v>
      </c>
      <c r="C1767" s="167">
        <v>1</v>
      </c>
    </row>
    <row r="1768" spans="1:3" x14ac:dyDescent="0.35">
      <c r="A1768" s="167">
        <v>17051951000</v>
      </c>
      <c r="B1768" s="167" t="s">
        <v>672</v>
      </c>
      <c r="C1768" s="167">
        <v>1</v>
      </c>
    </row>
    <row r="1769" spans="1:3" x14ac:dyDescent="0.35">
      <c r="A1769" s="167">
        <v>17051951100</v>
      </c>
      <c r="B1769" s="167" t="s">
        <v>672</v>
      </c>
      <c r="C1769" s="167">
        <v>0</v>
      </c>
    </row>
    <row r="1770" spans="1:3" x14ac:dyDescent="0.35">
      <c r="A1770" s="167">
        <v>17053961600</v>
      </c>
      <c r="B1770" s="167" t="s">
        <v>672</v>
      </c>
      <c r="C1770" s="167">
        <v>0</v>
      </c>
    </row>
    <row r="1771" spans="1:3" x14ac:dyDescent="0.35">
      <c r="A1771" s="167">
        <v>17053961700</v>
      </c>
      <c r="B1771" s="167" t="s">
        <v>672</v>
      </c>
      <c r="C1771" s="167">
        <v>3</v>
      </c>
    </row>
    <row r="1772" spans="1:3" x14ac:dyDescent="0.35">
      <c r="A1772" s="167">
        <v>17053961800</v>
      </c>
      <c r="B1772" s="167" t="s">
        <v>672</v>
      </c>
      <c r="C1772" s="167">
        <v>1</v>
      </c>
    </row>
    <row r="1773" spans="1:3" x14ac:dyDescent="0.35">
      <c r="A1773" s="167">
        <v>17053961900</v>
      </c>
      <c r="B1773" s="167" t="s">
        <v>672</v>
      </c>
      <c r="C1773" s="167">
        <v>0</v>
      </c>
    </row>
    <row r="1774" spans="1:3" x14ac:dyDescent="0.35">
      <c r="A1774" s="167">
        <v>17053962000</v>
      </c>
      <c r="B1774" s="167" t="s">
        <v>672</v>
      </c>
      <c r="C1774" s="167">
        <v>4</v>
      </c>
    </row>
    <row r="1775" spans="1:3" x14ac:dyDescent="0.35">
      <c r="A1775" s="167">
        <v>17055040100</v>
      </c>
      <c r="B1775" s="167" t="s">
        <v>672</v>
      </c>
      <c r="C1775" s="167">
        <v>0</v>
      </c>
    </row>
    <row r="1776" spans="1:3" x14ac:dyDescent="0.35">
      <c r="A1776" s="167">
        <v>17055040200</v>
      </c>
      <c r="B1776" s="167" t="s">
        <v>672</v>
      </c>
      <c r="C1776" s="167">
        <v>1</v>
      </c>
    </row>
    <row r="1777" spans="1:3" x14ac:dyDescent="0.35">
      <c r="A1777" s="167">
        <v>17055040300</v>
      </c>
      <c r="B1777" s="167" t="s">
        <v>672</v>
      </c>
      <c r="C1777" s="167">
        <v>3</v>
      </c>
    </row>
    <row r="1778" spans="1:3" x14ac:dyDescent="0.35">
      <c r="A1778" s="167">
        <v>17055040400</v>
      </c>
      <c r="B1778" s="167" t="s">
        <v>672</v>
      </c>
      <c r="C1778" s="167">
        <v>4</v>
      </c>
    </row>
    <row r="1779" spans="1:3" x14ac:dyDescent="0.35">
      <c r="A1779" s="167">
        <v>17055040500</v>
      </c>
      <c r="B1779" s="167" t="s">
        <v>672</v>
      </c>
      <c r="C1779" s="167">
        <v>1</v>
      </c>
    </row>
    <row r="1780" spans="1:3" x14ac:dyDescent="0.35">
      <c r="A1780" s="167">
        <v>17055040600</v>
      </c>
      <c r="B1780" s="167" t="s">
        <v>672</v>
      </c>
      <c r="C1780" s="167">
        <v>0</v>
      </c>
    </row>
    <row r="1781" spans="1:3" x14ac:dyDescent="0.35">
      <c r="A1781" s="167">
        <v>17055040700</v>
      </c>
      <c r="B1781" s="167" t="s">
        <v>672</v>
      </c>
      <c r="C1781" s="167">
        <v>0</v>
      </c>
    </row>
    <row r="1782" spans="1:3" x14ac:dyDescent="0.35">
      <c r="A1782" s="167">
        <v>17055040800</v>
      </c>
      <c r="B1782" s="167" t="s">
        <v>672</v>
      </c>
      <c r="C1782" s="167">
        <v>0</v>
      </c>
    </row>
    <row r="1783" spans="1:3" x14ac:dyDescent="0.35">
      <c r="A1783" s="167">
        <v>17055040900</v>
      </c>
      <c r="B1783" s="167" t="s">
        <v>672</v>
      </c>
      <c r="C1783" s="167">
        <v>1</v>
      </c>
    </row>
    <row r="1784" spans="1:3" x14ac:dyDescent="0.35">
      <c r="A1784" s="167">
        <v>17055041000</v>
      </c>
      <c r="B1784" s="167" t="s">
        <v>672</v>
      </c>
      <c r="C1784" s="167">
        <v>0</v>
      </c>
    </row>
    <row r="1785" spans="1:3" x14ac:dyDescent="0.35">
      <c r="A1785" s="167">
        <v>17055041100</v>
      </c>
      <c r="B1785" s="167" t="s">
        <v>672</v>
      </c>
      <c r="C1785" s="167">
        <v>0</v>
      </c>
    </row>
    <row r="1786" spans="1:3" x14ac:dyDescent="0.35">
      <c r="A1786" s="167">
        <v>17055041200</v>
      </c>
      <c r="B1786" s="167" t="s">
        <v>672</v>
      </c>
      <c r="C1786" s="167">
        <v>4</v>
      </c>
    </row>
    <row r="1787" spans="1:3" x14ac:dyDescent="0.35">
      <c r="A1787" s="167">
        <v>17057952800</v>
      </c>
      <c r="B1787" s="167" t="s">
        <v>672</v>
      </c>
      <c r="C1787" s="167">
        <v>1</v>
      </c>
    </row>
    <row r="1788" spans="1:3" x14ac:dyDescent="0.35">
      <c r="A1788" s="167">
        <v>17057952900</v>
      </c>
      <c r="B1788" s="167" t="s">
        <v>672</v>
      </c>
      <c r="C1788" s="167">
        <v>0</v>
      </c>
    </row>
    <row r="1789" spans="1:3" x14ac:dyDescent="0.35">
      <c r="A1789" s="167">
        <v>17057953000</v>
      </c>
      <c r="B1789" s="167" t="s">
        <v>672</v>
      </c>
      <c r="C1789" s="167">
        <v>0</v>
      </c>
    </row>
    <row r="1790" spans="1:3" x14ac:dyDescent="0.35">
      <c r="A1790" s="167">
        <v>17057953100</v>
      </c>
      <c r="B1790" s="167" t="s">
        <v>672</v>
      </c>
      <c r="C1790" s="167">
        <v>1</v>
      </c>
    </row>
    <row r="1791" spans="1:3" x14ac:dyDescent="0.35">
      <c r="A1791" s="167">
        <v>17057953200</v>
      </c>
      <c r="B1791" s="167" t="s">
        <v>672</v>
      </c>
      <c r="C1791" s="167">
        <v>0</v>
      </c>
    </row>
    <row r="1792" spans="1:3" x14ac:dyDescent="0.35">
      <c r="A1792" s="167">
        <v>17057953300</v>
      </c>
      <c r="B1792" s="167" t="s">
        <v>672</v>
      </c>
      <c r="C1792" s="167">
        <v>0</v>
      </c>
    </row>
    <row r="1793" spans="1:3" x14ac:dyDescent="0.35">
      <c r="A1793" s="167">
        <v>17057953400</v>
      </c>
      <c r="B1793" s="167" t="s">
        <v>672</v>
      </c>
      <c r="C1793" s="167">
        <v>2</v>
      </c>
    </row>
    <row r="1794" spans="1:3" x14ac:dyDescent="0.35">
      <c r="A1794" s="167">
        <v>17057953500</v>
      </c>
      <c r="B1794" s="167" t="s">
        <v>672</v>
      </c>
      <c r="C1794" s="167">
        <v>3</v>
      </c>
    </row>
    <row r="1795" spans="1:3" x14ac:dyDescent="0.35">
      <c r="A1795" s="167">
        <v>17057953600</v>
      </c>
      <c r="B1795" s="167" t="s">
        <v>672</v>
      </c>
      <c r="C1795" s="167">
        <v>0</v>
      </c>
    </row>
    <row r="1796" spans="1:3" x14ac:dyDescent="0.35">
      <c r="A1796" s="167">
        <v>17057953700</v>
      </c>
      <c r="B1796" s="167" t="s">
        <v>672</v>
      </c>
      <c r="C1796" s="167">
        <v>0</v>
      </c>
    </row>
    <row r="1797" spans="1:3" x14ac:dyDescent="0.35">
      <c r="A1797" s="167">
        <v>17057953800</v>
      </c>
      <c r="B1797" s="167" t="s">
        <v>672</v>
      </c>
      <c r="C1797" s="167">
        <v>3</v>
      </c>
    </row>
    <row r="1798" spans="1:3" x14ac:dyDescent="0.35">
      <c r="A1798" s="167">
        <v>17057953900</v>
      </c>
      <c r="B1798" s="167" t="s">
        <v>672</v>
      </c>
      <c r="C1798" s="167">
        <v>1</v>
      </c>
    </row>
    <row r="1799" spans="1:3" x14ac:dyDescent="0.35">
      <c r="A1799" s="167">
        <v>17059972700</v>
      </c>
      <c r="B1799" s="167" t="s">
        <v>672</v>
      </c>
      <c r="C1799" s="167">
        <v>0</v>
      </c>
    </row>
    <row r="1800" spans="1:3" x14ac:dyDescent="0.35">
      <c r="A1800" s="167">
        <v>17059972800</v>
      </c>
      <c r="B1800" s="167" t="s">
        <v>672</v>
      </c>
      <c r="C1800" s="167">
        <v>1</v>
      </c>
    </row>
    <row r="1801" spans="1:3" x14ac:dyDescent="0.35">
      <c r="A1801" s="167">
        <v>17061973600</v>
      </c>
      <c r="B1801" s="167" t="s">
        <v>672</v>
      </c>
      <c r="C1801" s="167">
        <v>0</v>
      </c>
    </row>
    <row r="1802" spans="1:3" x14ac:dyDescent="0.35">
      <c r="A1802" s="167">
        <v>17061973700</v>
      </c>
      <c r="B1802" s="167" t="s">
        <v>672</v>
      </c>
      <c r="C1802" s="167">
        <v>3</v>
      </c>
    </row>
    <row r="1803" spans="1:3" x14ac:dyDescent="0.35">
      <c r="A1803" s="167">
        <v>17061973800</v>
      </c>
      <c r="B1803" s="167" t="s">
        <v>672</v>
      </c>
      <c r="C1803" s="167">
        <v>1</v>
      </c>
    </row>
    <row r="1804" spans="1:3" x14ac:dyDescent="0.35">
      <c r="A1804" s="167">
        <v>17061973900</v>
      </c>
      <c r="B1804" s="167" t="s">
        <v>672</v>
      </c>
      <c r="C1804" s="167">
        <v>1</v>
      </c>
    </row>
    <row r="1805" spans="1:3" x14ac:dyDescent="0.35">
      <c r="A1805" s="167">
        <v>17061974000</v>
      </c>
      <c r="B1805" s="167" t="s">
        <v>672</v>
      </c>
      <c r="C1805" s="167">
        <v>0</v>
      </c>
    </row>
    <row r="1806" spans="1:3" x14ac:dyDescent="0.35">
      <c r="A1806" s="167">
        <v>17063000102</v>
      </c>
      <c r="B1806" s="167" t="s">
        <v>672</v>
      </c>
      <c r="C1806" s="167">
        <v>5</v>
      </c>
    </row>
    <row r="1807" spans="1:3" x14ac:dyDescent="0.35">
      <c r="A1807" s="167">
        <v>17063000103</v>
      </c>
      <c r="B1807" s="167" t="s">
        <v>672</v>
      </c>
      <c r="C1807" s="167">
        <v>3</v>
      </c>
    </row>
    <row r="1808" spans="1:3" x14ac:dyDescent="0.35">
      <c r="A1808" s="167">
        <v>17063000200</v>
      </c>
      <c r="B1808" s="167" t="s">
        <v>672</v>
      </c>
      <c r="C1808" s="167">
        <v>4</v>
      </c>
    </row>
    <row r="1809" spans="1:3" x14ac:dyDescent="0.35">
      <c r="A1809" s="167">
        <v>17063000300</v>
      </c>
      <c r="B1809" s="167" t="s">
        <v>672</v>
      </c>
      <c r="C1809" s="167">
        <v>4</v>
      </c>
    </row>
    <row r="1810" spans="1:3" x14ac:dyDescent="0.35">
      <c r="A1810" s="167">
        <v>17063000400</v>
      </c>
      <c r="B1810" s="167" t="s">
        <v>672</v>
      </c>
      <c r="C1810" s="167">
        <v>0</v>
      </c>
    </row>
    <row r="1811" spans="1:3" x14ac:dyDescent="0.35">
      <c r="A1811" s="167">
        <v>17063000500</v>
      </c>
      <c r="B1811" s="167" t="s">
        <v>672</v>
      </c>
      <c r="C1811" s="167">
        <v>1</v>
      </c>
    </row>
    <row r="1812" spans="1:3" x14ac:dyDescent="0.35">
      <c r="A1812" s="167">
        <v>17063000600</v>
      </c>
      <c r="B1812" s="167" t="s">
        <v>672</v>
      </c>
      <c r="C1812" s="167">
        <v>5</v>
      </c>
    </row>
    <row r="1813" spans="1:3" x14ac:dyDescent="0.35">
      <c r="A1813" s="167">
        <v>17063000700</v>
      </c>
      <c r="B1813" s="167" t="s">
        <v>672</v>
      </c>
      <c r="C1813" s="167">
        <v>0</v>
      </c>
    </row>
    <row r="1814" spans="1:3" x14ac:dyDescent="0.35">
      <c r="A1814" s="167">
        <v>17063000800</v>
      </c>
      <c r="B1814" s="167" t="s">
        <v>672</v>
      </c>
      <c r="C1814" s="167">
        <v>4</v>
      </c>
    </row>
    <row r="1815" spans="1:3" x14ac:dyDescent="0.35">
      <c r="A1815" s="167">
        <v>17063000900</v>
      </c>
      <c r="B1815" s="167" t="s">
        <v>672</v>
      </c>
      <c r="C1815" s="167">
        <v>0</v>
      </c>
    </row>
    <row r="1816" spans="1:3" x14ac:dyDescent="0.35">
      <c r="A1816" s="167">
        <v>17065973100</v>
      </c>
      <c r="B1816" s="167" t="s">
        <v>672</v>
      </c>
      <c r="C1816" s="167">
        <v>0</v>
      </c>
    </row>
    <row r="1817" spans="1:3" x14ac:dyDescent="0.35">
      <c r="A1817" s="167">
        <v>17065973200</v>
      </c>
      <c r="B1817" s="167" t="s">
        <v>672</v>
      </c>
      <c r="C1817" s="167">
        <v>0</v>
      </c>
    </row>
    <row r="1818" spans="1:3" x14ac:dyDescent="0.35">
      <c r="A1818" s="167">
        <v>17065973300</v>
      </c>
      <c r="B1818" s="167" t="s">
        <v>672</v>
      </c>
      <c r="C1818" s="167">
        <v>0</v>
      </c>
    </row>
    <row r="1819" spans="1:3" x14ac:dyDescent="0.35">
      <c r="A1819" s="167">
        <v>17067953700</v>
      </c>
      <c r="B1819" s="167" t="s">
        <v>672</v>
      </c>
      <c r="C1819" s="167">
        <v>0</v>
      </c>
    </row>
    <row r="1820" spans="1:3" x14ac:dyDescent="0.35">
      <c r="A1820" s="167">
        <v>17067953800</v>
      </c>
      <c r="B1820" s="167" t="s">
        <v>672</v>
      </c>
      <c r="C1820" s="167">
        <v>1</v>
      </c>
    </row>
    <row r="1821" spans="1:3" x14ac:dyDescent="0.35">
      <c r="A1821" s="167">
        <v>17067953900</v>
      </c>
      <c r="B1821" s="167" t="s">
        <v>672</v>
      </c>
      <c r="C1821" s="167">
        <v>0</v>
      </c>
    </row>
    <row r="1822" spans="1:3" x14ac:dyDescent="0.35">
      <c r="A1822" s="167">
        <v>17067954000</v>
      </c>
      <c r="B1822" s="167" t="s">
        <v>672</v>
      </c>
      <c r="C1822" s="167">
        <v>0</v>
      </c>
    </row>
    <row r="1823" spans="1:3" x14ac:dyDescent="0.35">
      <c r="A1823" s="167">
        <v>17067954100</v>
      </c>
      <c r="B1823" s="167" t="s">
        <v>672</v>
      </c>
      <c r="C1823" s="167">
        <v>0</v>
      </c>
    </row>
    <row r="1824" spans="1:3" x14ac:dyDescent="0.35">
      <c r="A1824" s="167">
        <v>17067954200</v>
      </c>
      <c r="B1824" s="167" t="s">
        <v>672</v>
      </c>
      <c r="C1824" s="167">
        <v>0</v>
      </c>
    </row>
    <row r="1825" spans="1:3" x14ac:dyDescent="0.35">
      <c r="A1825" s="167">
        <v>17067954300</v>
      </c>
      <c r="B1825" s="167" t="s">
        <v>672</v>
      </c>
      <c r="C1825" s="167">
        <v>0</v>
      </c>
    </row>
    <row r="1826" spans="1:3" x14ac:dyDescent="0.35">
      <c r="A1826" s="167">
        <v>17069970900</v>
      </c>
      <c r="B1826" s="167" t="s">
        <v>672</v>
      </c>
      <c r="C1826" s="167">
        <v>1</v>
      </c>
    </row>
    <row r="1827" spans="1:3" x14ac:dyDescent="0.35">
      <c r="A1827" s="167">
        <v>17069971000</v>
      </c>
      <c r="B1827" s="167" t="s">
        <v>672</v>
      </c>
      <c r="C1827" s="167">
        <v>1</v>
      </c>
    </row>
    <row r="1828" spans="1:3" x14ac:dyDescent="0.35">
      <c r="A1828" s="167">
        <v>17071973300</v>
      </c>
      <c r="B1828" s="167" t="s">
        <v>672</v>
      </c>
      <c r="C1828" s="167">
        <v>0</v>
      </c>
    </row>
    <row r="1829" spans="1:3" x14ac:dyDescent="0.35">
      <c r="A1829" s="167">
        <v>17071973400</v>
      </c>
      <c r="B1829" s="167" t="s">
        <v>672</v>
      </c>
      <c r="C1829" s="167">
        <v>0</v>
      </c>
    </row>
    <row r="1830" spans="1:3" x14ac:dyDescent="0.35">
      <c r="A1830" s="167">
        <v>17071973500</v>
      </c>
      <c r="B1830" s="167" t="s">
        <v>672</v>
      </c>
      <c r="C1830" s="167">
        <v>0</v>
      </c>
    </row>
    <row r="1831" spans="1:3" x14ac:dyDescent="0.35">
      <c r="A1831" s="167">
        <v>17073030100</v>
      </c>
      <c r="B1831" s="167" t="s">
        <v>824</v>
      </c>
      <c r="C1831" s="167">
        <v>1</v>
      </c>
    </row>
    <row r="1832" spans="1:3" x14ac:dyDescent="0.35">
      <c r="A1832" s="167">
        <v>17073030201</v>
      </c>
      <c r="B1832" s="167" t="s">
        <v>824</v>
      </c>
      <c r="C1832" s="167">
        <v>1</v>
      </c>
    </row>
    <row r="1833" spans="1:3" x14ac:dyDescent="0.35">
      <c r="A1833" s="167">
        <v>17073030202</v>
      </c>
      <c r="B1833" s="167" t="s">
        <v>672</v>
      </c>
      <c r="C1833" s="167">
        <v>0</v>
      </c>
    </row>
    <row r="1834" spans="1:3" x14ac:dyDescent="0.35">
      <c r="A1834" s="167">
        <v>17073030203</v>
      </c>
      <c r="B1834" s="167" t="s">
        <v>672</v>
      </c>
      <c r="C1834" s="167">
        <v>5</v>
      </c>
    </row>
    <row r="1835" spans="1:3" x14ac:dyDescent="0.35">
      <c r="A1835" s="167">
        <v>17073030301</v>
      </c>
      <c r="B1835" s="167" t="s">
        <v>672</v>
      </c>
      <c r="C1835" s="167">
        <v>1</v>
      </c>
    </row>
    <row r="1836" spans="1:3" x14ac:dyDescent="0.35">
      <c r="A1836" s="167">
        <v>17073030302</v>
      </c>
      <c r="B1836" s="167" t="s">
        <v>672</v>
      </c>
      <c r="C1836" s="167">
        <v>4</v>
      </c>
    </row>
    <row r="1837" spans="1:3" x14ac:dyDescent="0.35">
      <c r="A1837" s="167">
        <v>17073030400</v>
      </c>
      <c r="B1837" s="167" t="s">
        <v>672</v>
      </c>
      <c r="C1837" s="167">
        <v>0</v>
      </c>
    </row>
    <row r="1838" spans="1:3" x14ac:dyDescent="0.35">
      <c r="A1838" s="167">
        <v>17073030500</v>
      </c>
      <c r="B1838" s="167" t="s">
        <v>672</v>
      </c>
      <c r="C1838" s="167">
        <v>1</v>
      </c>
    </row>
    <row r="1839" spans="1:3" x14ac:dyDescent="0.35">
      <c r="A1839" s="167">
        <v>17073030600</v>
      </c>
      <c r="B1839" s="167" t="s">
        <v>672</v>
      </c>
      <c r="C1839" s="167">
        <v>3</v>
      </c>
    </row>
    <row r="1840" spans="1:3" x14ac:dyDescent="0.35">
      <c r="A1840" s="167">
        <v>17073030800</v>
      </c>
      <c r="B1840" s="167" t="s">
        <v>672</v>
      </c>
      <c r="C1840" s="167">
        <v>0</v>
      </c>
    </row>
    <row r="1841" spans="1:3" x14ac:dyDescent="0.35">
      <c r="A1841" s="167">
        <v>17073030900</v>
      </c>
      <c r="B1841" s="167" t="s">
        <v>672</v>
      </c>
      <c r="C1841" s="167">
        <v>5</v>
      </c>
    </row>
    <row r="1842" spans="1:3" x14ac:dyDescent="0.35">
      <c r="A1842" s="167">
        <v>17073031000</v>
      </c>
      <c r="B1842" s="167" t="s">
        <v>672</v>
      </c>
      <c r="C1842" s="167">
        <v>0</v>
      </c>
    </row>
    <row r="1843" spans="1:3" x14ac:dyDescent="0.35">
      <c r="A1843" s="167">
        <v>17073031100</v>
      </c>
      <c r="B1843" s="167" t="s">
        <v>672</v>
      </c>
      <c r="C1843" s="167">
        <v>1</v>
      </c>
    </row>
    <row r="1844" spans="1:3" x14ac:dyDescent="0.35">
      <c r="A1844" s="167">
        <v>17073031200</v>
      </c>
      <c r="B1844" s="167" t="s">
        <v>672</v>
      </c>
      <c r="C1844" s="167">
        <v>0</v>
      </c>
    </row>
    <row r="1845" spans="1:3" x14ac:dyDescent="0.35">
      <c r="A1845" s="167">
        <v>17075950100</v>
      </c>
      <c r="B1845" s="167" t="s">
        <v>672</v>
      </c>
      <c r="C1845" s="167">
        <v>0</v>
      </c>
    </row>
    <row r="1846" spans="1:3" x14ac:dyDescent="0.35">
      <c r="A1846" s="167">
        <v>17075950200</v>
      </c>
      <c r="B1846" s="167" t="s">
        <v>672</v>
      </c>
      <c r="C1846" s="167">
        <v>5</v>
      </c>
    </row>
    <row r="1847" spans="1:3" x14ac:dyDescent="0.35">
      <c r="A1847" s="167">
        <v>17075950300</v>
      </c>
      <c r="B1847" s="167" t="s">
        <v>672</v>
      </c>
      <c r="C1847" s="167">
        <v>0</v>
      </c>
    </row>
    <row r="1848" spans="1:3" x14ac:dyDescent="0.35">
      <c r="A1848" s="167">
        <v>17075950400</v>
      </c>
      <c r="B1848" s="167" t="s">
        <v>672</v>
      </c>
      <c r="C1848" s="167">
        <v>0</v>
      </c>
    </row>
    <row r="1849" spans="1:3" x14ac:dyDescent="0.35">
      <c r="A1849" s="167">
        <v>17075950500</v>
      </c>
      <c r="B1849" s="167" t="s">
        <v>672</v>
      </c>
      <c r="C1849" s="167">
        <v>0</v>
      </c>
    </row>
    <row r="1850" spans="1:3" x14ac:dyDescent="0.35">
      <c r="A1850" s="167">
        <v>17075950600</v>
      </c>
      <c r="B1850" s="167" t="s">
        <v>672</v>
      </c>
      <c r="C1850" s="167">
        <v>1</v>
      </c>
    </row>
    <row r="1851" spans="1:3" x14ac:dyDescent="0.35">
      <c r="A1851" s="167">
        <v>17075950700</v>
      </c>
      <c r="B1851" s="167" t="s">
        <v>672</v>
      </c>
      <c r="C1851" s="167">
        <v>4</v>
      </c>
    </row>
    <row r="1852" spans="1:3" x14ac:dyDescent="0.35">
      <c r="A1852" s="167">
        <v>17075950800</v>
      </c>
      <c r="B1852" s="167" t="s">
        <v>672</v>
      </c>
      <c r="C1852" s="167">
        <v>0</v>
      </c>
    </row>
    <row r="1853" spans="1:3" x14ac:dyDescent="0.35">
      <c r="A1853" s="167">
        <v>17075950900</v>
      </c>
      <c r="B1853" s="167" t="s">
        <v>672</v>
      </c>
      <c r="C1853" s="167">
        <v>0</v>
      </c>
    </row>
    <row r="1854" spans="1:3" x14ac:dyDescent="0.35">
      <c r="A1854" s="167">
        <v>17077010100</v>
      </c>
      <c r="B1854" s="167" t="s">
        <v>672</v>
      </c>
      <c r="C1854" s="167">
        <v>1</v>
      </c>
    </row>
    <row r="1855" spans="1:3" x14ac:dyDescent="0.35">
      <c r="A1855" s="167">
        <v>17077010200</v>
      </c>
      <c r="B1855" s="167" t="s">
        <v>672</v>
      </c>
      <c r="C1855" s="167">
        <v>3</v>
      </c>
    </row>
    <row r="1856" spans="1:3" x14ac:dyDescent="0.35">
      <c r="A1856" s="167">
        <v>17077010300</v>
      </c>
      <c r="B1856" s="167" t="s">
        <v>672</v>
      </c>
      <c r="C1856" s="167">
        <v>1</v>
      </c>
    </row>
    <row r="1857" spans="1:3" x14ac:dyDescent="0.35">
      <c r="A1857" s="167">
        <v>17077010400</v>
      </c>
      <c r="B1857" s="167" t="s">
        <v>672</v>
      </c>
      <c r="C1857" s="167">
        <v>0</v>
      </c>
    </row>
    <row r="1858" spans="1:3" x14ac:dyDescent="0.35">
      <c r="A1858" s="167">
        <v>17077010601</v>
      </c>
      <c r="B1858" s="167" t="s">
        <v>672</v>
      </c>
      <c r="C1858" s="167">
        <v>0</v>
      </c>
    </row>
    <row r="1859" spans="1:3" x14ac:dyDescent="0.35">
      <c r="A1859" s="167">
        <v>17077010602</v>
      </c>
      <c r="B1859" s="167" t="s">
        <v>672</v>
      </c>
      <c r="C1859" s="167">
        <v>0</v>
      </c>
    </row>
    <row r="1860" spans="1:3" x14ac:dyDescent="0.35">
      <c r="A1860" s="167">
        <v>17077010700</v>
      </c>
      <c r="B1860" s="167" t="s">
        <v>672</v>
      </c>
      <c r="C1860" s="167">
        <v>1</v>
      </c>
    </row>
    <row r="1861" spans="1:3" x14ac:dyDescent="0.35">
      <c r="A1861" s="167">
        <v>17077010800</v>
      </c>
      <c r="B1861" s="167" t="s">
        <v>824</v>
      </c>
      <c r="C1861" s="167">
        <v>1</v>
      </c>
    </row>
    <row r="1862" spans="1:3" x14ac:dyDescent="0.35">
      <c r="A1862" s="167">
        <v>17077010900</v>
      </c>
      <c r="B1862" s="167" t="s">
        <v>824</v>
      </c>
      <c r="C1862" s="167">
        <v>4</v>
      </c>
    </row>
    <row r="1863" spans="1:3" x14ac:dyDescent="0.35">
      <c r="A1863" s="167">
        <v>17077011001</v>
      </c>
      <c r="B1863" s="167" t="s">
        <v>824</v>
      </c>
      <c r="C1863" s="167">
        <v>2</v>
      </c>
    </row>
    <row r="1864" spans="1:3" x14ac:dyDescent="0.35">
      <c r="A1864" s="167">
        <v>17077011002</v>
      </c>
      <c r="B1864" s="167" t="s">
        <v>824</v>
      </c>
      <c r="C1864" s="167">
        <v>0</v>
      </c>
    </row>
    <row r="1865" spans="1:3" x14ac:dyDescent="0.35">
      <c r="A1865" s="167">
        <v>17077011100</v>
      </c>
      <c r="B1865" s="167" t="s">
        <v>824</v>
      </c>
      <c r="C1865" s="167">
        <v>1</v>
      </c>
    </row>
    <row r="1866" spans="1:3" x14ac:dyDescent="0.35">
      <c r="A1866" s="167">
        <v>17077011200</v>
      </c>
      <c r="B1866" s="167" t="s">
        <v>824</v>
      </c>
      <c r="C1866" s="167">
        <v>3</v>
      </c>
    </row>
    <row r="1867" spans="1:3" x14ac:dyDescent="0.35">
      <c r="A1867" s="167">
        <v>17077011400</v>
      </c>
      <c r="B1867" s="167" t="s">
        <v>824</v>
      </c>
      <c r="C1867" s="167">
        <v>0</v>
      </c>
    </row>
    <row r="1868" spans="1:3" x14ac:dyDescent="0.35">
      <c r="A1868" s="167">
        <v>17077011600</v>
      </c>
      <c r="B1868" s="167" t="s">
        <v>672</v>
      </c>
      <c r="C1868" s="167">
        <v>0</v>
      </c>
    </row>
    <row r="1869" spans="1:3" x14ac:dyDescent="0.35">
      <c r="A1869" s="167">
        <v>17077011701</v>
      </c>
      <c r="B1869" s="167" t="s">
        <v>824</v>
      </c>
      <c r="C1869" s="167">
        <v>1</v>
      </c>
    </row>
    <row r="1870" spans="1:3" x14ac:dyDescent="0.35">
      <c r="A1870" s="167">
        <v>17077011702</v>
      </c>
      <c r="B1870" s="167" t="s">
        <v>824</v>
      </c>
      <c r="C1870" s="167">
        <v>0</v>
      </c>
    </row>
    <row r="1871" spans="1:3" x14ac:dyDescent="0.35">
      <c r="A1871" s="167">
        <v>17079977300</v>
      </c>
      <c r="B1871" s="167" t="s">
        <v>672</v>
      </c>
      <c r="C1871" s="167">
        <v>4</v>
      </c>
    </row>
    <row r="1872" spans="1:3" x14ac:dyDescent="0.35">
      <c r="A1872" s="167">
        <v>17079977400</v>
      </c>
      <c r="B1872" s="167" t="s">
        <v>672</v>
      </c>
      <c r="C1872" s="167">
        <v>3</v>
      </c>
    </row>
    <row r="1873" spans="1:3" x14ac:dyDescent="0.35">
      <c r="A1873" s="167">
        <v>17079977500</v>
      </c>
      <c r="B1873" s="167" t="s">
        <v>672</v>
      </c>
      <c r="C1873" s="167">
        <v>1</v>
      </c>
    </row>
    <row r="1874" spans="1:3" x14ac:dyDescent="0.35">
      <c r="A1874" s="167">
        <v>17081050100</v>
      </c>
      <c r="B1874" s="167" t="s">
        <v>672</v>
      </c>
      <c r="C1874" s="167">
        <v>0</v>
      </c>
    </row>
    <row r="1875" spans="1:3" x14ac:dyDescent="0.35">
      <c r="A1875" s="167">
        <v>17081050200</v>
      </c>
      <c r="B1875" s="167" t="s">
        <v>672</v>
      </c>
      <c r="C1875" s="167">
        <v>0</v>
      </c>
    </row>
    <row r="1876" spans="1:3" x14ac:dyDescent="0.35">
      <c r="A1876" s="167">
        <v>17081050300</v>
      </c>
      <c r="B1876" s="167" t="s">
        <v>672</v>
      </c>
      <c r="C1876" s="167">
        <v>1</v>
      </c>
    </row>
    <row r="1877" spans="1:3" x14ac:dyDescent="0.35">
      <c r="A1877" s="167">
        <v>17081050400</v>
      </c>
      <c r="B1877" s="167" t="s">
        <v>672</v>
      </c>
      <c r="C1877" s="167">
        <v>1</v>
      </c>
    </row>
    <row r="1878" spans="1:3" x14ac:dyDescent="0.35">
      <c r="A1878" s="167">
        <v>17081050500</v>
      </c>
      <c r="B1878" s="167" t="s">
        <v>672</v>
      </c>
      <c r="C1878" s="167">
        <v>0</v>
      </c>
    </row>
    <row r="1879" spans="1:3" x14ac:dyDescent="0.35">
      <c r="A1879" s="167">
        <v>17081050600</v>
      </c>
      <c r="B1879" s="167" t="s">
        <v>672</v>
      </c>
      <c r="C1879" s="167">
        <v>0</v>
      </c>
    </row>
    <row r="1880" spans="1:3" x14ac:dyDescent="0.35">
      <c r="A1880" s="167">
        <v>17081050700</v>
      </c>
      <c r="B1880" s="167" t="s">
        <v>672</v>
      </c>
      <c r="C1880" s="167">
        <v>1</v>
      </c>
    </row>
    <row r="1881" spans="1:3" x14ac:dyDescent="0.35">
      <c r="A1881" s="167">
        <v>17081050800</v>
      </c>
      <c r="B1881" s="167" t="s">
        <v>672</v>
      </c>
      <c r="C1881" s="167">
        <v>3</v>
      </c>
    </row>
    <row r="1882" spans="1:3" x14ac:dyDescent="0.35">
      <c r="A1882" s="167">
        <v>17081050900</v>
      </c>
      <c r="B1882" s="167" t="s">
        <v>672</v>
      </c>
      <c r="C1882" s="167">
        <v>1</v>
      </c>
    </row>
    <row r="1883" spans="1:3" x14ac:dyDescent="0.35">
      <c r="A1883" s="167">
        <v>17081051000</v>
      </c>
      <c r="B1883" s="167" t="s">
        <v>672</v>
      </c>
      <c r="C1883" s="167">
        <v>1</v>
      </c>
    </row>
    <row r="1884" spans="1:3" x14ac:dyDescent="0.35">
      <c r="A1884" s="167">
        <v>17081051100</v>
      </c>
      <c r="B1884" s="167" t="s">
        <v>672</v>
      </c>
      <c r="C1884" s="167">
        <v>4</v>
      </c>
    </row>
    <row r="1885" spans="1:3" x14ac:dyDescent="0.35">
      <c r="A1885" s="167">
        <v>17083010100</v>
      </c>
      <c r="B1885" s="167" t="s">
        <v>672</v>
      </c>
      <c r="C1885" s="167">
        <v>0</v>
      </c>
    </row>
    <row r="1886" spans="1:3" x14ac:dyDescent="0.35">
      <c r="A1886" s="167">
        <v>17083010200</v>
      </c>
      <c r="B1886" s="167" t="s">
        <v>672</v>
      </c>
      <c r="C1886" s="167">
        <v>1</v>
      </c>
    </row>
    <row r="1887" spans="1:3" x14ac:dyDescent="0.35">
      <c r="A1887" s="167">
        <v>17083010300</v>
      </c>
      <c r="B1887" s="167" t="s">
        <v>672</v>
      </c>
      <c r="C1887" s="167">
        <v>1</v>
      </c>
    </row>
    <row r="1888" spans="1:3" x14ac:dyDescent="0.35">
      <c r="A1888" s="167">
        <v>17083010401</v>
      </c>
      <c r="B1888" s="167" t="s">
        <v>672</v>
      </c>
      <c r="C1888" s="167">
        <v>0</v>
      </c>
    </row>
    <row r="1889" spans="1:3" x14ac:dyDescent="0.35">
      <c r="A1889" s="167">
        <v>17083010402</v>
      </c>
      <c r="B1889" s="167" t="s">
        <v>672</v>
      </c>
      <c r="C1889" s="167">
        <v>0</v>
      </c>
    </row>
    <row r="1890" spans="1:3" x14ac:dyDescent="0.35">
      <c r="A1890" s="167">
        <v>17083010500</v>
      </c>
      <c r="B1890" s="167" t="s">
        <v>672</v>
      </c>
      <c r="C1890" s="167">
        <v>1</v>
      </c>
    </row>
    <row r="1891" spans="1:3" x14ac:dyDescent="0.35">
      <c r="A1891" s="167">
        <v>17085020101</v>
      </c>
      <c r="B1891" s="167" t="s">
        <v>672</v>
      </c>
      <c r="C1891" s="167">
        <v>0</v>
      </c>
    </row>
    <row r="1892" spans="1:3" x14ac:dyDescent="0.35">
      <c r="A1892" s="167">
        <v>17085020102</v>
      </c>
      <c r="B1892" s="167" t="s">
        <v>672</v>
      </c>
      <c r="C1892" s="167">
        <v>0</v>
      </c>
    </row>
    <row r="1893" spans="1:3" x14ac:dyDescent="0.35">
      <c r="A1893" s="167">
        <v>17085020200</v>
      </c>
      <c r="B1893" s="167" t="s">
        <v>824</v>
      </c>
      <c r="C1893" s="167">
        <v>5</v>
      </c>
    </row>
    <row r="1894" spans="1:3" x14ac:dyDescent="0.35">
      <c r="A1894" s="167">
        <v>17085020300</v>
      </c>
      <c r="B1894" s="167" t="s">
        <v>672</v>
      </c>
      <c r="C1894" s="167">
        <v>5</v>
      </c>
    </row>
    <row r="1895" spans="1:3" x14ac:dyDescent="0.35">
      <c r="A1895" s="167">
        <v>17085020401</v>
      </c>
      <c r="B1895" s="167" t="s">
        <v>672</v>
      </c>
      <c r="C1895" s="167">
        <v>0</v>
      </c>
    </row>
    <row r="1896" spans="1:3" x14ac:dyDescent="0.35">
      <c r="A1896" s="167">
        <v>17085020402</v>
      </c>
      <c r="B1896" s="167" t="s">
        <v>672</v>
      </c>
      <c r="C1896" s="167">
        <v>0</v>
      </c>
    </row>
    <row r="1897" spans="1:3" x14ac:dyDescent="0.35">
      <c r="A1897" s="167">
        <v>17085020500</v>
      </c>
      <c r="B1897" s="167" t="s">
        <v>672</v>
      </c>
      <c r="C1897" s="167">
        <v>4</v>
      </c>
    </row>
    <row r="1898" spans="1:3" x14ac:dyDescent="0.35">
      <c r="A1898" s="167">
        <v>17087977600</v>
      </c>
      <c r="B1898" s="167" t="s">
        <v>672</v>
      </c>
      <c r="C1898" s="167">
        <v>1</v>
      </c>
    </row>
    <row r="1899" spans="1:3" x14ac:dyDescent="0.35">
      <c r="A1899" s="167">
        <v>17087977700</v>
      </c>
      <c r="B1899" s="167" t="s">
        <v>672</v>
      </c>
      <c r="C1899" s="167">
        <v>0</v>
      </c>
    </row>
    <row r="1900" spans="1:3" x14ac:dyDescent="0.35">
      <c r="A1900" s="167">
        <v>17087977800</v>
      </c>
      <c r="B1900" s="167" t="s">
        <v>672</v>
      </c>
      <c r="C1900" s="167">
        <v>0</v>
      </c>
    </row>
    <row r="1901" spans="1:3" x14ac:dyDescent="0.35">
      <c r="A1901" s="167">
        <v>17087980000</v>
      </c>
      <c r="B1901" s="167" t="s">
        <v>672</v>
      </c>
      <c r="C1901" s="167">
        <v>1</v>
      </c>
    </row>
    <row r="1902" spans="1:3" x14ac:dyDescent="0.35">
      <c r="A1902" s="167">
        <v>17089850101</v>
      </c>
      <c r="B1902" s="167" t="s">
        <v>2563</v>
      </c>
      <c r="C1902" s="167">
        <v>5</v>
      </c>
    </row>
    <row r="1903" spans="1:3" x14ac:dyDescent="0.35">
      <c r="A1903" s="167">
        <v>17089850103</v>
      </c>
      <c r="B1903" s="167" t="s">
        <v>2563</v>
      </c>
      <c r="C1903" s="167">
        <v>0</v>
      </c>
    </row>
    <row r="1904" spans="1:3" x14ac:dyDescent="0.35">
      <c r="A1904" s="167">
        <v>17089850105</v>
      </c>
      <c r="B1904" s="167" t="s">
        <v>2563</v>
      </c>
      <c r="C1904" s="167">
        <v>3</v>
      </c>
    </row>
    <row r="1905" spans="1:3" x14ac:dyDescent="0.35">
      <c r="A1905" s="167">
        <v>17089850106</v>
      </c>
      <c r="B1905" s="167" t="s">
        <v>2563</v>
      </c>
      <c r="C1905" s="167">
        <v>0</v>
      </c>
    </row>
    <row r="1906" spans="1:3" x14ac:dyDescent="0.35">
      <c r="A1906" s="167">
        <v>17089850201</v>
      </c>
      <c r="B1906" s="167" t="s">
        <v>2563</v>
      </c>
      <c r="C1906" s="167">
        <v>5</v>
      </c>
    </row>
    <row r="1907" spans="1:3" x14ac:dyDescent="0.35">
      <c r="A1907" s="167">
        <v>17089850202</v>
      </c>
      <c r="B1907" s="167" t="s">
        <v>2563</v>
      </c>
      <c r="C1907" s="167">
        <v>5</v>
      </c>
    </row>
    <row r="1908" spans="1:3" x14ac:dyDescent="0.35">
      <c r="A1908" s="167">
        <v>17089850301</v>
      </c>
      <c r="B1908" s="167" t="s">
        <v>2563</v>
      </c>
      <c r="C1908" s="167">
        <v>1</v>
      </c>
    </row>
    <row r="1909" spans="1:3" x14ac:dyDescent="0.35">
      <c r="A1909" s="167">
        <v>17089850302</v>
      </c>
      <c r="B1909" s="167" t="s">
        <v>2563</v>
      </c>
      <c r="C1909" s="167">
        <v>0</v>
      </c>
    </row>
    <row r="1910" spans="1:3" x14ac:dyDescent="0.35">
      <c r="A1910" s="167">
        <v>17089850400</v>
      </c>
      <c r="B1910" s="167" t="s">
        <v>2563</v>
      </c>
      <c r="C1910" s="167">
        <v>0</v>
      </c>
    </row>
    <row r="1911" spans="1:3" x14ac:dyDescent="0.35">
      <c r="A1911" s="167">
        <v>17089850500</v>
      </c>
      <c r="B1911" s="167" t="s">
        <v>2563</v>
      </c>
      <c r="C1911" s="167">
        <v>0</v>
      </c>
    </row>
    <row r="1912" spans="1:3" x14ac:dyDescent="0.35">
      <c r="A1912" s="167">
        <v>17089850600</v>
      </c>
      <c r="B1912" s="167" t="s">
        <v>2563</v>
      </c>
      <c r="C1912" s="167">
        <v>0</v>
      </c>
    </row>
    <row r="1913" spans="1:3" x14ac:dyDescent="0.35">
      <c r="A1913" s="167">
        <v>17089850703</v>
      </c>
      <c r="B1913" s="167" t="s">
        <v>2563</v>
      </c>
      <c r="C1913" s="167">
        <v>0</v>
      </c>
    </row>
    <row r="1914" spans="1:3" x14ac:dyDescent="0.35">
      <c r="A1914" s="167">
        <v>17089850704</v>
      </c>
      <c r="B1914" s="167" t="s">
        <v>2563</v>
      </c>
      <c r="C1914" s="167">
        <v>0</v>
      </c>
    </row>
    <row r="1915" spans="1:3" x14ac:dyDescent="0.35">
      <c r="A1915" s="167">
        <v>17089850705</v>
      </c>
      <c r="B1915" s="167" t="s">
        <v>2563</v>
      </c>
      <c r="C1915" s="167">
        <v>3</v>
      </c>
    </row>
    <row r="1916" spans="1:3" x14ac:dyDescent="0.35">
      <c r="A1916" s="167">
        <v>17089850706</v>
      </c>
      <c r="B1916" s="167" t="s">
        <v>2563</v>
      </c>
      <c r="C1916" s="167">
        <v>0</v>
      </c>
    </row>
    <row r="1917" spans="1:3" x14ac:dyDescent="0.35">
      <c r="A1917" s="167">
        <v>17089850707</v>
      </c>
      <c r="B1917" s="167" t="s">
        <v>2563</v>
      </c>
      <c r="C1917" s="167">
        <v>1</v>
      </c>
    </row>
    <row r="1918" spans="1:3" x14ac:dyDescent="0.35">
      <c r="A1918" s="167">
        <v>17089850708</v>
      </c>
      <c r="B1918" s="167" t="s">
        <v>2563</v>
      </c>
      <c r="C1918" s="167">
        <v>0</v>
      </c>
    </row>
    <row r="1919" spans="1:3" x14ac:dyDescent="0.35">
      <c r="A1919" s="167">
        <v>17089850709</v>
      </c>
      <c r="B1919" s="167" t="s">
        <v>2563</v>
      </c>
      <c r="C1919" s="167">
        <v>0</v>
      </c>
    </row>
    <row r="1920" spans="1:3" x14ac:dyDescent="0.35">
      <c r="A1920" s="167">
        <v>17089850710</v>
      </c>
      <c r="B1920" s="167" t="s">
        <v>2563</v>
      </c>
      <c r="C1920" s="167">
        <v>4</v>
      </c>
    </row>
    <row r="1921" spans="1:3" x14ac:dyDescent="0.35">
      <c r="A1921" s="167">
        <v>17089850711</v>
      </c>
      <c r="B1921" s="167" t="s">
        <v>2563</v>
      </c>
      <c r="C1921" s="167">
        <v>4</v>
      </c>
    </row>
    <row r="1922" spans="1:3" x14ac:dyDescent="0.35">
      <c r="A1922" s="167">
        <v>17089850800</v>
      </c>
      <c r="B1922" s="167" t="s">
        <v>2563</v>
      </c>
      <c r="C1922" s="167">
        <v>0</v>
      </c>
    </row>
    <row r="1923" spans="1:3" x14ac:dyDescent="0.35">
      <c r="A1923" s="167">
        <v>17089851000</v>
      </c>
      <c r="B1923" s="167" t="s">
        <v>2563</v>
      </c>
      <c r="C1923" s="167">
        <v>0</v>
      </c>
    </row>
    <row r="1924" spans="1:3" x14ac:dyDescent="0.35">
      <c r="A1924" s="167">
        <v>17089851101</v>
      </c>
      <c r="B1924" s="167" t="s">
        <v>2563</v>
      </c>
      <c r="C1924" s="167">
        <v>1</v>
      </c>
    </row>
    <row r="1925" spans="1:3" x14ac:dyDescent="0.35">
      <c r="A1925" s="167">
        <v>17089851102</v>
      </c>
      <c r="B1925" s="167" t="s">
        <v>2563</v>
      </c>
      <c r="C1925" s="167">
        <v>0</v>
      </c>
    </row>
    <row r="1926" spans="1:3" x14ac:dyDescent="0.35">
      <c r="A1926" s="167">
        <v>17089851301</v>
      </c>
      <c r="B1926" s="167" t="s">
        <v>2563</v>
      </c>
      <c r="C1926" s="167">
        <v>0</v>
      </c>
    </row>
    <row r="1927" spans="1:3" x14ac:dyDescent="0.35">
      <c r="A1927" s="167">
        <v>17089851302</v>
      </c>
      <c r="B1927" s="167" t="s">
        <v>2563</v>
      </c>
      <c r="C1927" s="167">
        <v>0</v>
      </c>
    </row>
    <row r="1928" spans="1:3" x14ac:dyDescent="0.35">
      <c r="A1928" s="167">
        <v>17089851400</v>
      </c>
      <c r="B1928" s="167" t="s">
        <v>2563</v>
      </c>
      <c r="C1928" s="167">
        <v>0</v>
      </c>
    </row>
    <row r="1929" spans="1:3" x14ac:dyDescent="0.35">
      <c r="A1929" s="167">
        <v>17089851500</v>
      </c>
      <c r="B1929" s="167" t="s">
        <v>2563</v>
      </c>
      <c r="C1929" s="167">
        <v>0</v>
      </c>
    </row>
    <row r="1930" spans="1:3" x14ac:dyDescent="0.35">
      <c r="A1930" s="167">
        <v>17089851600</v>
      </c>
      <c r="B1930" s="167" t="s">
        <v>2563</v>
      </c>
      <c r="C1930" s="167">
        <v>1</v>
      </c>
    </row>
    <row r="1931" spans="1:3" x14ac:dyDescent="0.35">
      <c r="A1931" s="167">
        <v>17089851801</v>
      </c>
      <c r="B1931" s="167" t="s">
        <v>2563</v>
      </c>
      <c r="C1931" s="167">
        <v>4</v>
      </c>
    </row>
    <row r="1932" spans="1:3" x14ac:dyDescent="0.35">
      <c r="A1932" s="167">
        <v>17089851904</v>
      </c>
      <c r="B1932" s="167" t="s">
        <v>2563</v>
      </c>
      <c r="C1932" s="167">
        <v>1</v>
      </c>
    </row>
    <row r="1933" spans="1:3" x14ac:dyDescent="0.35">
      <c r="A1933" s="167">
        <v>17089851907</v>
      </c>
      <c r="B1933" s="167" t="s">
        <v>2563</v>
      </c>
      <c r="C1933" s="167">
        <v>0</v>
      </c>
    </row>
    <row r="1934" spans="1:3" x14ac:dyDescent="0.35">
      <c r="A1934" s="167">
        <v>17089851908</v>
      </c>
      <c r="B1934" s="167" t="s">
        <v>2563</v>
      </c>
      <c r="C1934" s="167">
        <v>0</v>
      </c>
    </row>
    <row r="1935" spans="1:3" x14ac:dyDescent="0.35">
      <c r="A1935" s="167">
        <v>17089851909</v>
      </c>
      <c r="B1935" s="167" t="s">
        <v>2563</v>
      </c>
      <c r="C1935" s="167">
        <v>5</v>
      </c>
    </row>
    <row r="1936" spans="1:3" x14ac:dyDescent="0.35">
      <c r="A1936" s="167">
        <v>17089851910</v>
      </c>
      <c r="B1936" s="167" t="s">
        <v>2563</v>
      </c>
      <c r="C1936" s="167">
        <v>0</v>
      </c>
    </row>
    <row r="1937" spans="1:3" x14ac:dyDescent="0.35">
      <c r="A1937" s="167">
        <v>17089851911</v>
      </c>
      <c r="B1937" s="167" t="s">
        <v>2563</v>
      </c>
      <c r="C1937" s="167">
        <v>0</v>
      </c>
    </row>
    <row r="1938" spans="1:3" x14ac:dyDescent="0.35">
      <c r="A1938" s="167">
        <v>17089851912</v>
      </c>
      <c r="B1938" s="167" t="s">
        <v>2563</v>
      </c>
      <c r="C1938" s="167">
        <v>2</v>
      </c>
    </row>
    <row r="1939" spans="1:3" x14ac:dyDescent="0.35">
      <c r="A1939" s="167">
        <v>17089851913</v>
      </c>
      <c r="B1939" s="167" t="s">
        <v>2563</v>
      </c>
      <c r="C1939" s="167">
        <v>3</v>
      </c>
    </row>
    <row r="1940" spans="1:3" x14ac:dyDescent="0.35">
      <c r="A1940" s="167">
        <v>17089852001</v>
      </c>
      <c r="B1940" s="167" t="s">
        <v>2563</v>
      </c>
      <c r="C1940" s="167">
        <v>4</v>
      </c>
    </row>
    <row r="1941" spans="1:3" x14ac:dyDescent="0.35">
      <c r="A1941" s="167">
        <v>17089852002</v>
      </c>
      <c r="B1941" s="167" t="s">
        <v>2563</v>
      </c>
      <c r="C1941" s="167">
        <v>2</v>
      </c>
    </row>
    <row r="1942" spans="1:3" x14ac:dyDescent="0.35">
      <c r="A1942" s="167">
        <v>17089852004</v>
      </c>
      <c r="B1942" s="167" t="s">
        <v>2563</v>
      </c>
      <c r="C1942" s="167">
        <v>0</v>
      </c>
    </row>
    <row r="1943" spans="1:3" x14ac:dyDescent="0.35">
      <c r="A1943" s="167">
        <v>17089852005</v>
      </c>
      <c r="B1943" s="167" t="s">
        <v>2563</v>
      </c>
      <c r="C1943" s="167">
        <v>0</v>
      </c>
    </row>
    <row r="1944" spans="1:3" x14ac:dyDescent="0.35">
      <c r="A1944" s="167">
        <v>17089852101</v>
      </c>
      <c r="B1944" s="167" t="s">
        <v>2563</v>
      </c>
      <c r="C1944" s="167">
        <v>0</v>
      </c>
    </row>
    <row r="1945" spans="1:3" x14ac:dyDescent="0.35">
      <c r="A1945" s="167">
        <v>17089852103</v>
      </c>
      <c r="B1945" s="167" t="s">
        <v>2563</v>
      </c>
      <c r="C1945" s="167">
        <v>4</v>
      </c>
    </row>
    <row r="1946" spans="1:3" x14ac:dyDescent="0.35">
      <c r="A1946" s="167">
        <v>17089852104</v>
      </c>
      <c r="B1946" s="167" t="s">
        <v>2563</v>
      </c>
      <c r="C1946" s="167">
        <v>4</v>
      </c>
    </row>
    <row r="1947" spans="1:3" x14ac:dyDescent="0.35">
      <c r="A1947" s="167">
        <v>17089852201</v>
      </c>
      <c r="B1947" s="167" t="s">
        <v>2563</v>
      </c>
      <c r="C1947" s="167">
        <v>3</v>
      </c>
    </row>
    <row r="1948" spans="1:3" x14ac:dyDescent="0.35">
      <c r="A1948" s="167">
        <v>17089852203</v>
      </c>
      <c r="B1948" s="167" t="s">
        <v>2563</v>
      </c>
      <c r="C1948" s="167">
        <v>1</v>
      </c>
    </row>
    <row r="1949" spans="1:3" x14ac:dyDescent="0.35">
      <c r="A1949" s="167">
        <v>17089852204</v>
      </c>
      <c r="B1949" s="167" t="s">
        <v>2563</v>
      </c>
      <c r="C1949" s="167">
        <v>0</v>
      </c>
    </row>
    <row r="1950" spans="1:3" x14ac:dyDescent="0.35">
      <c r="A1950" s="167">
        <v>17089852300</v>
      </c>
      <c r="B1950" s="167" t="s">
        <v>2563</v>
      </c>
      <c r="C1950" s="167">
        <v>1</v>
      </c>
    </row>
    <row r="1951" spans="1:3" x14ac:dyDescent="0.35">
      <c r="A1951" s="167">
        <v>17089852403</v>
      </c>
      <c r="B1951" s="167" t="s">
        <v>2563</v>
      </c>
      <c r="C1951" s="167">
        <v>0</v>
      </c>
    </row>
    <row r="1952" spans="1:3" x14ac:dyDescent="0.35">
      <c r="A1952" s="167">
        <v>17089852404</v>
      </c>
      <c r="B1952" s="167" t="s">
        <v>2563</v>
      </c>
      <c r="C1952" s="167">
        <v>4</v>
      </c>
    </row>
    <row r="1953" spans="1:3" x14ac:dyDescent="0.35">
      <c r="A1953" s="167">
        <v>17089852405</v>
      </c>
      <c r="B1953" s="167" t="s">
        <v>2563</v>
      </c>
      <c r="C1953" s="167">
        <v>0</v>
      </c>
    </row>
    <row r="1954" spans="1:3" x14ac:dyDescent="0.35">
      <c r="A1954" s="167">
        <v>17089852406</v>
      </c>
      <c r="B1954" s="167" t="s">
        <v>2563</v>
      </c>
      <c r="C1954" s="167">
        <v>3</v>
      </c>
    </row>
    <row r="1955" spans="1:3" x14ac:dyDescent="0.35">
      <c r="A1955" s="167">
        <v>17089852407</v>
      </c>
      <c r="B1955" s="167" t="s">
        <v>2563</v>
      </c>
      <c r="C1955" s="167">
        <v>0</v>
      </c>
    </row>
    <row r="1956" spans="1:3" x14ac:dyDescent="0.35">
      <c r="A1956" s="167">
        <v>17089852408</v>
      </c>
      <c r="B1956" s="167" t="s">
        <v>2563</v>
      </c>
      <c r="C1956" s="167">
        <v>3</v>
      </c>
    </row>
    <row r="1957" spans="1:3" x14ac:dyDescent="0.35">
      <c r="A1957" s="167">
        <v>17089852500</v>
      </c>
      <c r="B1957" s="167" t="s">
        <v>2563</v>
      </c>
      <c r="C1957" s="167">
        <v>1</v>
      </c>
    </row>
    <row r="1958" spans="1:3" x14ac:dyDescent="0.35">
      <c r="A1958" s="167">
        <v>17089852606</v>
      </c>
      <c r="B1958" s="167" t="s">
        <v>2563</v>
      </c>
      <c r="C1958" s="167">
        <v>0</v>
      </c>
    </row>
    <row r="1959" spans="1:3" x14ac:dyDescent="0.35">
      <c r="A1959" s="167">
        <v>17089852607</v>
      </c>
      <c r="B1959" s="167" t="s">
        <v>2563</v>
      </c>
      <c r="C1959" s="167">
        <v>5</v>
      </c>
    </row>
    <row r="1960" spans="1:3" x14ac:dyDescent="0.35">
      <c r="A1960" s="167">
        <v>17089852608</v>
      </c>
      <c r="B1960" s="167" t="s">
        <v>2563</v>
      </c>
      <c r="C1960" s="167">
        <v>5</v>
      </c>
    </row>
    <row r="1961" spans="1:3" x14ac:dyDescent="0.35">
      <c r="A1961" s="167">
        <v>17089852700</v>
      </c>
      <c r="B1961" s="167" t="s">
        <v>2563</v>
      </c>
      <c r="C1961" s="167">
        <v>0</v>
      </c>
    </row>
    <row r="1962" spans="1:3" x14ac:dyDescent="0.35">
      <c r="A1962" s="167">
        <v>17089852803</v>
      </c>
      <c r="B1962" s="167" t="s">
        <v>2563</v>
      </c>
      <c r="C1962" s="167">
        <v>5</v>
      </c>
    </row>
    <row r="1963" spans="1:3" x14ac:dyDescent="0.35">
      <c r="A1963" s="167">
        <v>17089852805</v>
      </c>
      <c r="B1963" s="167" t="s">
        <v>2563</v>
      </c>
      <c r="C1963" s="167">
        <v>0</v>
      </c>
    </row>
    <row r="1964" spans="1:3" x14ac:dyDescent="0.35">
      <c r="A1964" s="167">
        <v>17089852806</v>
      </c>
      <c r="B1964" s="167" t="s">
        <v>2563</v>
      </c>
      <c r="C1964" s="167">
        <v>0</v>
      </c>
    </row>
    <row r="1965" spans="1:3" x14ac:dyDescent="0.35">
      <c r="A1965" s="167">
        <v>17089852807</v>
      </c>
      <c r="B1965" s="167" t="s">
        <v>2563</v>
      </c>
      <c r="C1965" s="167">
        <v>4</v>
      </c>
    </row>
    <row r="1966" spans="1:3" x14ac:dyDescent="0.35">
      <c r="A1966" s="167">
        <v>17089852808</v>
      </c>
      <c r="B1966" s="167" t="s">
        <v>2563</v>
      </c>
      <c r="C1966" s="167">
        <v>5</v>
      </c>
    </row>
    <row r="1967" spans="1:3" x14ac:dyDescent="0.35">
      <c r="A1967" s="167">
        <v>17089852903</v>
      </c>
      <c r="B1967" s="167" t="s">
        <v>2563</v>
      </c>
      <c r="C1967" s="167">
        <v>1</v>
      </c>
    </row>
    <row r="1968" spans="1:3" x14ac:dyDescent="0.35">
      <c r="A1968" s="167">
        <v>17089852904</v>
      </c>
      <c r="B1968" s="167" t="s">
        <v>2563</v>
      </c>
      <c r="C1968" s="167">
        <v>1</v>
      </c>
    </row>
    <row r="1969" spans="1:3" x14ac:dyDescent="0.35">
      <c r="A1969" s="167">
        <v>17089852905</v>
      </c>
      <c r="B1969" s="167" t="s">
        <v>2563</v>
      </c>
      <c r="C1969" s="167">
        <v>3</v>
      </c>
    </row>
    <row r="1970" spans="1:3" x14ac:dyDescent="0.35">
      <c r="A1970" s="167">
        <v>17089852906</v>
      </c>
      <c r="B1970" s="167" t="s">
        <v>2563</v>
      </c>
      <c r="C1970" s="167">
        <v>0</v>
      </c>
    </row>
    <row r="1971" spans="1:3" x14ac:dyDescent="0.35">
      <c r="A1971" s="167">
        <v>17089852907</v>
      </c>
      <c r="B1971" s="167" t="s">
        <v>2563</v>
      </c>
      <c r="C1971" s="167">
        <v>0</v>
      </c>
    </row>
    <row r="1972" spans="1:3" x14ac:dyDescent="0.35">
      <c r="A1972" s="167">
        <v>17089853001</v>
      </c>
      <c r="B1972" s="167" t="s">
        <v>2563</v>
      </c>
      <c r="C1972" s="167">
        <v>0</v>
      </c>
    </row>
    <row r="1973" spans="1:3" x14ac:dyDescent="0.35">
      <c r="A1973" s="167">
        <v>17089853004</v>
      </c>
      <c r="B1973" s="167" t="s">
        <v>2563</v>
      </c>
      <c r="C1973" s="167">
        <v>5</v>
      </c>
    </row>
    <row r="1974" spans="1:3" x14ac:dyDescent="0.35">
      <c r="A1974" s="167">
        <v>17089853005</v>
      </c>
      <c r="B1974" s="167" t="s">
        <v>2563</v>
      </c>
      <c r="C1974" s="167">
        <v>3</v>
      </c>
    </row>
    <row r="1975" spans="1:3" x14ac:dyDescent="0.35">
      <c r="A1975" s="167">
        <v>17089853006</v>
      </c>
      <c r="B1975" s="167" t="s">
        <v>2563</v>
      </c>
      <c r="C1975" s="167">
        <v>5</v>
      </c>
    </row>
    <row r="1976" spans="1:3" x14ac:dyDescent="0.35">
      <c r="A1976" s="167">
        <v>17089853007</v>
      </c>
      <c r="B1976" s="167" t="s">
        <v>2563</v>
      </c>
      <c r="C1976" s="167">
        <v>0</v>
      </c>
    </row>
    <row r="1977" spans="1:3" x14ac:dyDescent="0.35">
      <c r="A1977" s="167">
        <v>17089853008</v>
      </c>
      <c r="B1977" s="167" t="s">
        <v>2563</v>
      </c>
      <c r="C1977" s="167">
        <v>0</v>
      </c>
    </row>
    <row r="1978" spans="1:3" x14ac:dyDescent="0.35">
      <c r="A1978" s="167">
        <v>17089853100</v>
      </c>
      <c r="B1978" s="167" t="s">
        <v>2563</v>
      </c>
      <c r="C1978" s="167">
        <v>0</v>
      </c>
    </row>
    <row r="1979" spans="1:3" x14ac:dyDescent="0.35">
      <c r="A1979" s="167">
        <v>17089853200</v>
      </c>
      <c r="B1979" s="167" t="s">
        <v>2563</v>
      </c>
      <c r="C1979" s="167">
        <v>3</v>
      </c>
    </row>
    <row r="1980" spans="1:3" x14ac:dyDescent="0.35">
      <c r="A1980" s="167">
        <v>17089853300</v>
      </c>
      <c r="B1980" s="167" t="s">
        <v>2563</v>
      </c>
      <c r="C1980" s="167">
        <v>1</v>
      </c>
    </row>
    <row r="1981" spans="1:3" x14ac:dyDescent="0.35">
      <c r="A1981" s="167">
        <v>17089853401</v>
      </c>
      <c r="B1981" s="167" t="s">
        <v>2563</v>
      </c>
      <c r="C1981" s="167">
        <v>0</v>
      </c>
    </row>
    <row r="1982" spans="1:3" x14ac:dyDescent="0.35">
      <c r="A1982" s="167">
        <v>17089853402</v>
      </c>
      <c r="B1982" s="167" t="s">
        <v>2563</v>
      </c>
      <c r="C1982" s="167">
        <v>1</v>
      </c>
    </row>
    <row r="1983" spans="1:3" x14ac:dyDescent="0.35">
      <c r="A1983" s="167">
        <v>17089853500</v>
      </c>
      <c r="B1983" s="167" t="s">
        <v>2563</v>
      </c>
      <c r="C1983" s="167">
        <v>3</v>
      </c>
    </row>
    <row r="1984" spans="1:3" x14ac:dyDescent="0.35">
      <c r="A1984" s="167">
        <v>17089853601</v>
      </c>
      <c r="B1984" s="167" t="s">
        <v>2563</v>
      </c>
      <c r="C1984" s="167">
        <v>1</v>
      </c>
    </row>
    <row r="1985" spans="1:3" x14ac:dyDescent="0.35">
      <c r="A1985" s="167">
        <v>17089853602</v>
      </c>
      <c r="B1985" s="167" t="s">
        <v>2563</v>
      </c>
      <c r="C1985" s="167">
        <v>0</v>
      </c>
    </row>
    <row r="1986" spans="1:3" x14ac:dyDescent="0.35">
      <c r="A1986" s="167">
        <v>17089853900</v>
      </c>
      <c r="B1986" s="167" t="s">
        <v>2563</v>
      </c>
      <c r="C1986" s="167">
        <v>0</v>
      </c>
    </row>
    <row r="1987" spans="1:3" x14ac:dyDescent="0.35">
      <c r="A1987" s="167">
        <v>17089854001</v>
      </c>
      <c r="B1987" s="167" t="s">
        <v>2563</v>
      </c>
      <c r="C1987" s="167">
        <v>0</v>
      </c>
    </row>
    <row r="1988" spans="1:3" x14ac:dyDescent="0.35">
      <c r="A1988" s="167">
        <v>17089854002</v>
      </c>
      <c r="B1988" s="167" t="s">
        <v>2563</v>
      </c>
      <c r="C1988" s="167">
        <v>0</v>
      </c>
    </row>
    <row r="1989" spans="1:3" x14ac:dyDescent="0.35">
      <c r="A1989" s="167">
        <v>17089854100</v>
      </c>
      <c r="B1989" s="167" t="s">
        <v>2563</v>
      </c>
      <c r="C1989" s="167">
        <v>0</v>
      </c>
    </row>
    <row r="1990" spans="1:3" x14ac:dyDescent="0.35">
      <c r="A1990" s="167">
        <v>17089854200</v>
      </c>
      <c r="B1990" s="167" t="s">
        <v>2563</v>
      </c>
      <c r="C1990" s="167">
        <v>0</v>
      </c>
    </row>
    <row r="1991" spans="1:3" x14ac:dyDescent="0.35">
      <c r="A1991" s="167">
        <v>17089854301</v>
      </c>
      <c r="B1991" s="167" t="s">
        <v>2563</v>
      </c>
      <c r="C1991" s="167">
        <v>1</v>
      </c>
    </row>
    <row r="1992" spans="1:3" x14ac:dyDescent="0.35">
      <c r="A1992" s="167">
        <v>17089854302</v>
      </c>
      <c r="B1992" s="167" t="s">
        <v>2563</v>
      </c>
      <c r="C1992" s="167">
        <v>4</v>
      </c>
    </row>
    <row r="1993" spans="1:3" x14ac:dyDescent="0.35">
      <c r="A1993" s="167">
        <v>17089854401</v>
      </c>
      <c r="B1993" s="167" t="s">
        <v>2563</v>
      </c>
      <c r="C1993" s="167">
        <v>1</v>
      </c>
    </row>
    <row r="1994" spans="1:3" x14ac:dyDescent="0.35">
      <c r="A1994" s="167">
        <v>17089854402</v>
      </c>
      <c r="B1994" s="167" t="s">
        <v>2563</v>
      </c>
      <c r="C1994" s="167">
        <v>1</v>
      </c>
    </row>
    <row r="1995" spans="1:3" x14ac:dyDescent="0.35">
      <c r="A1995" s="167">
        <v>17089854403</v>
      </c>
      <c r="B1995" s="167" t="s">
        <v>2563</v>
      </c>
      <c r="C1995" s="167">
        <v>0</v>
      </c>
    </row>
    <row r="1996" spans="1:3" x14ac:dyDescent="0.35">
      <c r="A1996" s="167">
        <v>17089854504</v>
      </c>
      <c r="B1996" s="167" t="s">
        <v>2563</v>
      </c>
      <c r="C1996" s="167">
        <v>1</v>
      </c>
    </row>
    <row r="1997" spans="1:3" x14ac:dyDescent="0.35">
      <c r="A1997" s="167">
        <v>17089854505</v>
      </c>
      <c r="B1997" s="167" t="s">
        <v>2563</v>
      </c>
      <c r="C1997" s="167">
        <v>0</v>
      </c>
    </row>
    <row r="1998" spans="1:3" x14ac:dyDescent="0.35">
      <c r="A1998" s="167">
        <v>17089854506</v>
      </c>
      <c r="B1998" s="167" t="s">
        <v>2563</v>
      </c>
      <c r="C1998" s="167">
        <v>0</v>
      </c>
    </row>
    <row r="1999" spans="1:3" x14ac:dyDescent="0.35">
      <c r="A1999" s="167">
        <v>17089854507</v>
      </c>
      <c r="B1999" s="167" t="s">
        <v>2563</v>
      </c>
      <c r="C1999" s="167">
        <v>0</v>
      </c>
    </row>
    <row r="2000" spans="1:3" x14ac:dyDescent="0.35">
      <c r="A2000" s="167">
        <v>17089854508</v>
      </c>
      <c r="B2000" s="167" t="s">
        <v>2563</v>
      </c>
      <c r="C2000" s="167">
        <v>0</v>
      </c>
    </row>
    <row r="2001" spans="1:3" x14ac:dyDescent="0.35">
      <c r="A2001" s="167">
        <v>17089854509</v>
      </c>
      <c r="B2001" s="167" t="s">
        <v>2563</v>
      </c>
      <c r="C2001" s="167">
        <v>0</v>
      </c>
    </row>
    <row r="2002" spans="1:3" x14ac:dyDescent="0.35">
      <c r="A2002" s="167">
        <v>17089854600</v>
      </c>
      <c r="B2002" s="167" t="s">
        <v>2563</v>
      </c>
      <c r="C2002" s="167">
        <v>0</v>
      </c>
    </row>
    <row r="2003" spans="1:3" x14ac:dyDescent="0.35">
      <c r="A2003" s="167">
        <v>17089854700</v>
      </c>
      <c r="B2003" s="167" t="s">
        <v>2563</v>
      </c>
      <c r="C2003" s="167">
        <v>1</v>
      </c>
    </row>
    <row r="2004" spans="1:3" x14ac:dyDescent="0.35">
      <c r="A2004" s="167">
        <v>17089854800</v>
      </c>
      <c r="B2004" s="167" t="s">
        <v>2563</v>
      </c>
      <c r="C2004" s="167">
        <v>1</v>
      </c>
    </row>
    <row r="2005" spans="1:3" x14ac:dyDescent="0.35">
      <c r="A2005" s="167">
        <v>17089854900</v>
      </c>
      <c r="B2005" s="167" t="s">
        <v>2563</v>
      </c>
      <c r="C2005" s="167">
        <v>0</v>
      </c>
    </row>
    <row r="2006" spans="1:3" x14ac:dyDescent="0.35">
      <c r="A2006" s="167">
        <v>17091010100</v>
      </c>
      <c r="B2006" s="167" t="s">
        <v>672</v>
      </c>
      <c r="C2006" s="167">
        <v>0</v>
      </c>
    </row>
    <row r="2007" spans="1:3" x14ac:dyDescent="0.35">
      <c r="A2007" s="167">
        <v>17091010201</v>
      </c>
      <c r="B2007" s="167" t="s">
        <v>824</v>
      </c>
      <c r="C2007" s="167">
        <v>4</v>
      </c>
    </row>
    <row r="2008" spans="1:3" x14ac:dyDescent="0.35">
      <c r="A2008" s="167">
        <v>17091010203</v>
      </c>
      <c r="B2008" s="167" t="s">
        <v>824</v>
      </c>
      <c r="C2008" s="167">
        <v>5</v>
      </c>
    </row>
    <row r="2009" spans="1:3" x14ac:dyDescent="0.35">
      <c r="A2009" s="167">
        <v>17091010204</v>
      </c>
      <c r="B2009" s="167" t="s">
        <v>824</v>
      </c>
      <c r="C2009" s="167">
        <v>1</v>
      </c>
    </row>
    <row r="2010" spans="1:3" x14ac:dyDescent="0.35">
      <c r="A2010" s="167">
        <v>17091010300</v>
      </c>
      <c r="B2010" s="167" t="s">
        <v>672</v>
      </c>
      <c r="C2010" s="167">
        <v>4</v>
      </c>
    </row>
    <row r="2011" spans="1:3" x14ac:dyDescent="0.35">
      <c r="A2011" s="167">
        <v>17091010400</v>
      </c>
      <c r="B2011" s="167" t="s">
        <v>824</v>
      </c>
      <c r="C2011" s="167">
        <v>1</v>
      </c>
    </row>
    <row r="2012" spans="1:3" x14ac:dyDescent="0.35">
      <c r="A2012" s="167">
        <v>17091010500</v>
      </c>
      <c r="B2012" s="167" t="s">
        <v>824</v>
      </c>
      <c r="C2012" s="167">
        <v>4</v>
      </c>
    </row>
    <row r="2013" spans="1:3" x14ac:dyDescent="0.35">
      <c r="A2013" s="167">
        <v>17091010601</v>
      </c>
      <c r="B2013" s="167" t="s">
        <v>824</v>
      </c>
      <c r="C2013" s="167">
        <v>0</v>
      </c>
    </row>
    <row r="2014" spans="1:3" x14ac:dyDescent="0.35">
      <c r="A2014" s="167">
        <v>17091010602</v>
      </c>
      <c r="B2014" s="167" t="s">
        <v>824</v>
      </c>
      <c r="C2014" s="167">
        <v>1</v>
      </c>
    </row>
    <row r="2015" spans="1:3" x14ac:dyDescent="0.35">
      <c r="A2015" s="167">
        <v>17091010701</v>
      </c>
      <c r="B2015" s="167" t="s">
        <v>824</v>
      </c>
      <c r="C2015" s="167">
        <v>0</v>
      </c>
    </row>
    <row r="2016" spans="1:3" x14ac:dyDescent="0.35">
      <c r="A2016" s="167">
        <v>17091010702</v>
      </c>
      <c r="B2016" s="167" t="s">
        <v>824</v>
      </c>
      <c r="C2016" s="167">
        <v>0</v>
      </c>
    </row>
    <row r="2017" spans="1:3" x14ac:dyDescent="0.35">
      <c r="A2017" s="167">
        <v>17091010800</v>
      </c>
      <c r="B2017" s="167" t="s">
        <v>672</v>
      </c>
      <c r="C2017" s="167">
        <v>0</v>
      </c>
    </row>
    <row r="2018" spans="1:3" x14ac:dyDescent="0.35">
      <c r="A2018" s="167">
        <v>17091010900</v>
      </c>
      <c r="B2018" s="167" t="s">
        <v>672</v>
      </c>
      <c r="C2018" s="167">
        <v>0</v>
      </c>
    </row>
    <row r="2019" spans="1:3" x14ac:dyDescent="0.35">
      <c r="A2019" s="167">
        <v>17091011000</v>
      </c>
      <c r="B2019" s="167" t="s">
        <v>672</v>
      </c>
      <c r="C2019" s="167">
        <v>1</v>
      </c>
    </row>
    <row r="2020" spans="1:3" x14ac:dyDescent="0.35">
      <c r="A2020" s="167">
        <v>17091011100</v>
      </c>
      <c r="B2020" s="167" t="s">
        <v>672</v>
      </c>
      <c r="C2020" s="167">
        <v>4</v>
      </c>
    </row>
    <row r="2021" spans="1:3" x14ac:dyDescent="0.35">
      <c r="A2021" s="167">
        <v>17091011200</v>
      </c>
      <c r="B2021" s="167" t="s">
        <v>824</v>
      </c>
      <c r="C2021" s="167">
        <v>0</v>
      </c>
    </row>
    <row r="2022" spans="1:3" x14ac:dyDescent="0.35">
      <c r="A2022" s="167">
        <v>17091011300</v>
      </c>
      <c r="B2022" s="167" t="s">
        <v>824</v>
      </c>
      <c r="C2022" s="167">
        <v>5</v>
      </c>
    </row>
    <row r="2023" spans="1:3" x14ac:dyDescent="0.35">
      <c r="A2023" s="167">
        <v>17091011400</v>
      </c>
      <c r="B2023" s="167" t="s">
        <v>824</v>
      </c>
      <c r="C2023" s="167">
        <v>0</v>
      </c>
    </row>
    <row r="2024" spans="1:3" x14ac:dyDescent="0.35">
      <c r="A2024" s="167">
        <v>17091011500</v>
      </c>
      <c r="B2024" s="167" t="s">
        <v>824</v>
      </c>
      <c r="C2024" s="167">
        <v>1</v>
      </c>
    </row>
    <row r="2025" spans="1:3" x14ac:dyDescent="0.35">
      <c r="A2025" s="167">
        <v>17091011600</v>
      </c>
      <c r="B2025" s="167" t="s">
        <v>824</v>
      </c>
      <c r="C2025" s="167">
        <v>1</v>
      </c>
    </row>
    <row r="2026" spans="1:3" x14ac:dyDescent="0.35">
      <c r="A2026" s="167">
        <v>17091011700</v>
      </c>
      <c r="B2026" s="167" t="s">
        <v>824</v>
      </c>
      <c r="C2026" s="167">
        <v>1</v>
      </c>
    </row>
    <row r="2027" spans="1:3" x14ac:dyDescent="0.35">
      <c r="A2027" s="167">
        <v>17091011800</v>
      </c>
      <c r="B2027" s="167" t="s">
        <v>824</v>
      </c>
      <c r="C2027" s="167">
        <v>2</v>
      </c>
    </row>
    <row r="2028" spans="1:3" x14ac:dyDescent="0.35">
      <c r="A2028" s="167">
        <v>17091011900</v>
      </c>
      <c r="B2028" s="167" t="s">
        <v>824</v>
      </c>
      <c r="C2028" s="167">
        <v>3</v>
      </c>
    </row>
    <row r="2029" spans="1:3" x14ac:dyDescent="0.35">
      <c r="A2029" s="167">
        <v>17091012000</v>
      </c>
      <c r="B2029" s="167" t="s">
        <v>824</v>
      </c>
      <c r="C2029" s="167">
        <v>0</v>
      </c>
    </row>
    <row r="2030" spans="1:3" x14ac:dyDescent="0.35">
      <c r="A2030" s="167">
        <v>17091012100</v>
      </c>
      <c r="B2030" s="167" t="s">
        <v>824</v>
      </c>
      <c r="C2030" s="167">
        <v>0</v>
      </c>
    </row>
    <row r="2031" spans="1:3" x14ac:dyDescent="0.35">
      <c r="A2031" s="167">
        <v>17091012200</v>
      </c>
      <c r="B2031" s="167" t="s">
        <v>824</v>
      </c>
      <c r="C2031" s="167">
        <v>0</v>
      </c>
    </row>
    <row r="2032" spans="1:3" x14ac:dyDescent="0.35">
      <c r="A2032" s="167">
        <v>17091012300</v>
      </c>
      <c r="B2032" s="167" t="s">
        <v>824</v>
      </c>
      <c r="C2032" s="167">
        <v>0</v>
      </c>
    </row>
    <row r="2033" spans="1:3" x14ac:dyDescent="0.35">
      <c r="A2033" s="167">
        <v>17091012400</v>
      </c>
      <c r="B2033" s="167" t="s">
        <v>824</v>
      </c>
      <c r="C2033" s="167">
        <v>3</v>
      </c>
    </row>
    <row r="2034" spans="1:3" x14ac:dyDescent="0.35">
      <c r="A2034" s="167">
        <v>17091012500</v>
      </c>
      <c r="B2034" s="167" t="s">
        <v>824</v>
      </c>
      <c r="C2034" s="167">
        <v>1</v>
      </c>
    </row>
    <row r="2035" spans="1:3" x14ac:dyDescent="0.35">
      <c r="A2035" s="167">
        <v>17091012600</v>
      </c>
      <c r="B2035" s="167" t="s">
        <v>824</v>
      </c>
      <c r="C2035" s="167">
        <v>0</v>
      </c>
    </row>
    <row r="2036" spans="1:3" x14ac:dyDescent="0.35">
      <c r="A2036" s="167">
        <v>17093890103</v>
      </c>
      <c r="B2036" s="167" t="s">
        <v>672</v>
      </c>
      <c r="C2036" s="167">
        <v>0</v>
      </c>
    </row>
    <row r="2037" spans="1:3" x14ac:dyDescent="0.35">
      <c r="A2037" s="167">
        <v>17093890104</v>
      </c>
      <c r="B2037" s="167" t="s">
        <v>672</v>
      </c>
      <c r="C2037" s="167">
        <v>0</v>
      </c>
    </row>
    <row r="2038" spans="1:3" x14ac:dyDescent="0.35">
      <c r="A2038" s="167">
        <v>17093890105</v>
      </c>
      <c r="B2038" s="167" t="s">
        <v>672</v>
      </c>
      <c r="C2038" s="167">
        <v>0</v>
      </c>
    </row>
    <row r="2039" spans="1:3" x14ac:dyDescent="0.35">
      <c r="A2039" s="167">
        <v>17093890106</v>
      </c>
      <c r="B2039" s="167" t="s">
        <v>672</v>
      </c>
      <c r="C2039" s="167">
        <v>0</v>
      </c>
    </row>
    <row r="2040" spans="1:3" x14ac:dyDescent="0.35">
      <c r="A2040" s="167">
        <v>17093890107</v>
      </c>
      <c r="B2040" s="167" t="s">
        <v>672</v>
      </c>
      <c r="C2040" s="167">
        <v>0</v>
      </c>
    </row>
    <row r="2041" spans="1:3" x14ac:dyDescent="0.35">
      <c r="A2041" s="167">
        <v>17093890108</v>
      </c>
      <c r="B2041" s="167" t="s">
        <v>672</v>
      </c>
      <c r="C2041" s="167">
        <v>5</v>
      </c>
    </row>
    <row r="2042" spans="1:3" x14ac:dyDescent="0.35">
      <c r="A2042" s="167">
        <v>17093890201</v>
      </c>
      <c r="B2042" s="167" t="s">
        <v>672</v>
      </c>
      <c r="C2042" s="167">
        <v>2</v>
      </c>
    </row>
    <row r="2043" spans="1:3" x14ac:dyDescent="0.35">
      <c r="A2043" s="167">
        <v>17093890202</v>
      </c>
      <c r="B2043" s="167" t="s">
        <v>672</v>
      </c>
      <c r="C2043" s="167">
        <v>0</v>
      </c>
    </row>
    <row r="2044" spans="1:3" x14ac:dyDescent="0.35">
      <c r="A2044" s="167">
        <v>17093890301</v>
      </c>
      <c r="B2044" s="167" t="s">
        <v>672</v>
      </c>
      <c r="C2044" s="167">
        <v>4</v>
      </c>
    </row>
    <row r="2045" spans="1:3" x14ac:dyDescent="0.35">
      <c r="A2045" s="167">
        <v>17093890302</v>
      </c>
      <c r="B2045" s="167" t="s">
        <v>672</v>
      </c>
      <c r="C2045" s="167">
        <v>1</v>
      </c>
    </row>
    <row r="2046" spans="1:3" x14ac:dyDescent="0.35">
      <c r="A2046" s="167">
        <v>17093890401</v>
      </c>
      <c r="B2046" s="167" t="s">
        <v>672</v>
      </c>
      <c r="C2046" s="167">
        <v>0</v>
      </c>
    </row>
    <row r="2047" spans="1:3" x14ac:dyDescent="0.35">
      <c r="A2047" s="167">
        <v>17093890402</v>
      </c>
      <c r="B2047" s="167" t="s">
        <v>672</v>
      </c>
      <c r="C2047" s="167">
        <v>0</v>
      </c>
    </row>
    <row r="2048" spans="1:3" x14ac:dyDescent="0.35">
      <c r="A2048" s="167">
        <v>17093890403</v>
      </c>
      <c r="B2048" s="167" t="s">
        <v>672</v>
      </c>
      <c r="C2048" s="167">
        <v>2</v>
      </c>
    </row>
    <row r="2049" spans="1:3" x14ac:dyDescent="0.35">
      <c r="A2049" s="167">
        <v>17093890404</v>
      </c>
      <c r="B2049" s="167" t="s">
        <v>672</v>
      </c>
      <c r="C2049" s="167">
        <v>0</v>
      </c>
    </row>
    <row r="2050" spans="1:3" x14ac:dyDescent="0.35">
      <c r="A2050" s="167">
        <v>17093890501</v>
      </c>
      <c r="B2050" s="167" t="s">
        <v>672</v>
      </c>
      <c r="C2050" s="167">
        <v>3</v>
      </c>
    </row>
    <row r="2051" spans="1:3" x14ac:dyDescent="0.35">
      <c r="A2051" s="167">
        <v>17093890502</v>
      </c>
      <c r="B2051" s="167" t="s">
        <v>672</v>
      </c>
      <c r="C2051" s="167">
        <v>1</v>
      </c>
    </row>
    <row r="2052" spans="1:3" x14ac:dyDescent="0.35">
      <c r="A2052" s="167">
        <v>17093890601</v>
      </c>
      <c r="B2052" s="167" t="s">
        <v>672</v>
      </c>
      <c r="C2052" s="167">
        <v>4</v>
      </c>
    </row>
    <row r="2053" spans="1:3" x14ac:dyDescent="0.35">
      <c r="A2053" s="167">
        <v>17093890602</v>
      </c>
      <c r="B2053" s="167" t="s">
        <v>672</v>
      </c>
      <c r="C2053" s="167">
        <v>1</v>
      </c>
    </row>
    <row r="2054" spans="1:3" x14ac:dyDescent="0.35">
      <c r="A2054" s="167">
        <v>17093890701</v>
      </c>
      <c r="B2054" s="167" t="s">
        <v>672</v>
      </c>
      <c r="C2054" s="167">
        <v>0</v>
      </c>
    </row>
    <row r="2055" spans="1:3" x14ac:dyDescent="0.35">
      <c r="A2055" s="167">
        <v>17093890702</v>
      </c>
      <c r="B2055" s="167" t="s">
        <v>672</v>
      </c>
      <c r="C2055" s="167">
        <v>0</v>
      </c>
    </row>
    <row r="2056" spans="1:3" x14ac:dyDescent="0.35">
      <c r="A2056" s="167">
        <v>17093890703</v>
      </c>
      <c r="B2056" s="167" t="s">
        <v>672</v>
      </c>
      <c r="C2056" s="167">
        <v>0</v>
      </c>
    </row>
    <row r="2057" spans="1:3" x14ac:dyDescent="0.35">
      <c r="A2057" s="167">
        <v>17095000100</v>
      </c>
      <c r="B2057" s="167" t="s">
        <v>672</v>
      </c>
      <c r="C2057" s="167">
        <v>1</v>
      </c>
    </row>
    <row r="2058" spans="1:3" x14ac:dyDescent="0.35">
      <c r="A2058" s="167">
        <v>17095000200</v>
      </c>
      <c r="B2058" s="167" t="s">
        <v>672</v>
      </c>
      <c r="C2058" s="167">
        <v>0</v>
      </c>
    </row>
    <row r="2059" spans="1:3" x14ac:dyDescent="0.35">
      <c r="A2059" s="167">
        <v>17095000300</v>
      </c>
      <c r="B2059" s="167" t="s">
        <v>672</v>
      </c>
      <c r="C2059" s="167">
        <v>0</v>
      </c>
    </row>
    <row r="2060" spans="1:3" x14ac:dyDescent="0.35">
      <c r="A2060" s="167">
        <v>17095000400</v>
      </c>
      <c r="B2060" s="167" t="s">
        <v>672</v>
      </c>
      <c r="C2060" s="167">
        <v>1</v>
      </c>
    </row>
    <row r="2061" spans="1:3" x14ac:dyDescent="0.35">
      <c r="A2061" s="167">
        <v>17095000500</v>
      </c>
      <c r="B2061" s="167" t="s">
        <v>672</v>
      </c>
      <c r="C2061" s="167">
        <v>0</v>
      </c>
    </row>
    <row r="2062" spans="1:3" x14ac:dyDescent="0.35">
      <c r="A2062" s="167">
        <v>17095000600</v>
      </c>
      <c r="B2062" s="167" t="s">
        <v>672</v>
      </c>
      <c r="C2062" s="167">
        <v>1</v>
      </c>
    </row>
    <row r="2063" spans="1:3" x14ac:dyDescent="0.35">
      <c r="A2063" s="167">
        <v>17095000700</v>
      </c>
      <c r="B2063" s="167" t="s">
        <v>672</v>
      </c>
      <c r="C2063" s="167">
        <v>0</v>
      </c>
    </row>
    <row r="2064" spans="1:3" x14ac:dyDescent="0.35">
      <c r="A2064" s="167">
        <v>17095000800</v>
      </c>
      <c r="B2064" s="167" t="s">
        <v>672</v>
      </c>
      <c r="C2064" s="167">
        <v>0</v>
      </c>
    </row>
    <row r="2065" spans="1:3" x14ac:dyDescent="0.35">
      <c r="A2065" s="167">
        <v>17095000900</v>
      </c>
      <c r="B2065" s="167" t="s">
        <v>672</v>
      </c>
      <c r="C2065" s="167">
        <v>0</v>
      </c>
    </row>
    <row r="2066" spans="1:3" x14ac:dyDescent="0.35">
      <c r="A2066" s="167">
        <v>17095001000</v>
      </c>
      <c r="B2066" s="167" t="s">
        <v>672</v>
      </c>
      <c r="C2066" s="167">
        <v>1</v>
      </c>
    </row>
    <row r="2067" spans="1:3" x14ac:dyDescent="0.35">
      <c r="A2067" s="167">
        <v>17095001100</v>
      </c>
      <c r="B2067" s="167" t="s">
        <v>672</v>
      </c>
      <c r="C2067" s="167">
        <v>0</v>
      </c>
    </row>
    <row r="2068" spans="1:3" x14ac:dyDescent="0.35">
      <c r="A2068" s="167">
        <v>17095001200</v>
      </c>
      <c r="B2068" s="167" t="s">
        <v>672</v>
      </c>
      <c r="C2068" s="167">
        <v>1</v>
      </c>
    </row>
    <row r="2069" spans="1:3" x14ac:dyDescent="0.35">
      <c r="A2069" s="167">
        <v>17095001300</v>
      </c>
      <c r="B2069" s="167" t="s">
        <v>672</v>
      </c>
      <c r="C2069" s="167">
        <v>0</v>
      </c>
    </row>
    <row r="2070" spans="1:3" x14ac:dyDescent="0.35">
      <c r="A2070" s="167">
        <v>17095001400</v>
      </c>
      <c r="B2070" s="167" t="s">
        <v>672</v>
      </c>
      <c r="C2070" s="167">
        <v>0</v>
      </c>
    </row>
    <row r="2071" spans="1:3" x14ac:dyDescent="0.35">
      <c r="A2071" s="167">
        <v>17095001500</v>
      </c>
      <c r="B2071" s="167" t="s">
        <v>672</v>
      </c>
      <c r="C2071" s="167">
        <v>5</v>
      </c>
    </row>
    <row r="2072" spans="1:3" x14ac:dyDescent="0.35">
      <c r="A2072" s="167">
        <v>17095001600</v>
      </c>
      <c r="B2072" s="167" t="s">
        <v>672</v>
      </c>
      <c r="C2072" s="167">
        <v>1</v>
      </c>
    </row>
    <row r="2073" spans="1:3" x14ac:dyDescent="0.35">
      <c r="A2073" s="167">
        <v>17097860103</v>
      </c>
      <c r="B2073" s="167" t="s">
        <v>2563</v>
      </c>
      <c r="C2073" s="167">
        <v>0</v>
      </c>
    </row>
    <row r="2074" spans="1:3" x14ac:dyDescent="0.35">
      <c r="A2074" s="167">
        <v>17097860104</v>
      </c>
      <c r="B2074" s="167" t="s">
        <v>2563</v>
      </c>
      <c r="C2074" s="167">
        <v>0</v>
      </c>
    </row>
    <row r="2075" spans="1:3" x14ac:dyDescent="0.35">
      <c r="A2075" s="167">
        <v>17097860105</v>
      </c>
      <c r="B2075" s="167" t="s">
        <v>2563</v>
      </c>
      <c r="C2075" s="167">
        <v>0</v>
      </c>
    </row>
    <row r="2076" spans="1:3" x14ac:dyDescent="0.35">
      <c r="A2076" s="167">
        <v>17097860106</v>
      </c>
      <c r="B2076" s="167" t="s">
        <v>2563</v>
      </c>
      <c r="C2076" s="167">
        <v>3</v>
      </c>
    </row>
    <row r="2077" spans="1:3" x14ac:dyDescent="0.35">
      <c r="A2077" s="167">
        <v>17097860200</v>
      </c>
      <c r="B2077" s="167" t="s">
        <v>2563</v>
      </c>
      <c r="C2077" s="167">
        <v>4</v>
      </c>
    </row>
    <row r="2078" spans="1:3" x14ac:dyDescent="0.35">
      <c r="A2078" s="167">
        <v>17097860301</v>
      </c>
      <c r="B2078" s="167" t="s">
        <v>2563</v>
      </c>
      <c r="C2078" s="167">
        <v>3</v>
      </c>
    </row>
    <row r="2079" spans="1:3" x14ac:dyDescent="0.35">
      <c r="A2079" s="167">
        <v>17097860302</v>
      </c>
      <c r="B2079" s="167" t="s">
        <v>2563</v>
      </c>
      <c r="C2079" s="167">
        <v>3</v>
      </c>
    </row>
    <row r="2080" spans="1:3" x14ac:dyDescent="0.35">
      <c r="A2080" s="167">
        <v>17097860400</v>
      </c>
      <c r="B2080" s="167" t="s">
        <v>2563</v>
      </c>
      <c r="C2080" s="167">
        <v>3</v>
      </c>
    </row>
    <row r="2081" spans="1:3" x14ac:dyDescent="0.35">
      <c r="A2081" s="167">
        <v>17097860500</v>
      </c>
      <c r="B2081" s="167" t="s">
        <v>2563</v>
      </c>
      <c r="C2081" s="167">
        <v>1</v>
      </c>
    </row>
    <row r="2082" spans="1:3" x14ac:dyDescent="0.35">
      <c r="A2082" s="167">
        <v>17097860600</v>
      </c>
      <c r="B2082" s="167" t="s">
        <v>2563</v>
      </c>
      <c r="C2082" s="167">
        <v>0</v>
      </c>
    </row>
    <row r="2083" spans="1:3" x14ac:dyDescent="0.35">
      <c r="A2083" s="167">
        <v>17097860805</v>
      </c>
      <c r="B2083" s="167" t="s">
        <v>2563</v>
      </c>
      <c r="C2083" s="167">
        <v>3</v>
      </c>
    </row>
    <row r="2084" spans="1:3" x14ac:dyDescent="0.35">
      <c r="A2084" s="167">
        <v>17097860806</v>
      </c>
      <c r="B2084" s="167" t="s">
        <v>2563</v>
      </c>
      <c r="C2084" s="167">
        <v>0</v>
      </c>
    </row>
    <row r="2085" spans="1:3" x14ac:dyDescent="0.35">
      <c r="A2085" s="167">
        <v>17097860807</v>
      </c>
      <c r="B2085" s="167" t="s">
        <v>2563</v>
      </c>
      <c r="C2085" s="167">
        <v>5</v>
      </c>
    </row>
    <row r="2086" spans="1:3" x14ac:dyDescent="0.35">
      <c r="A2086" s="167">
        <v>17097860808</v>
      </c>
      <c r="B2086" s="167" t="s">
        <v>2563</v>
      </c>
      <c r="C2086" s="167">
        <v>0</v>
      </c>
    </row>
    <row r="2087" spans="1:3" x14ac:dyDescent="0.35">
      <c r="A2087" s="167">
        <v>17097860809</v>
      </c>
      <c r="B2087" s="167" t="s">
        <v>2563</v>
      </c>
      <c r="C2087" s="167">
        <v>1</v>
      </c>
    </row>
    <row r="2088" spans="1:3" x14ac:dyDescent="0.35">
      <c r="A2088" s="167">
        <v>17097860811</v>
      </c>
      <c r="B2088" s="167" t="s">
        <v>2563</v>
      </c>
      <c r="C2088" s="167">
        <v>0</v>
      </c>
    </row>
    <row r="2089" spans="1:3" x14ac:dyDescent="0.35">
      <c r="A2089" s="167">
        <v>17097860812</v>
      </c>
      <c r="B2089" s="167" t="s">
        <v>2563</v>
      </c>
      <c r="C2089" s="167">
        <v>0</v>
      </c>
    </row>
    <row r="2090" spans="1:3" x14ac:dyDescent="0.35">
      <c r="A2090" s="167">
        <v>17097860813</v>
      </c>
      <c r="B2090" s="167" t="s">
        <v>2563</v>
      </c>
      <c r="C2090" s="167">
        <v>5</v>
      </c>
    </row>
    <row r="2091" spans="1:3" x14ac:dyDescent="0.35">
      <c r="A2091" s="167">
        <v>17097860903</v>
      </c>
      <c r="B2091" s="167" t="s">
        <v>2563</v>
      </c>
      <c r="C2091" s="167">
        <v>0</v>
      </c>
    </row>
    <row r="2092" spans="1:3" x14ac:dyDescent="0.35">
      <c r="A2092" s="167">
        <v>17097860905</v>
      </c>
      <c r="B2092" s="167" t="s">
        <v>2563</v>
      </c>
      <c r="C2092" s="167">
        <v>0</v>
      </c>
    </row>
    <row r="2093" spans="1:3" x14ac:dyDescent="0.35">
      <c r="A2093" s="167">
        <v>17097860906</v>
      </c>
      <c r="B2093" s="167" t="s">
        <v>2563</v>
      </c>
      <c r="C2093" s="167">
        <v>0</v>
      </c>
    </row>
    <row r="2094" spans="1:3" x14ac:dyDescent="0.35">
      <c r="A2094" s="167">
        <v>17097860907</v>
      </c>
      <c r="B2094" s="167" t="s">
        <v>2563</v>
      </c>
      <c r="C2094" s="167">
        <v>0</v>
      </c>
    </row>
    <row r="2095" spans="1:3" x14ac:dyDescent="0.35">
      <c r="A2095" s="167">
        <v>17097860908</v>
      </c>
      <c r="B2095" s="167" t="s">
        <v>2563</v>
      </c>
      <c r="C2095" s="167">
        <v>1</v>
      </c>
    </row>
    <row r="2096" spans="1:3" x14ac:dyDescent="0.35">
      <c r="A2096" s="167">
        <v>17097861007</v>
      </c>
      <c r="B2096" s="167" t="s">
        <v>2563</v>
      </c>
      <c r="C2096" s="167">
        <v>1</v>
      </c>
    </row>
    <row r="2097" spans="1:3" x14ac:dyDescent="0.35">
      <c r="A2097" s="167">
        <v>17097861008</v>
      </c>
      <c r="B2097" s="167" t="s">
        <v>2563</v>
      </c>
      <c r="C2097" s="167">
        <v>0</v>
      </c>
    </row>
    <row r="2098" spans="1:3" x14ac:dyDescent="0.35">
      <c r="A2098" s="167">
        <v>17097861009</v>
      </c>
      <c r="B2098" s="167" t="s">
        <v>2563</v>
      </c>
      <c r="C2098" s="167">
        <v>3</v>
      </c>
    </row>
    <row r="2099" spans="1:3" x14ac:dyDescent="0.35">
      <c r="A2099" s="167">
        <v>17097861010</v>
      </c>
      <c r="B2099" s="167" t="s">
        <v>2563</v>
      </c>
      <c r="C2099" s="167">
        <v>3</v>
      </c>
    </row>
    <row r="2100" spans="1:3" x14ac:dyDescent="0.35">
      <c r="A2100" s="167">
        <v>17097861011</v>
      </c>
      <c r="B2100" s="167" t="s">
        <v>2563</v>
      </c>
      <c r="C2100" s="167">
        <v>4</v>
      </c>
    </row>
    <row r="2101" spans="1:3" x14ac:dyDescent="0.35">
      <c r="A2101" s="167">
        <v>17097861012</v>
      </c>
      <c r="B2101" s="167" t="s">
        <v>2563</v>
      </c>
      <c r="C2101" s="167">
        <v>0</v>
      </c>
    </row>
    <row r="2102" spans="1:3" x14ac:dyDescent="0.35">
      <c r="A2102" s="167">
        <v>17097861013</v>
      </c>
      <c r="B2102" s="167" t="s">
        <v>2563</v>
      </c>
      <c r="C2102" s="167">
        <v>0</v>
      </c>
    </row>
    <row r="2103" spans="1:3" x14ac:dyDescent="0.35">
      <c r="A2103" s="167">
        <v>17097861014</v>
      </c>
      <c r="B2103" s="167" t="s">
        <v>2563</v>
      </c>
      <c r="C2103" s="167">
        <v>0</v>
      </c>
    </row>
    <row r="2104" spans="1:3" x14ac:dyDescent="0.35">
      <c r="A2104" s="167">
        <v>17097861105</v>
      </c>
      <c r="B2104" s="167" t="s">
        <v>2563</v>
      </c>
      <c r="C2104" s="167">
        <v>0</v>
      </c>
    </row>
    <row r="2105" spans="1:3" x14ac:dyDescent="0.35">
      <c r="A2105" s="167">
        <v>17097861106</v>
      </c>
      <c r="B2105" s="167" t="s">
        <v>2563</v>
      </c>
      <c r="C2105" s="167">
        <v>5</v>
      </c>
    </row>
    <row r="2106" spans="1:3" x14ac:dyDescent="0.35">
      <c r="A2106" s="167">
        <v>17097861107</v>
      </c>
      <c r="B2106" s="167" t="s">
        <v>2563</v>
      </c>
      <c r="C2106" s="167">
        <v>1</v>
      </c>
    </row>
    <row r="2107" spans="1:3" x14ac:dyDescent="0.35">
      <c r="A2107" s="167">
        <v>17097861108</v>
      </c>
      <c r="B2107" s="167" t="s">
        <v>2563</v>
      </c>
      <c r="C2107" s="167">
        <v>4</v>
      </c>
    </row>
    <row r="2108" spans="1:3" x14ac:dyDescent="0.35">
      <c r="A2108" s="167">
        <v>17097861201</v>
      </c>
      <c r="B2108" s="167" t="s">
        <v>2563</v>
      </c>
      <c r="C2108" s="167">
        <v>0</v>
      </c>
    </row>
    <row r="2109" spans="1:3" x14ac:dyDescent="0.35">
      <c r="A2109" s="167">
        <v>17097861202</v>
      </c>
      <c r="B2109" s="167" t="s">
        <v>2563</v>
      </c>
      <c r="C2109" s="167">
        <v>0</v>
      </c>
    </row>
    <row r="2110" spans="1:3" x14ac:dyDescent="0.35">
      <c r="A2110" s="167">
        <v>17097861301</v>
      </c>
      <c r="B2110" s="167" t="s">
        <v>2563</v>
      </c>
      <c r="C2110" s="167">
        <v>1</v>
      </c>
    </row>
    <row r="2111" spans="1:3" x14ac:dyDescent="0.35">
      <c r="A2111" s="167">
        <v>17097861303</v>
      </c>
      <c r="B2111" s="167" t="s">
        <v>2563</v>
      </c>
      <c r="C2111" s="167">
        <v>0</v>
      </c>
    </row>
    <row r="2112" spans="1:3" x14ac:dyDescent="0.35">
      <c r="A2112" s="167">
        <v>17097861304</v>
      </c>
      <c r="B2112" s="167" t="s">
        <v>2563</v>
      </c>
      <c r="C2112" s="167">
        <v>3</v>
      </c>
    </row>
    <row r="2113" spans="1:3" x14ac:dyDescent="0.35">
      <c r="A2113" s="167">
        <v>17097861402</v>
      </c>
      <c r="B2113" s="167" t="s">
        <v>2563</v>
      </c>
      <c r="C2113" s="167">
        <v>1</v>
      </c>
    </row>
    <row r="2114" spans="1:3" x14ac:dyDescent="0.35">
      <c r="A2114" s="167">
        <v>17097861403</v>
      </c>
      <c r="B2114" s="167" t="s">
        <v>2563</v>
      </c>
      <c r="C2114" s="167">
        <v>3</v>
      </c>
    </row>
    <row r="2115" spans="1:3" x14ac:dyDescent="0.35">
      <c r="A2115" s="167">
        <v>17097861404</v>
      </c>
      <c r="B2115" s="167" t="s">
        <v>2563</v>
      </c>
      <c r="C2115" s="167">
        <v>0</v>
      </c>
    </row>
    <row r="2116" spans="1:3" x14ac:dyDescent="0.35">
      <c r="A2116" s="167">
        <v>17097861504</v>
      </c>
      <c r="B2116" s="167" t="s">
        <v>2563</v>
      </c>
      <c r="C2116" s="167">
        <v>5</v>
      </c>
    </row>
    <row r="2117" spans="1:3" x14ac:dyDescent="0.35">
      <c r="A2117" s="167">
        <v>17097861505</v>
      </c>
      <c r="B2117" s="167" t="s">
        <v>2563</v>
      </c>
      <c r="C2117" s="167">
        <v>0</v>
      </c>
    </row>
    <row r="2118" spans="1:3" x14ac:dyDescent="0.35">
      <c r="A2118" s="167">
        <v>17097861506</v>
      </c>
      <c r="B2118" s="167" t="s">
        <v>2563</v>
      </c>
      <c r="C2118" s="167">
        <v>0</v>
      </c>
    </row>
    <row r="2119" spans="1:3" x14ac:dyDescent="0.35">
      <c r="A2119" s="167">
        <v>17097861507</v>
      </c>
      <c r="B2119" s="167" t="s">
        <v>2563</v>
      </c>
      <c r="C2119" s="167">
        <v>0</v>
      </c>
    </row>
    <row r="2120" spans="1:3" x14ac:dyDescent="0.35">
      <c r="A2120" s="167">
        <v>17097861508</v>
      </c>
      <c r="B2120" s="167" t="s">
        <v>2563</v>
      </c>
      <c r="C2120" s="167">
        <v>5</v>
      </c>
    </row>
    <row r="2121" spans="1:3" x14ac:dyDescent="0.35">
      <c r="A2121" s="167">
        <v>17097861509</v>
      </c>
      <c r="B2121" s="167" t="s">
        <v>2563</v>
      </c>
      <c r="C2121" s="167">
        <v>5</v>
      </c>
    </row>
    <row r="2122" spans="1:3" x14ac:dyDescent="0.35">
      <c r="A2122" s="167">
        <v>17097861510</v>
      </c>
      <c r="B2122" s="167" t="s">
        <v>2563</v>
      </c>
      <c r="C2122" s="167">
        <v>4</v>
      </c>
    </row>
    <row r="2123" spans="1:3" x14ac:dyDescent="0.35">
      <c r="A2123" s="167">
        <v>17097861603</v>
      </c>
      <c r="B2123" s="167" t="s">
        <v>2563</v>
      </c>
      <c r="C2123" s="167">
        <v>0</v>
      </c>
    </row>
    <row r="2124" spans="1:3" x14ac:dyDescent="0.35">
      <c r="A2124" s="167">
        <v>17097861604</v>
      </c>
      <c r="B2124" s="167" t="s">
        <v>2563</v>
      </c>
      <c r="C2124" s="167">
        <v>1</v>
      </c>
    </row>
    <row r="2125" spans="1:3" x14ac:dyDescent="0.35">
      <c r="A2125" s="167">
        <v>17097861607</v>
      </c>
      <c r="B2125" s="167" t="s">
        <v>2563</v>
      </c>
      <c r="C2125" s="167">
        <v>1</v>
      </c>
    </row>
    <row r="2126" spans="1:3" x14ac:dyDescent="0.35">
      <c r="A2126" s="167">
        <v>17097861608</v>
      </c>
      <c r="B2126" s="167" t="s">
        <v>2563</v>
      </c>
      <c r="C2126" s="167">
        <v>4</v>
      </c>
    </row>
    <row r="2127" spans="1:3" x14ac:dyDescent="0.35">
      <c r="A2127" s="167">
        <v>17097861609</v>
      </c>
      <c r="B2127" s="167" t="s">
        <v>2563</v>
      </c>
      <c r="C2127" s="167">
        <v>4</v>
      </c>
    </row>
    <row r="2128" spans="1:3" x14ac:dyDescent="0.35">
      <c r="A2128" s="167">
        <v>17097861610</v>
      </c>
      <c r="B2128" s="167" t="s">
        <v>2563</v>
      </c>
      <c r="C2128" s="167">
        <v>0</v>
      </c>
    </row>
    <row r="2129" spans="1:3" x14ac:dyDescent="0.35">
      <c r="A2129" s="167">
        <v>17097861611</v>
      </c>
      <c r="B2129" s="167" t="s">
        <v>2563</v>
      </c>
      <c r="C2129" s="167">
        <v>0</v>
      </c>
    </row>
    <row r="2130" spans="1:3" x14ac:dyDescent="0.35">
      <c r="A2130" s="167">
        <v>17097861701</v>
      </c>
      <c r="B2130" s="167" t="s">
        <v>2563</v>
      </c>
      <c r="C2130" s="167">
        <v>0</v>
      </c>
    </row>
    <row r="2131" spans="1:3" x14ac:dyDescent="0.35">
      <c r="A2131" s="167">
        <v>17097861702</v>
      </c>
      <c r="B2131" s="167" t="s">
        <v>2563</v>
      </c>
      <c r="C2131" s="167">
        <v>5</v>
      </c>
    </row>
    <row r="2132" spans="1:3" x14ac:dyDescent="0.35">
      <c r="A2132" s="167">
        <v>17097861803</v>
      </c>
      <c r="B2132" s="167" t="s">
        <v>2563</v>
      </c>
      <c r="C2132" s="167">
        <v>0</v>
      </c>
    </row>
    <row r="2133" spans="1:3" x14ac:dyDescent="0.35">
      <c r="A2133" s="167">
        <v>17097861804</v>
      </c>
      <c r="B2133" s="167" t="s">
        <v>2563</v>
      </c>
      <c r="C2133" s="167">
        <v>1</v>
      </c>
    </row>
    <row r="2134" spans="1:3" x14ac:dyDescent="0.35">
      <c r="A2134" s="167">
        <v>17097861901</v>
      </c>
      <c r="B2134" s="167" t="s">
        <v>2563</v>
      </c>
      <c r="C2134" s="167">
        <v>1</v>
      </c>
    </row>
    <row r="2135" spans="1:3" x14ac:dyDescent="0.35">
      <c r="A2135" s="167">
        <v>17097861902</v>
      </c>
      <c r="B2135" s="167" t="s">
        <v>2563</v>
      </c>
      <c r="C2135" s="167">
        <v>0</v>
      </c>
    </row>
    <row r="2136" spans="1:3" x14ac:dyDescent="0.35">
      <c r="A2136" s="167">
        <v>17097862000</v>
      </c>
      <c r="B2136" s="167" t="s">
        <v>2563</v>
      </c>
      <c r="C2136" s="167">
        <v>3</v>
      </c>
    </row>
    <row r="2137" spans="1:3" x14ac:dyDescent="0.35">
      <c r="A2137" s="167">
        <v>17097862100</v>
      </c>
      <c r="B2137" s="167" t="s">
        <v>2563</v>
      </c>
      <c r="C2137" s="167">
        <v>1</v>
      </c>
    </row>
    <row r="2138" spans="1:3" x14ac:dyDescent="0.35">
      <c r="A2138" s="167">
        <v>17097862200</v>
      </c>
      <c r="B2138" s="167" t="s">
        <v>2563</v>
      </c>
      <c r="C2138" s="167">
        <v>3</v>
      </c>
    </row>
    <row r="2139" spans="1:3" x14ac:dyDescent="0.35">
      <c r="A2139" s="167">
        <v>17097862300</v>
      </c>
      <c r="B2139" s="167" t="s">
        <v>2563</v>
      </c>
      <c r="C2139" s="167">
        <v>3</v>
      </c>
    </row>
    <row r="2140" spans="1:3" x14ac:dyDescent="0.35">
      <c r="A2140" s="167">
        <v>17097862401</v>
      </c>
      <c r="B2140" s="167" t="s">
        <v>2563</v>
      </c>
      <c r="C2140" s="167">
        <v>3</v>
      </c>
    </row>
    <row r="2141" spans="1:3" x14ac:dyDescent="0.35">
      <c r="A2141" s="167">
        <v>17097862402</v>
      </c>
      <c r="B2141" s="167" t="s">
        <v>2563</v>
      </c>
      <c r="C2141" s="167">
        <v>3</v>
      </c>
    </row>
    <row r="2142" spans="1:3" x14ac:dyDescent="0.35">
      <c r="A2142" s="167">
        <v>17097862501</v>
      </c>
      <c r="B2142" s="167" t="s">
        <v>2563</v>
      </c>
      <c r="C2142" s="167">
        <v>3</v>
      </c>
    </row>
    <row r="2143" spans="1:3" x14ac:dyDescent="0.35">
      <c r="A2143" s="167">
        <v>17097862502</v>
      </c>
      <c r="B2143" s="167" t="s">
        <v>2563</v>
      </c>
      <c r="C2143" s="167">
        <v>0</v>
      </c>
    </row>
    <row r="2144" spans="1:3" x14ac:dyDescent="0.35">
      <c r="A2144" s="167">
        <v>17097862603</v>
      </c>
      <c r="B2144" s="167" t="s">
        <v>2563</v>
      </c>
      <c r="C2144" s="167">
        <v>5</v>
      </c>
    </row>
    <row r="2145" spans="1:3" x14ac:dyDescent="0.35">
      <c r="A2145" s="167">
        <v>17097862604</v>
      </c>
      <c r="B2145" s="167" t="s">
        <v>2563</v>
      </c>
      <c r="C2145" s="167">
        <v>3</v>
      </c>
    </row>
    <row r="2146" spans="1:3" x14ac:dyDescent="0.35">
      <c r="A2146" s="167">
        <v>17097862605</v>
      </c>
      <c r="B2146" s="167" t="s">
        <v>2563</v>
      </c>
      <c r="C2146" s="167">
        <v>3</v>
      </c>
    </row>
    <row r="2147" spans="1:3" x14ac:dyDescent="0.35">
      <c r="A2147" s="167">
        <v>17097862700</v>
      </c>
      <c r="B2147" s="167" t="s">
        <v>2563</v>
      </c>
      <c r="C2147" s="167">
        <v>5</v>
      </c>
    </row>
    <row r="2148" spans="1:3" x14ac:dyDescent="0.35">
      <c r="A2148" s="167">
        <v>17097862800</v>
      </c>
      <c r="B2148" s="167" t="s">
        <v>2563</v>
      </c>
      <c r="C2148" s="167">
        <v>0</v>
      </c>
    </row>
    <row r="2149" spans="1:3" x14ac:dyDescent="0.35">
      <c r="A2149" s="167">
        <v>17097862901</v>
      </c>
      <c r="B2149" s="167" t="s">
        <v>2563</v>
      </c>
      <c r="C2149" s="167">
        <v>1</v>
      </c>
    </row>
    <row r="2150" spans="1:3" x14ac:dyDescent="0.35">
      <c r="A2150" s="167">
        <v>17097862902</v>
      </c>
      <c r="B2150" s="167" t="s">
        <v>2563</v>
      </c>
      <c r="C2150" s="167">
        <v>0</v>
      </c>
    </row>
    <row r="2151" spans="1:3" x14ac:dyDescent="0.35">
      <c r="A2151" s="167">
        <v>17097863003</v>
      </c>
      <c r="B2151" s="167" t="s">
        <v>2563</v>
      </c>
      <c r="C2151" s="167">
        <v>2</v>
      </c>
    </row>
    <row r="2152" spans="1:3" x14ac:dyDescent="0.35">
      <c r="A2152" s="167">
        <v>17097863004</v>
      </c>
      <c r="B2152" s="167" t="s">
        <v>2563</v>
      </c>
      <c r="C2152" s="167">
        <v>0</v>
      </c>
    </row>
    <row r="2153" spans="1:3" x14ac:dyDescent="0.35">
      <c r="A2153" s="167">
        <v>17097863005</v>
      </c>
      <c r="B2153" s="167" t="s">
        <v>2563</v>
      </c>
      <c r="C2153" s="167">
        <v>0</v>
      </c>
    </row>
    <row r="2154" spans="1:3" x14ac:dyDescent="0.35">
      <c r="A2154" s="167">
        <v>17097863006</v>
      </c>
      <c r="B2154" s="167" t="s">
        <v>2563</v>
      </c>
      <c r="C2154" s="167">
        <v>0</v>
      </c>
    </row>
    <row r="2155" spans="1:3" x14ac:dyDescent="0.35">
      <c r="A2155" s="167">
        <v>17097863100</v>
      </c>
      <c r="B2155" s="167" t="s">
        <v>2563</v>
      </c>
      <c r="C2155" s="167">
        <v>0</v>
      </c>
    </row>
    <row r="2156" spans="1:3" x14ac:dyDescent="0.35">
      <c r="A2156" s="167">
        <v>17097863201</v>
      </c>
      <c r="B2156" s="167" t="s">
        <v>2563</v>
      </c>
      <c r="C2156" s="167">
        <v>1</v>
      </c>
    </row>
    <row r="2157" spans="1:3" x14ac:dyDescent="0.35">
      <c r="A2157" s="167">
        <v>17097863202</v>
      </c>
      <c r="B2157" s="167" t="s">
        <v>2563</v>
      </c>
      <c r="C2157" s="167">
        <v>0</v>
      </c>
    </row>
    <row r="2158" spans="1:3" x14ac:dyDescent="0.35">
      <c r="A2158" s="167">
        <v>17097863300</v>
      </c>
      <c r="B2158" s="167" t="s">
        <v>2563</v>
      </c>
      <c r="C2158" s="167">
        <v>1</v>
      </c>
    </row>
    <row r="2159" spans="1:3" x14ac:dyDescent="0.35">
      <c r="A2159" s="167">
        <v>17097863400</v>
      </c>
      <c r="B2159" s="167" t="s">
        <v>2563</v>
      </c>
      <c r="C2159" s="167">
        <v>0</v>
      </c>
    </row>
    <row r="2160" spans="1:3" x14ac:dyDescent="0.35">
      <c r="A2160" s="167">
        <v>17097863500</v>
      </c>
      <c r="B2160" s="167" t="s">
        <v>2563</v>
      </c>
      <c r="C2160" s="167">
        <v>0</v>
      </c>
    </row>
    <row r="2161" spans="1:3" x14ac:dyDescent="0.35">
      <c r="A2161" s="167">
        <v>17097863601</v>
      </c>
      <c r="B2161" s="167" t="s">
        <v>2563</v>
      </c>
      <c r="C2161" s="167">
        <v>0</v>
      </c>
    </row>
    <row r="2162" spans="1:3" x14ac:dyDescent="0.35">
      <c r="A2162" s="167">
        <v>17097863603</v>
      </c>
      <c r="B2162" s="167" t="s">
        <v>2563</v>
      </c>
      <c r="C2162" s="167">
        <v>0</v>
      </c>
    </row>
    <row r="2163" spans="1:3" x14ac:dyDescent="0.35">
      <c r="A2163" s="167">
        <v>17097863604</v>
      </c>
      <c r="B2163" s="167" t="s">
        <v>2563</v>
      </c>
      <c r="C2163" s="167">
        <v>0</v>
      </c>
    </row>
    <row r="2164" spans="1:3" x14ac:dyDescent="0.35">
      <c r="A2164" s="167">
        <v>17097863701</v>
      </c>
      <c r="B2164" s="167" t="s">
        <v>2563</v>
      </c>
      <c r="C2164" s="167">
        <v>0</v>
      </c>
    </row>
    <row r="2165" spans="1:3" x14ac:dyDescent="0.35">
      <c r="A2165" s="167">
        <v>17097863702</v>
      </c>
      <c r="B2165" s="167" t="s">
        <v>2563</v>
      </c>
      <c r="C2165" s="167">
        <v>0</v>
      </c>
    </row>
    <row r="2166" spans="1:3" x14ac:dyDescent="0.35">
      <c r="A2166" s="167">
        <v>17097863801</v>
      </c>
      <c r="B2166" s="167" t="s">
        <v>2563</v>
      </c>
      <c r="C2166" s="167">
        <v>1</v>
      </c>
    </row>
    <row r="2167" spans="1:3" x14ac:dyDescent="0.35">
      <c r="A2167" s="167">
        <v>17097863902</v>
      </c>
      <c r="B2167" s="167" t="s">
        <v>2563</v>
      </c>
      <c r="C2167" s="167">
        <v>1</v>
      </c>
    </row>
    <row r="2168" spans="1:3" x14ac:dyDescent="0.35">
      <c r="A2168" s="167">
        <v>17097863903</v>
      </c>
      <c r="B2168" s="167" t="s">
        <v>2563</v>
      </c>
      <c r="C2168" s="167">
        <v>3</v>
      </c>
    </row>
    <row r="2169" spans="1:3" x14ac:dyDescent="0.35">
      <c r="A2169" s="167">
        <v>17097863904</v>
      </c>
      <c r="B2169" s="167" t="s">
        <v>2563</v>
      </c>
      <c r="C2169" s="167">
        <v>0</v>
      </c>
    </row>
    <row r="2170" spans="1:3" x14ac:dyDescent="0.35">
      <c r="A2170" s="167">
        <v>17097864001</v>
      </c>
      <c r="B2170" s="167" t="s">
        <v>2563</v>
      </c>
      <c r="C2170" s="167">
        <v>0</v>
      </c>
    </row>
    <row r="2171" spans="1:3" x14ac:dyDescent="0.35">
      <c r="A2171" s="167">
        <v>17097864002</v>
      </c>
      <c r="B2171" s="167" t="s">
        <v>2563</v>
      </c>
      <c r="C2171" s="167">
        <v>1</v>
      </c>
    </row>
    <row r="2172" spans="1:3" x14ac:dyDescent="0.35">
      <c r="A2172" s="167">
        <v>17097864105</v>
      </c>
      <c r="B2172" s="167" t="s">
        <v>2563</v>
      </c>
      <c r="C2172" s="167">
        <v>4</v>
      </c>
    </row>
    <row r="2173" spans="1:3" x14ac:dyDescent="0.35">
      <c r="A2173" s="167">
        <v>17097864106</v>
      </c>
      <c r="B2173" s="167" t="s">
        <v>2563</v>
      </c>
      <c r="C2173" s="167">
        <v>5</v>
      </c>
    </row>
    <row r="2174" spans="1:3" x14ac:dyDescent="0.35">
      <c r="A2174" s="167">
        <v>17097864107</v>
      </c>
      <c r="B2174" s="167" t="s">
        <v>2563</v>
      </c>
      <c r="C2174" s="167">
        <v>0</v>
      </c>
    </row>
    <row r="2175" spans="1:3" x14ac:dyDescent="0.35">
      <c r="A2175" s="167">
        <v>17097864108</v>
      </c>
      <c r="B2175" s="167" t="s">
        <v>2563</v>
      </c>
      <c r="C2175" s="167">
        <v>0</v>
      </c>
    </row>
    <row r="2176" spans="1:3" x14ac:dyDescent="0.35">
      <c r="A2176" s="167">
        <v>17097864109</v>
      </c>
      <c r="B2176" s="167" t="s">
        <v>2563</v>
      </c>
      <c r="C2176" s="167">
        <v>1</v>
      </c>
    </row>
    <row r="2177" spans="1:3" x14ac:dyDescent="0.35">
      <c r="A2177" s="167">
        <v>17097864110</v>
      </c>
      <c r="B2177" s="167" t="s">
        <v>2563</v>
      </c>
      <c r="C2177" s="167">
        <v>0</v>
      </c>
    </row>
    <row r="2178" spans="1:3" x14ac:dyDescent="0.35">
      <c r="A2178" s="167">
        <v>17097864203</v>
      </c>
      <c r="B2178" s="167" t="s">
        <v>2563</v>
      </c>
      <c r="C2178" s="167">
        <v>1</v>
      </c>
    </row>
    <row r="2179" spans="1:3" x14ac:dyDescent="0.35">
      <c r="A2179" s="167">
        <v>17097864204</v>
      </c>
      <c r="B2179" s="167" t="s">
        <v>2563</v>
      </c>
      <c r="C2179" s="167">
        <v>1</v>
      </c>
    </row>
    <row r="2180" spans="1:3" x14ac:dyDescent="0.35">
      <c r="A2180" s="167">
        <v>17097864206</v>
      </c>
      <c r="B2180" s="167" t="s">
        <v>2563</v>
      </c>
      <c r="C2180" s="167">
        <v>0</v>
      </c>
    </row>
    <row r="2181" spans="1:3" x14ac:dyDescent="0.35">
      <c r="A2181" s="167">
        <v>17097864207</v>
      </c>
      <c r="B2181" s="167" t="s">
        <v>2563</v>
      </c>
      <c r="C2181" s="167">
        <v>1</v>
      </c>
    </row>
    <row r="2182" spans="1:3" x14ac:dyDescent="0.35">
      <c r="A2182" s="167">
        <v>17097864208</v>
      </c>
      <c r="B2182" s="167" t="s">
        <v>2563</v>
      </c>
      <c r="C2182" s="167">
        <v>0</v>
      </c>
    </row>
    <row r="2183" spans="1:3" x14ac:dyDescent="0.35">
      <c r="A2183" s="167">
        <v>17097864303</v>
      </c>
      <c r="B2183" s="167" t="s">
        <v>2563</v>
      </c>
      <c r="C2183" s="167">
        <v>1</v>
      </c>
    </row>
    <row r="2184" spans="1:3" x14ac:dyDescent="0.35">
      <c r="A2184" s="167">
        <v>17097864305</v>
      </c>
      <c r="B2184" s="167" t="s">
        <v>2563</v>
      </c>
      <c r="C2184" s="167">
        <v>0</v>
      </c>
    </row>
    <row r="2185" spans="1:3" x14ac:dyDescent="0.35">
      <c r="A2185" s="167">
        <v>17097864306</v>
      </c>
      <c r="B2185" s="167" t="s">
        <v>2563</v>
      </c>
      <c r="C2185" s="167">
        <v>0</v>
      </c>
    </row>
    <row r="2186" spans="1:3" x14ac:dyDescent="0.35">
      <c r="A2186" s="167">
        <v>17097864307</v>
      </c>
      <c r="B2186" s="167" t="s">
        <v>2563</v>
      </c>
      <c r="C2186" s="167">
        <v>0</v>
      </c>
    </row>
    <row r="2187" spans="1:3" x14ac:dyDescent="0.35">
      <c r="A2187" s="167">
        <v>17097864308</v>
      </c>
      <c r="B2187" s="167" t="s">
        <v>2563</v>
      </c>
      <c r="C2187" s="167">
        <v>4</v>
      </c>
    </row>
    <row r="2188" spans="1:3" x14ac:dyDescent="0.35">
      <c r="A2188" s="167">
        <v>17097864402</v>
      </c>
      <c r="B2188" s="167" t="s">
        <v>2563</v>
      </c>
      <c r="C2188" s="167">
        <v>0</v>
      </c>
    </row>
    <row r="2189" spans="1:3" x14ac:dyDescent="0.35">
      <c r="A2189" s="167">
        <v>17097864403</v>
      </c>
      <c r="B2189" s="167" t="s">
        <v>2563</v>
      </c>
      <c r="C2189" s="167">
        <v>1</v>
      </c>
    </row>
    <row r="2190" spans="1:3" x14ac:dyDescent="0.35">
      <c r="A2190" s="167">
        <v>17097864407</v>
      </c>
      <c r="B2190" s="167" t="s">
        <v>2563</v>
      </c>
      <c r="C2190" s="167">
        <v>0</v>
      </c>
    </row>
    <row r="2191" spans="1:3" x14ac:dyDescent="0.35">
      <c r="A2191" s="167">
        <v>17097864408</v>
      </c>
      <c r="B2191" s="167" t="s">
        <v>2563</v>
      </c>
      <c r="C2191" s="167">
        <v>0</v>
      </c>
    </row>
    <row r="2192" spans="1:3" x14ac:dyDescent="0.35">
      <c r="A2192" s="167">
        <v>17097864409</v>
      </c>
      <c r="B2192" s="167" t="s">
        <v>2563</v>
      </c>
      <c r="C2192" s="167">
        <v>0</v>
      </c>
    </row>
    <row r="2193" spans="1:3" x14ac:dyDescent="0.35">
      <c r="A2193" s="167">
        <v>17097864410</v>
      </c>
      <c r="B2193" s="167" t="s">
        <v>2563</v>
      </c>
      <c r="C2193" s="167">
        <v>1</v>
      </c>
    </row>
    <row r="2194" spans="1:3" x14ac:dyDescent="0.35">
      <c r="A2194" s="167">
        <v>17097864411</v>
      </c>
      <c r="B2194" s="167" t="s">
        <v>2563</v>
      </c>
      <c r="C2194" s="167">
        <v>0</v>
      </c>
    </row>
    <row r="2195" spans="1:3" x14ac:dyDescent="0.35">
      <c r="A2195" s="167">
        <v>17097864412</v>
      </c>
      <c r="B2195" s="167" t="s">
        <v>2563</v>
      </c>
      <c r="C2195" s="167">
        <v>3</v>
      </c>
    </row>
    <row r="2196" spans="1:3" x14ac:dyDescent="0.35">
      <c r="A2196" s="167">
        <v>17097864510</v>
      </c>
      <c r="B2196" s="167" t="s">
        <v>2563</v>
      </c>
      <c r="C2196" s="167">
        <v>0</v>
      </c>
    </row>
    <row r="2197" spans="1:3" x14ac:dyDescent="0.35">
      <c r="A2197" s="167">
        <v>17097864511</v>
      </c>
      <c r="B2197" s="167" t="s">
        <v>2563</v>
      </c>
      <c r="C2197" s="167">
        <v>0</v>
      </c>
    </row>
    <row r="2198" spans="1:3" x14ac:dyDescent="0.35">
      <c r="A2198" s="167">
        <v>17097864512</v>
      </c>
      <c r="B2198" s="167" t="s">
        <v>2563</v>
      </c>
      <c r="C2198" s="167">
        <v>3</v>
      </c>
    </row>
    <row r="2199" spans="1:3" x14ac:dyDescent="0.35">
      <c r="A2199" s="167">
        <v>17097864513</v>
      </c>
      <c r="B2199" s="167" t="s">
        <v>2563</v>
      </c>
      <c r="C2199" s="167">
        <v>3</v>
      </c>
    </row>
    <row r="2200" spans="1:3" x14ac:dyDescent="0.35">
      <c r="A2200" s="167">
        <v>17097864514</v>
      </c>
      <c r="B2200" s="167" t="s">
        <v>2563</v>
      </c>
      <c r="C2200" s="167">
        <v>0</v>
      </c>
    </row>
    <row r="2201" spans="1:3" x14ac:dyDescent="0.35">
      <c r="A2201" s="167">
        <v>17097864515</v>
      </c>
      <c r="B2201" s="167" t="s">
        <v>2563</v>
      </c>
      <c r="C2201" s="167">
        <v>1</v>
      </c>
    </row>
    <row r="2202" spans="1:3" x14ac:dyDescent="0.35">
      <c r="A2202" s="167">
        <v>17097864516</v>
      </c>
      <c r="B2202" s="167" t="s">
        <v>2563</v>
      </c>
      <c r="C2202" s="167">
        <v>0</v>
      </c>
    </row>
    <row r="2203" spans="1:3" x14ac:dyDescent="0.35">
      <c r="A2203" s="167">
        <v>17097864517</v>
      </c>
      <c r="B2203" s="167" t="s">
        <v>2563</v>
      </c>
      <c r="C2203" s="167">
        <v>0</v>
      </c>
    </row>
    <row r="2204" spans="1:3" x14ac:dyDescent="0.35">
      <c r="A2204" s="167">
        <v>17097864518</v>
      </c>
      <c r="B2204" s="167" t="s">
        <v>2563</v>
      </c>
      <c r="C2204" s="167">
        <v>3</v>
      </c>
    </row>
    <row r="2205" spans="1:3" x14ac:dyDescent="0.35">
      <c r="A2205" s="167">
        <v>17097864519</v>
      </c>
      <c r="B2205" s="167" t="s">
        <v>2563</v>
      </c>
      <c r="C2205" s="167">
        <v>1</v>
      </c>
    </row>
    <row r="2206" spans="1:3" x14ac:dyDescent="0.35">
      <c r="A2206" s="167">
        <v>17097864520</v>
      </c>
      <c r="B2206" s="167" t="s">
        <v>2563</v>
      </c>
      <c r="C2206" s="167">
        <v>0</v>
      </c>
    </row>
    <row r="2207" spans="1:3" x14ac:dyDescent="0.35">
      <c r="A2207" s="167">
        <v>17097864521</v>
      </c>
      <c r="B2207" s="167" t="s">
        <v>2563</v>
      </c>
      <c r="C2207" s="167">
        <v>1</v>
      </c>
    </row>
    <row r="2208" spans="1:3" x14ac:dyDescent="0.35">
      <c r="A2208" s="167">
        <v>17097864522</v>
      </c>
      <c r="B2208" s="167" t="s">
        <v>2563</v>
      </c>
      <c r="C2208" s="167">
        <v>4</v>
      </c>
    </row>
    <row r="2209" spans="1:3" x14ac:dyDescent="0.35">
      <c r="A2209" s="167">
        <v>17097864523</v>
      </c>
      <c r="B2209" s="167" t="s">
        <v>2563</v>
      </c>
      <c r="C2209" s="167">
        <v>2</v>
      </c>
    </row>
    <row r="2210" spans="1:3" x14ac:dyDescent="0.35">
      <c r="A2210" s="167">
        <v>17097864524</v>
      </c>
      <c r="B2210" s="167" t="s">
        <v>2563</v>
      </c>
      <c r="C2210" s="167">
        <v>0</v>
      </c>
    </row>
    <row r="2211" spans="1:3" x14ac:dyDescent="0.35">
      <c r="A2211" s="167">
        <v>17097864601</v>
      </c>
      <c r="B2211" s="167" t="s">
        <v>2563</v>
      </c>
      <c r="C2211" s="167">
        <v>0</v>
      </c>
    </row>
    <row r="2212" spans="1:3" x14ac:dyDescent="0.35">
      <c r="A2212" s="167">
        <v>17097864602</v>
      </c>
      <c r="B2212" s="167" t="s">
        <v>2563</v>
      </c>
      <c r="C2212" s="167">
        <v>0</v>
      </c>
    </row>
    <row r="2213" spans="1:3" x14ac:dyDescent="0.35">
      <c r="A2213" s="167">
        <v>17097864700</v>
      </c>
      <c r="B2213" s="167" t="s">
        <v>2563</v>
      </c>
      <c r="C2213" s="167">
        <v>1</v>
      </c>
    </row>
    <row r="2214" spans="1:3" x14ac:dyDescent="0.35">
      <c r="A2214" s="167">
        <v>17097864801</v>
      </c>
      <c r="B2214" s="167" t="s">
        <v>2563</v>
      </c>
      <c r="C2214" s="167">
        <v>4</v>
      </c>
    </row>
    <row r="2215" spans="1:3" x14ac:dyDescent="0.35">
      <c r="A2215" s="167">
        <v>17097864802</v>
      </c>
      <c r="B2215" s="167" t="s">
        <v>2563</v>
      </c>
      <c r="C2215" s="167">
        <v>2</v>
      </c>
    </row>
    <row r="2216" spans="1:3" x14ac:dyDescent="0.35">
      <c r="A2216" s="167">
        <v>17097864901</v>
      </c>
      <c r="B2216" s="167" t="s">
        <v>2563</v>
      </c>
      <c r="C2216" s="167">
        <v>0</v>
      </c>
    </row>
    <row r="2217" spans="1:3" x14ac:dyDescent="0.35">
      <c r="A2217" s="167">
        <v>17097864903</v>
      </c>
      <c r="B2217" s="167" t="s">
        <v>2563</v>
      </c>
      <c r="C2217" s="167">
        <v>5</v>
      </c>
    </row>
    <row r="2218" spans="1:3" x14ac:dyDescent="0.35">
      <c r="A2218" s="167">
        <v>17097864904</v>
      </c>
      <c r="B2218" s="167" t="s">
        <v>2563</v>
      </c>
      <c r="C2218" s="167">
        <v>4</v>
      </c>
    </row>
    <row r="2219" spans="1:3" x14ac:dyDescent="0.35">
      <c r="A2219" s="167">
        <v>17097865000</v>
      </c>
      <c r="B2219" s="167" t="s">
        <v>2563</v>
      </c>
      <c r="C2219" s="167">
        <v>0</v>
      </c>
    </row>
    <row r="2220" spans="1:3" x14ac:dyDescent="0.35">
      <c r="A2220" s="167">
        <v>17097865200</v>
      </c>
      <c r="B2220" s="167" t="s">
        <v>2563</v>
      </c>
      <c r="C2220" s="167">
        <v>3</v>
      </c>
    </row>
    <row r="2221" spans="1:3" x14ac:dyDescent="0.35">
      <c r="A2221" s="167">
        <v>17097865300</v>
      </c>
      <c r="B2221" s="167" t="s">
        <v>2563</v>
      </c>
      <c r="C2221" s="167">
        <v>4</v>
      </c>
    </row>
    <row r="2222" spans="1:3" x14ac:dyDescent="0.35">
      <c r="A2222" s="167">
        <v>17097865400</v>
      </c>
      <c r="B2222" s="167" t="s">
        <v>2563</v>
      </c>
      <c r="C2222" s="167">
        <v>4</v>
      </c>
    </row>
    <row r="2223" spans="1:3" x14ac:dyDescent="0.35">
      <c r="A2223" s="167">
        <v>17097865501</v>
      </c>
      <c r="B2223" s="167" t="s">
        <v>2563</v>
      </c>
      <c r="C2223" s="167">
        <v>2</v>
      </c>
    </row>
    <row r="2224" spans="1:3" x14ac:dyDescent="0.35">
      <c r="A2224" s="167">
        <v>17097865502</v>
      </c>
      <c r="B2224" s="167" t="s">
        <v>2563</v>
      </c>
      <c r="C2224" s="167">
        <v>1</v>
      </c>
    </row>
    <row r="2225" spans="1:3" x14ac:dyDescent="0.35">
      <c r="A2225" s="167">
        <v>17097865600</v>
      </c>
      <c r="B2225" s="167" t="s">
        <v>2563</v>
      </c>
      <c r="C2225" s="167">
        <v>1</v>
      </c>
    </row>
    <row r="2226" spans="1:3" x14ac:dyDescent="0.35">
      <c r="A2226" s="167">
        <v>17097865700</v>
      </c>
      <c r="B2226" s="167" t="s">
        <v>2563</v>
      </c>
      <c r="C2226" s="167">
        <v>0</v>
      </c>
    </row>
    <row r="2227" spans="1:3" x14ac:dyDescent="0.35">
      <c r="A2227" s="167">
        <v>17097865801</v>
      </c>
      <c r="B2227" s="167" t="s">
        <v>2563</v>
      </c>
      <c r="C2227" s="167">
        <v>0</v>
      </c>
    </row>
    <row r="2228" spans="1:3" x14ac:dyDescent="0.35">
      <c r="A2228" s="167">
        <v>17097865802</v>
      </c>
      <c r="B2228" s="167" t="s">
        <v>2563</v>
      </c>
      <c r="C2228" s="167">
        <v>0</v>
      </c>
    </row>
    <row r="2229" spans="1:3" x14ac:dyDescent="0.35">
      <c r="A2229" s="167">
        <v>17097866000</v>
      </c>
      <c r="B2229" s="167" t="s">
        <v>2563</v>
      </c>
      <c r="C2229" s="167">
        <v>0</v>
      </c>
    </row>
    <row r="2230" spans="1:3" x14ac:dyDescent="0.35">
      <c r="A2230" s="167">
        <v>17097866100</v>
      </c>
      <c r="B2230" s="167" t="s">
        <v>2563</v>
      </c>
      <c r="C2230" s="167">
        <v>0</v>
      </c>
    </row>
    <row r="2231" spans="1:3" x14ac:dyDescent="0.35">
      <c r="A2231" s="167">
        <v>17097866200</v>
      </c>
      <c r="B2231" s="167" t="s">
        <v>2563</v>
      </c>
      <c r="C2231" s="167">
        <v>1</v>
      </c>
    </row>
    <row r="2232" spans="1:3" x14ac:dyDescent="0.35">
      <c r="A2232" s="167">
        <v>17097990000</v>
      </c>
      <c r="B2232" s="167" t="s">
        <v>3755</v>
      </c>
      <c r="C2232" s="167">
        <v>-1</v>
      </c>
    </row>
    <row r="2233" spans="1:3" x14ac:dyDescent="0.35">
      <c r="A2233" s="167">
        <v>17099961701</v>
      </c>
      <c r="B2233" s="167" t="s">
        <v>672</v>
      </c>
      <c r="C2233" s="167">
        <v>0</v>
      </c>
    </row>
    <row r="2234" spans="1:3" x14ac:dyDescent="0.35">
      <c r="A2234" s="167">
        <v>17099961702</v>
      </c>
      <c r="B2234" s="167" t="s">
        <v>672</v>
      </c>
      <c r="C2234" s="167">
        <v>0</v>
      </c>
    </row>
    <row r="2235" spans="1:3" x14ac:dyDescent="0.35">
      <c r="A2235" s="167">
        <v>17099961800</v>
      </c>
      <c r="B2235" s="167" t="s">
        <v>672</v>
      </c>
      <c r="C2235" s="167">
        <v>3</v>
      </c>
    </row>
    <row r="2236" spans="1:3" x14ac:dyDescent="0.35">
      <c r="A2236" s="167">
        <v>17099961900</v>
      </c>
      <c r="B2236" s="167" t="s">
        <v>672</v>
      </c>
      <c r="C2236" s="167">
        <v>0</v>
      </c>
    </row>
    <row r="2237" spans="1:3" x14ac:dyDescent="0.35">
      <c r="A2237" s="167">
        <v>17099962000</v>
      </c>
      <c r="B2237" s="167" t="s">
        <v>672</v>
      </c>
      <c r="C2237" s="167">
        <v>0</v>
      </c>
    </row>
    <row r="2238" spans="1:3" x14ac:dyDescent="0.35">
      <c r="A2238" s="167">
        <v>17099962100</v>
      </c>
      <c r="B2238" s="167" t="s">
        <v>672</v>
      </c>
      <c r="C2238" s="167">
        <v>0</v>
      </c>
    </row>
    <row r="2239" spans="1:3" x14ac:dyDescent="0.35">
      <c r="A2239" s="167">
        <v>17099962200</v>
      </c>
      <c r="B2239" s="167" t="s">
        <v>672</v>
      </c>
      <c r="C2239" s="167">
        <v>0</v>
      </c>
    </row>
    <row r="2240" spans="1:3" x14ac:dyDescent="0.35">
      <c r="A2240" s="167">
        <v>17099962300</v>
      </c>
      <c r="B2240" s="167" t="s">
        <v>672</v>
      </c>
      <c r="C2240" s="167">
        <v>1</v>
      </c>
    </row>
    <row r="2241" spans="1:3" x14ac:dyDescent="0.35">
      <c r="A2241" s="167">
        <v>17099962400</v>
      </c>
      <c r="B2241" s="167" t="s">
        <v>672</v>
      </c>
      <c r="C2241" s="167">
        <v>0</v>
      </c>
    </row>
    <row r="2242" spans="1:3" x14ac:dyDescent="0.35">
      <c r="A2242" s="167">
        <v>17099962500</v>
      </c>
      <c r="B2242" s="167" t="s">
        <v>672</v>
      </c>
      <c r="C2242" s="167">
        <v>1</v>
      </c>
    </row>
    <row r="2243" spans="1:3" x14ac:dyDescent="0.35">
      <c r="A2243" s="167">
        <v>17099962600</v>
      </c>
      <c r="B2243" s="167" t="s">
        <v>672</v>
      </c>
      <c r="C2243" s="167">
        <v>3</v>
      </c>
    </row>
    <row r="2244" spans="1:3" x14ac:dyDescent="0.35">
      <c r="A2244" s="167">
        <v>17099962700</v>
      </c>
      <c r="B2244" s="167" t="s">
        <v>672</v>
      </c>
      <c r="C2244" s="167">
        <v>1</v>
      </c>
    </row>
    <row r="2245" spans="1:3" x14ac:dyDescent="0.35">
      <c r="A2245" s="167">
        <v>17099962800</v>
      </c>
      <c r="B2245" s="167" t="s">
        <v>672</v>
      </c>
      <c r="C2245" s="167">
        <v>0</v>
      </c>
    </row>
    <row r="2246" spans="1:3" x14ac:dyDescent="0.35">
      <c r="A2246" s="167">
        <v>17099962900</v>
      </c>
      <c r="B2246" s="167" t="s">
        <v>672</v>
      </c>
      <c r="C2246" s="167">
        <v>0</v>
      </c>
    </row>
    <row r="2247" spans="1:3" x14ac:dyDescent="0.35">
      <c r="A2247" s="167">
        <v>17099963000</v>
      </c>
      <c r="B2247" s="167" t="s">
        <v>672</v>
      </c>
      <c r="C2247" s="167">
        <v>4</v>
      </c>
    </row>
    <row r="2248" spans="1:3" x14ac:dyDescent="0.35">
      <c r="A2248" s="167">
        <v>17099963100</v>
      </c>
      <c r="B2248" s="167" t="s">
        <v>672</v>
      </c>
      <c r="C2248" s="167">
        <v>3</v>
      </c>
    </row>
    <row r="2249" spans="1:3" x14ac:dyDescent="0.35">
      <c r="A2249" s="167">
        <v>17099963200</v>
      </c>
      <c r="B2249" s="167" t="s">
        <v>672</v>
      </c>
      <c r="C2249" s="167">
        <v>1</v>
      </c>
    </row>
    <row r="2250" spans="1:3" x14ac:dyDescent="0.35">
      <c r="A2250" s="167">
        <v>17099963300</v>
      </c>
      <c r="B2250" s="167" t="s">
        <v>672</v>
      </c>
      <c r="C2250" s="167">
        <v>2</v>
      </c>
    </row>
    <row r="2251" spans="1:3" x14ac:dyDescent="0.35">
      <c r="A2251" s="167">
        <v>17099963400</v>
      </c>
      <c r="B2251" s="167" t="s">
        <v>672</v>
      </c>
      <c r="C2251" s="167">
        <v>0</v>
      </c>
    </row>
    <row r="2252" spans="1:3" x14ac:dyDescent="0.35">
      <c r="A2252" s="167">
        <v>17099963500</v>
      </c>
      <c r="B2252" s="167" t="s">
        <v>672</v>
      </c>
      <c r="C2252" s="167">
        <v>3</v>
      </c>
    </row>
    <row r="2253" spans="1:3" x14ac:dyDescent="0.35">
      <c r="A2253" s="167">
        <v>17099963600</v>
      </c>
      <c r="B2253" s="167" t="s">
        <v>672</v>
      </c>
      <c r="C2253" s="167">
        <v>0</v>
      </c>
    </row>
    <row r="2254" spans="1:3" x14ac:dyDescent="0.35">
      <c r="A2254" s="167">
        <v>17099963700</v>
      </c>
      <c r="B2254" s="167" t="s">
        <v>672</v>
      </c>
      <c r="C2254" s="167">
        <v>3</v>
      </c>
    </row>
    <row r="2255" spans="1:3" x14ac:dyDescent="0.35">
      <c r="A2255" s="167">
        <v>17099963800</v>
      </c>
      <c r="B2255" s="167" t="s">
        <v>672</v>
      </c>
      <c r="C2255" s="167">
        <v>1</v>
      </c>
    </row>
    <row r="2256" spans="1:3" x14ac:dyDescent="0.35">
      <c r="A2256" s="167">
        <v>17099963900</v>
      </c>
      <c r="B2256" s="167" t="s">
        <v>672</v>
      </c>
      <c r="C2256" s="167">
        <v>0</v>
      </c>
    </row>
    <row r="2257" spans="1:3" x14ac:dyDescent="0.35">
      <c r="A2257" s="167">
        <v>17099964000</v>
      </c>
      <c r="B2257" s="167" t="s">
        <v>672</v>
      </c>
      <c r="C2257" s="167">
        <v>0</v>
      </c>
    </row>
    <row r="2258" spans="1:3" x14ac:dyDescent="0.35">
      <c r="A2258" s="167">
        <v>17099964100</v>
      </c>
      <c r="B2258" s="167" t="s">
        <v>672</v>
      </c>
      <c r="C2258" s="167">
        <v>0</v>
      </c>
    </row>
    <row r="2259" spans="1:3" x14ac:dyDescent="0.35">
      <c r="A2259" s="167">
        <v>17099964200</v>
      </c>
      <c r="B2259" s="167" t="s">
        <v>672</v>
      </c>
      <c r="C2259" s="167">
        <v>0</v>
      </c>
    </row>
    <row r="2260" spans="1:3" x14ac:dyDescent="0.35">
      <c r="A2260" s="167">
        <v>17099964300</v>
      </c>
      <c r="B2260" s="167" t="s">
        <v>672</v>
      </c>
      <c r="C2260" s="167">
        <v>0</v>
      </c>
    </row>
    <row r="2261" spans="1:3" x14ac:dyDescent="0.35">
      <c r="A2261" s="167">
        <v>17101880700</v>
      </c>
      <c r="B2261" s="167" t="s">
        <v>672</v>
      </c>
      <c r="C2261" s="167">
        <v>0</v>
      </c>
    </row>
    <row r="2262" spans="1:3" x14ac:dyDescent="0.35">
      <c r="A2262" s="167">
        <v>17101880800</v>
      </c>
      <c r="B2262" s="167" t="s">
        <v>672</v>
      </c>
      <c r="C2262" s="167">
        <v>1</v>
      </c>
    </row>
    <row r="2263" spans="1:3" x14ac:dyDescent="0.35">
      <c r="A2263" s="167">
        <v>17101880900</v>
      </c>
      <c r="B2263" s="167" t="s">
        <v>672</v>
      </c>
      <c r="C2263" s="167">
        <v>0</v>
      </c>
    </row>
    <row r="2264" spans="1:3" x14ac:dyDescent="0.35">
      <c r="A2264" s="167">
        <v>17101881000</v>
      </c>
      <c r="B2264" s="167" t="s">
        <v>672</v>
      </c>
      <c r="C2264" s="167">
        <v>1</v>
      </c>
    </row>
    <row r="2265" spans="1:3" x14ac:dyDescent="0.35">
      <c r="A2265" s="167">
        <v>17101881100</v>
      </c>
      <c r="B2265" s="167" t="s">
        <v>672</v>
      </c>
      <c r="C2265" s="167">
        <v>1</v>
      </c>
    </row>
    <row r="2266" spans="1:3" x14ac:dyDescent="0.35">
      <c r="A2266" s="167">
        <v>17103000100</v>
      </c>
      <c r="B2266" s="167" t="s">
        <v>672</v>
      </c>
      <c r="C2266" s="167">
        <v>5</v>
      </c>
    </row>
    <row r="2267" spans="1:3" x14ac:dyDescent="0.35">
      <c r="A2267" s="167">
        <v>17103000200</v>
      </c>
      <c r="B2267" s="167" t="s">
        <v>672</v>
      </c>
      <c r="C2267" s="167">
        <v>5</v>
      </c>
    </row>
    <row r="2268" spans="1:3" x14ac:dyDescent="0.35">
      <c r="A2268" s="167">
        <v>17103000300</v>
      </c>
      <c r="B2268" s="167" t="s">
        <v>672</v>
      </c>
      <c r="C2268" s="167">
        <v>0</v>
      </c>
    </row>
    <row r="2269" spans="1:3" x14ac:dyDescent="0.35">
      <c r="A2269" s="167">
        <v>17103000400</v>
      </c>
      <c r="B2269" s="167" t="s">
        <v>672</v>
      </c>
      <c r="C2269" s="167">
        <v>0</v>
      </c>
    </row>
    <row r="2270" spans="1:3" x14ac:dyDescent="0.35">
      <c r="A2270" s="167">
        <v>17103000500</v>
      </c>
      <c r="B2270" s="167" t="s">
        <v>672</v>
      </c>
      <c r="C2270" s="167">
        <v>1</v>
      </c>
    </row>
    <row r="2271" spans="1:3" x14ac:dyDescent="0.35">
      <c r="A2271" s="167">
        <v>17103000600</v>
      </c>
      <c r="B2271" s="167" t="s">
        <v>672</v>
      </c>
      <c r="C2271" s="167">
        <v>0</v>
      </c>
    </row>
    <row r="2272" spans="1:3" x14ac:dyDescent="0.35">
      <c r="A2272" s="167">
        <v>17103000700</v>
      </c>
      <c r="B2272" s="167" t="s">
        <v>672</v>
      </c>
      <c r="C2272" s="167">
        <v>1</v>
      </c>
    </row>
    <row r="2273" spans="1:3" x14ac:dyDescent="0.35">
      <c r="A2273" s="167">
        <v>17103000800</v>
      </c>
      <c r="B2273" s="167" t="s">
        <v>672</v>
      </c>
      <c r="C2273" s="167">
        <v>1</v>
      </c>
    </row>
    <row r="2274" spans="1:3" x14ac:dyDescent="0.35">
      <c r="A2274" s="167">
        <v>17103000900</v>
      </c>
      <c r="B2274" s="167" t="s">
        <v>672</v>
      </c>
      <c r="C2274" s="167">
        <v>0</v>
      </c>
    </row>
    <row r="2275" spans="1:3" x14ac:dyDescent="0.35">
      <c r="A2275" s="167">
        <v>17105960100</v>
      </c>
      <c r="B2275" s="167" t="s">
        <v>672</v>
      </c>
      <c r="C2275" s="167">
        <v>0</v>
      </c>
    </row>
    <row r="2276" spans="1:3" x14ac:dyDescent="0.35">
      <c r="A2276" s="167">
        <v>17105960200</v>
      </c>
      <c r="B2276" s="167" t="s">
        <v>672</v>
      </c>
      <c r="C2276" s="167">
        <v>3</v>
      </c>
    </row>
    <row r="2277" spans="1:3" x14ac:dyDescent="0.35">
      <c r="A2277" s="167">
        <v>17105960300</v>
      </c>
      <c r="B2277" s="167" t="s">
        <v>672</v>
      </c>
      <c r="C2277" s="167">
        <v>0</v>
      </c>
    </row>
    <row r="2278" spans="1:3" x14ac:dyDescent="0.35">
      <c r="A2278" s="167">
        <v>17105960400</v>
      </c>
      <c r="B2278" s="167" t="s">
        <v>672</v>
      </c>
      <c r="C2278" s="167">
        <v>4</v>
      </c>
    </row>
    <row r="2279" spans="1:3" x14ac:dyDescent="0.35">
      <c r="A2279" s="167">
        <v>17105960500</v>
      </c>
      <c r="B2279" s="167" t="s">
        <v>672</v>
      </c>
      <c r="C2279" s="167">
        <v>1</v>
      </c>
    </row>
    <row r="2280" spans="1:3" x14ac:dyDescent="0.35">
      <c r="A2280" s="167">
        <v>17105960600</v>
      </c>
      <c r="B2280" s="167" t="s">
        <v>672</v>
      </c>
      <c r="C2280" s="167">
        <v>3</v>
      </c>
    </row>
    <row r="2281" spans="1:3" x14ac:dyDescent="0.35">
      <c r="A2281" s="167">
        <v>17105960700</v>
      </c>
      <c r="B2281" s="167" t="s">
        <v>672</v>
      </c>
      <c r="C2281" s="167">
        <v>1</v>
      </c>
    </row>
    <row r="2282" spans="1:3" x14ac:dyDescent="0.35">
      <c r="A2282" s="167">
        <v>17105960800</v>
      </c>
      <c r="B2282" s="167" t="s">
        <v>672</v>
      </c>
      <c r="C2282" s="167">
        <v>1</v>
      </c>
    </row>
    <row r="2283" spans="1:3" x14ac:dyDescent="0.35">
      <c r="A2283" s="167">
        <v>17105960900</v>
      </c>
      <c r="B2283" s="167" t="s">
        <v>672</v>
      </c>
      <c r="C2283" s="167">
        <v>0</v>
      </c>
    </row>
    <row r="2284" spans="1:3" x14ac:dyDescent="0.35">
      <c r="A2284" s="167">
        <v>17105961000</v>
      </c>
      <c r="B2284" s="167" t="s">
        <v>672</v>
      </c>
      <c r="C2284" s="167">
        <v>1</v>
      </c>
    </row>
    <row r="2285" spans="1:3" x14ac:dyDescent="0.35">
      <c r="A2285" s="167">
        <v>17107952900</v>
      </c>
      <c r="B2285" s="167" t="s">
        <v>672</v>
      </c>
      <c r="C2285" s="167">
        <v>0</v>
      </c>
    </row>
    <row r="2286" spans="1:3" x14ac:dyDescent="0.35">
      <c r="A2286" s="167">
        <v>17107953000</v>
      </c>
      <c r="B2286" s="167" t="s">
        <v>672</v>
      </c>
      <c r="C2286" s="167">
        <v>0</v>
      </c>
    </row>
    <row r="2287" spans="1:3" x14ac:dyDescent="0.35">
      <c r="A2287" s="167">
        <v>17107953100</v>
      </c>
      <c r="B2287" s="167" t="s">
        <v>672</v>
      </c>
      <c r="C2287" s="167">
        <v>0</v>
      </c>
    </row>
    <row r="2288" spans="1:3" x14ac:dyDescent="0.35">
      <c r="A2288" s="167">
        <v>17107953200</v>
      </c>
      <c r="B2288" s="167" t="s">
        <v>672</v>
      </c>
      <c r="C2288" s="167">
        <v>0</v>
      </c>
    </row>
    <row r="2289" spans="1:3" x14ac:dyDescent="0.35">
      <c r="A2289" s="167">
        <v>17107953300</v>
      </c>
      <c r="B2289" s="167" t="s">
        <v>672</v>
      </c>
      <c r="C2289" s="167">
        <v>3</v>
      </c>
    </row>
    <row r="2290" spans="1:3" x14ac:dyDescent="0.35">
      <c r="A2290" s="167">
        <v>17107953400</v>
      </c>
      <c r="B2290" s="167" t="s">
        <v>672</v>
      </c>
      <c r="C2290" s="167">
        <v>0</v>
      </c>
    </row>
    <row r="2291" spans="1:3" x14ac:dyDescent="0.35">
      <c r="A2291" s="167">
        <v>17107953500</v>
      </c>
      <c r="B2291" s="167" t="s">
        <v>672</v>
      </c>
      <c r="C2291" s="167">
        <v>0</v>
      </c>
    </row>
    <row r="2292" spans="1:3" x14ac:dyDescent="0.35">
      <c r="A2292" s="167">
        <v>17107953600</v>
      </c>
      <c r="B2292" s="167" t="s">
        <v>672</v>
      </c>
      <c r="C2292" s="167">
        <v>0</v>
      </c>
    </row>
    <row r="2293" spans="1:3" x14ac:dyDescent="0.35">
      <c r="A2293" s="167">
        <v>17109010100</v>
      </c>
      <c r="B2293" s="167" t="s">
        <v>672</v>
      </c>
      <c r="C2293" s="167">
        <v>1</v>
      </c>
    </row>
    <row r="2294" spans="1:3" x14ac:dyDescent="0.35">
      <c r="A2294" s="167">
        <v>17109010200</v>
      </c>
      <c r="B2294" s="167" t="s">
        <v>672</v>
      </c>
      <c r="C2294" s="167">
        <v>4</v>
      </c>
    </row>
    <row r="2295" spans="1:3" x14ac:dyDescent="0.35">
      <c r="A2295" s="167">
        <v>17109010300</v>
      </c>
      <c r="B2295" s="167" t="s">
        <v>672</v>
      </c>
      <c r="C2295" s="167">
        <v>4</v>
      </c>
    </row>
    <row r="2296" spans="1:3" x14ac:dyDescent="0.35">
      <c r="A2296" s="167">
        <v>17109010401</v>
      </c>
      <c r="B2296" s="167" t="s">
        <v>672</v>
      </c>
      <c r="C2296" s="167">
        <v>0</v>
      </c>
    </row>
    <row r="2297" spans="1:3" x14ac:dyDescent="0.35">
      <c r="A2297" s="167">
        <v>17109010402</v>
      </c>
      <c r="B2297" s="167" t="s">
        <v>672</v>
      </c>
      <c r="C2297" s="167">
        <v>0</v>
      </c>
    </row>
    <row r="2298" spans="1:3" x14ac:dyDescent="0.35">
      <c r="A2298" s="167">
        <v>17109010600</v>
      </c>
      <c r="B2298" s="167" t="s">
        <v>672</v>
      </c>
      <c r="C2298" s="167">
        <v>0</v>
      </c>
    </row>
    <row r="2299" spans="1:3" x14ac:dyDescent="0.35">
      <c r="A2299" s="167">
        <v>17109010700</v>
      </c>
      <c r="B2299" s="167" t="s">
        <v>672</v>
      </c>
      <c r="C2299" s="167">
        <v>1</v>
      </c>
    </row>
    <row r="2300" spans="1:3" x14ac:dyDescent="0.35">
      <c r="A2300" s="167">
        <v>17109010900</v>
      </c>
      <c r="B2300" s="167" t="s">
        <v>672</v>
      </c>
      <c r="C2300" s="167">
        <v>0</v>
      </c>
    </row>
    <row r="2301" spans="1:3" x14ac:dyDescent="0.35">
      <c r="A2301" s="167">
        <v>17109011000</v>
      </c>
      <c r="B2301" s="167" t="s">
        <v>672</v>
      </c>
      <c r="C2301" s="167">
        <v>0</v>
      </c>
    </row>
    <row r="2302" spans="1:3" x14ac:dyDescent="0.35">
      <c r="A2302" s="167">
        <v>17109011100</v>
      </c>
      <c r="B2302" s="167" t="s">
        <v>672</v>
      </c>
      <c r="C2302" s="167">
        <v>5</v>
      </c>
    </row>
    <row r="2303" spans="1:3" x14ac:dyDescent="0.35">
      <c r="A2303" s="167">
        <v>17109980000</v>
      </c>
      <c r="B2303" s="167" t="s">
        <v>672</v>
      </c>
      <c r="C2303" s="167">
        <v>0</v>
      </c>
    </row>
    <row r="2304" spans="1:3" x14ac:dyDescent="0.35">
      <c r="A2304" s="167">
        <v>17111870103</v>
      </c>
      <c r="B2304" s="167" t="s">
        <v>2563</v>
      </c>
      <c r="C2304" s="167">
        <v>1</v>
      </c>
    </row>
    <row r="2305" spans="1:3" x14ac:dyDescent="0.35">
      <c r="A2305" s="167">
        <v>17111870104</v>
      </c>
      <c r="B2305" s="167" t="s">
        <v>2563</v>
      </c>
      <c r="C2305" s="167">
        <v>1</v>
      </c>
    </row>
    <row r="2306" spans="1:3" x14ac:dyDescent="0.35">
      <c r="A2306" s="167">
        <v>17111870105</v>
      </c>
      <c r="B2306" s="167" t="s">
        <v>2563</v>
      </c>
      <c r="C2306" s="167">
        <v>5</v>
      </c>
    </row>
    <row r="2307" spans="1:3" x14ac:dyDescent="0.35">
      <c r="A2307" s="167">
        <v>17111870106</v>
      </c>
      <c r="B2307" s="167" t="s">
        <v>2563</v>
      </c>
      <c r="C2307" s="167">
        <v>4</v>
      </c>
    </row>
    <row r="2308" spans="1:3" x14ac:dyDescent="0.35">
      <c r="A2308" s="167">
        <v>17111870200</v>
      </c>
      <c r="B2308" s="167" t="s">
        <v>2563</v>
      </c>
      <c r="C2308" s="167">
        <v>1</v>
      </c>
    </row>
    <row r="2309" spans="1:3" x14ac:dyDescent="0.35">
      <c r="A2309" s="167">
        <v>17111870301</v>
      </c>
      <c r="B2309" s="167" t="s">
        <v>2563</v>
      </c>
      <c r="C2309" s="167">
        <v>0</v>
      </c>
    </row>
    <row r="2310" spans="1:3" x14ac:dyDescent="0.35">
      <c r="A2310" s="167">
        <v>17111870302</v>
      </c>
      <c r="B2310" s="167" t="s">
        <v>2563</v>
      </c>
      <c r="C2310" s="167">
        <v>5</v>
      </c>
    </row>
    <row r="2311" spans="1:3" x14ac:dyDescent="0.35">
      <c r="A2311" s="167">
        <v>17111870402</v>
      </c>
      <c r="B2311" s="167" t="s">
        <v>2563</v>
      </c>
      <c r="C2311" s="167">
        <v>3</v>
      </c>
    </row>
    <row r="2312" spans="1:3" x14ac:dyDescent="0.35">
      <c r="A2312" s="167">
        <v>17111870403</v>
      </c>
      <c r="B2312" s="167" t="s">
        <v>2563</v>
      </c>
      <c r="C2312" s="167">
        <v>0</v>
      </c>
    </row>
    <row r="2313" spans="1:3" x14ac:dyDescent="0.35">
      <c r="A2313" s="167">
        <v>17111870404</v>
      </c>
      <c r="B2313" s="167" t="s">
        <v>2563</v>
      </c>
      <c r="C2313" s="167">
        <v>5</v>
      </c>
    </row>
    <row r="2314" spans="1:3" x14ac:dyDescent="0.35">
      <c r="A2314" s="167">
        <v>17111870501</v>
      </c>
      <c r="B2314" s="167" t="s">
        <v>2563</v>
      </c>
      <c r="C2314" s="167">
        <v>3</v>
      </c>
    </row>
    <row r="2315" spans="1:3" x14ac:dyDescent="0.35">
      <c r="A2315" s="167">
        <v>17111870502</v>
      </c>
      <c r="B2315" s="167" t="s">
        <v>2563</v>
      </c>
      <c r="C2315" s="167">
        <v>0</v>
      </c>
    </row>
    <row r="2316" spans="1:3" x14ac:dyDescent="0.35">
      <c r="A2316" s="167">
        <v>17111870603</v>
      </c>
      <c r="B2316" s="167" t="s">
        <v>2563</v>
      </c>
      <c r="C2316" s="167">
        <v>0</v>
      </c>
    </row>
    <row r="2317" spans="1:3" x14ac:dyDescent="0.35">
      <c r="A2317" s="167">
        <v>17111870604</v>
      </c>
      <c r="B2317" s="167" t="s">
        <v>2563</v>
      </c>
      <c r="C2317" s="167">
        <v>3</v>
      </c>
    </row>
    <row r="2318" spans="1:3" x14ac:dyDescent="0.35">
      <c r="A2318" s="167">
        <v>17111870605</v>
      </c>
      <c r="B2318" s="167" t="s">
        <v>2563</v>
      </c>
      <c r="C2318" s="167">
        <v>5</v>
      </c>
    </row>
    <row r="2319" spans="1:3" x14ac:dyDescent="0.35">
      <c r="A2319" s="167">
        <v>17111870606</v>
      </c>
      <c r="B2319" s="167" t="s">
        <v>2563</v>
      </c>
      <c r="C2319" s="167">
        <v>4</v>
      </c>
    </row>
    <row r="2320" spans="1:3" x14ac:dyDescent="0.35">
      <c r="A2320" s="167">
        <v>17111870702</v>
      </c>
      <c r="B2320" s="167" t="s">
        <v>2563</v>
      </c>
      <c r="C2320" s="167">
        <v>0</v>
      </c>
    </row>
    <row r="2321" spans="1:3" x14ac:dyDescent="0.35">
      <c r="A2321" s="167">
        <v>17111870703</v>
      </c>
      <c r="B2321" s="167" t="s">
        <v>2563</v>
      </c>
      <c r="C2321" s="167">
        <v>0</v>
      </c>
    </row>
    <row r="2322" spans="1:3" x14ac:dyDescent="0.35">
      <c r="A2322" s="167">
        <v>17111870704</v>
      </c>
      <c r="B2322" s="167" t="s">
        <v>2563</v>
      </c>
      <c r="C2322" s="167">
        <v>0</v>
      </c>
    </row>
    <row r="2323" spans="1:3" x14ac:dyDescent="0.35">
      <c r="A2323" s="167">
        <v>17111870807</v>
      </c>
      <c r="B2323" s="167" t="s">
        <v>2563</v>
      </c>
      <c r="C2323" s="167">
        <v>3</v>
      </c>
    </row>
    <row r="2324" spans="1:3" x14ac:dyDescent="0.35">
      <c r="A2324" s="167">
        <v>17111870808</v>
      </c>
      <c r="B2324" s="167" t="s">
        <v>2563</v>
      </c>
      <c r="C2324" s="167">
        <v>0</v>
      </c>
    </row>
    <row r="2325" spans="1:3" x14ac:dyDescent="0.35">
      <c r="A2325" s="167">
        <v>17111870809</v>
      </c>
      <c r="B2325" s="167" t="s">
        <v>2563</v>
      </c>
      <c r="C2325" s="167">
        <v>0</v>
      </c>
    </row>
    <row r="2326" spans="1:3" x14ac:dyDescent="0.35">
      <c r="A2326" s="167">
        <v>17111870810</v>
      </c>
      <c r="B2326" s="167" t="s">
        <v>2563</v>
      </c>
      <c r="C2326" s="167">
        <v>0</v>
      </c>
    </row>
    <row r="2327" spans="1:3" x14ac:dyDescent="0.35">
      <c r="A2327" s="167">
        <v>17111870811</v>
      </c>
      <c r="B2327" s="167" t="s">
        <v>2563</v>
      </c>
      <c r="C2327" s="167">
        <v>0</v>
      </c>
    </row>
    <row r="2328" spans="1:3" x14ac:dyDescent="0.35">
      <c r="A2328" s="167">
        <v>17111870812</v>
      </c>
      <c r="B2328" s="167" t="s">
        <v>2563</v>
      </c>
      <c r="C2328" s="167">
        <v>3</v>
      </c>
    </row>
    <row r="2329" spans="1:3" x14ac:dyDescent="0.35">
      <c r="A2329" s="167">
        <v>17111870813</v>
      </c>
      <c r="B2329" s="167" t="s">
        <v>2563</v>
      </c>
      <c r="C2329" s="167">
        <v>0</v>
      </c>
    </row>
    <row r="2330" spans="1:3" x14ac:dyDescent="0.35">
      <c r="A2330" s="167">
        <v>17111870814</v>
      </c>
      <c r="B2330" s="167" t="s">
        <v>2563</v>
      </c>
      <c r="C2330" s="167">
        <v>0</v>
      </c>
    </row>
    <row r="2331" spans="1:3" x14ac:dyDescent="0.35">
      <c r="A2331" s="167">
        <v>17111870903</v>
      </c>
      <c r="B2331" s="167" t="s">
        <v>2563</v>
      </c>
      <c r="C2331" s="167">
        <v>1</v>
      </c>
    </row>
    <row r="2332" spans="1:3" x14ac:dyDescent="0.35">
      <c r="A2332" s="167">
        <v>17111870904</v>
      </c>
      <c r="B2332" s="167" t="s">
        <v>2563</v>
      </c>
      <c r="C2332" s="167">
        <v>0</v>
      </c>
    </row>
    <row r="2333" spans="1:3" x14ac:dyDescent="0.35">
      <c r="A2333" s="167">
        <v>17111870905</v>
      </c>
      <c r="B2333" s="167" t="s">
        <v>2563</v>
      </c>
      <c r="C2333" s="167">
        <v>0</v>
      </c>
    </row>
    <row r="2334" spans="1:3" x14ac:dyDescent="0.35">
      <c r="A2334" s="167">
        <v>17111870906</v>
      </c>
      <c r="B2334" s="167" t="s">
        <v>2563</v>
      </c>
      <c r="C2334" s="167">
        <v>3</v>
      </c>
    </row>
    <row r="2335" spans="1:3" x14ac:dyDescent="0.35">
      <c r="A2335" s="167">
        <v>17111870907</v>
      </c>
      <c r="B2335" s="167" t="s">
        <v>2563</v>
      </c>
      <c r="C2335" s="167">
        <v>5</v>
      </c>
    </row>
    <row r="2336" spans="1:3" x14ac:dyDescent="0.35">
      <c r="A2336" s="167">
        <v>17111871003</v>
      </c>
      <c r="B2336" s="167" t="s">
        <v>2563</v>
      </c>
      <c r="C2336" s="167">
        <v>0</v>
      </c>
    </row>
    <row r="2337" spans="1:3" x14ac:dyDescent="0.35">
      <c r="A2337" s="167">
        <v>17111871004</v>
      </c>
      <c r="B2337" s="167" t="s">
        <v>2563</v>
      </c>
      <c r="C2337" s="167">
        <v>0</v>
      </c>
    </row>
    <row r="2338" spans="1:3" x14ac:dyDescent="0.35">
      <c r="A2338" s="167">
        <v>17111871105</v>
      </c>
      <c r="B2338" s="167" t="s">
        <v>2563</v>
      </c>
      <c r="C2338" s="167">
        <v>0</v>
      </c>
    </row>
    <row r="2339" spans="1:3" x14ac:dyDescent="0.35">
      <c r="A2339" s="167">
        <v>17111871107</v>
      </c>
      <c r="B2339" s="167" t="s">
        <v>2563</v>
      </c>
      <c r="C2339" s="167">
        <v>4</v>
      </c>
    </row>
    <row r="2340" spans="1:3" x14ac:dyDescent="0.35">
      <c r="A2340" s="167">
        <v>17111871108</v>
      </c>
      <c r="B2340" s="167" t="s">
        <v>2563</v>
      </c>
      <c r="C2340" s="167">
        <v>5</v>
      </c>
    </row>
    <row r="2341" spans="1:3" x14ac:dyDescent="0.35">
      <c r="A2341" s="167">
        <v>17111871109</v>
      </c>
      <c r="B2341" s="167" t="s">
        <v>2563</v>
      </c>
      <c r="C2341" s="167">
        <v>0</v>
      </c>
    </row>
    <row r="2342" spans="1:3" x14ac:dyDescent="0.35">
      <c r="A2342" s="167">
        <v>17111871110</v>
      </c>
      <c r="B2342" s="167" t="s">
        <v>2563</v>
      </c>
      <c r="C2342" s="167">
        <v>5</v>
      </c>
    </row>
    <row r="2343" spans="1:3" x14ac:dyDescent="0.35">
      <c r="A2343" s="167">
        <v>17111871111</v>
      </c>
      <c r="B2343" s="167" t="s">
        <v>2563</v>
      </c>
      <c r="C2343" s="167">
        <v>5</v>
      </c>
    </row>
    <row r="2344" spans="1:3" x14ac:dyDescent="0.35">
      <c r="A2344" s="167">
        <v>17111871112</v>
      </c>
      <c r="B2344" s="167" t="s">
        <v>2563</v>
      </c>
      <c r="C2344" s="167">
        <v>4</v>
      </c>
    </row>
    <row r="2345" spans="1:3" x14ac:dyDescent="0.35">
      <c r="A2345" s="167">
        <v>17111871113</v>
      </c>
      <c r="B2345" s="167" t="s">
        <v>2563</v>
      </c>
      <c r="C2345" s="167">
        <v>0</v>
      </c>
    </row>
    <row r="2346" spans="1:3" x14ac:dyDescent="0.35">
      <c r="A2346" s="167">
        <v>17111871114</v>
      </c>
      <c r="B2346" s="167" t="s">
        <v>2563</v>
      </c>
      <c r="C2346" s="167">
        <v>0</v>
      </c>
    </row>
    <row r="2347" spans="1:3" x14ac:dyDescent="0.35">
      <c r="A2347" s="167">
        <v>17111871115</v>
      </c>
      <c r="B2347" s="167" t="s">
        <v>2563</v>
      </c>
      <c r="C2347" s="167">
        <v>0</v>
      </c>
    </row>
    <row r="2348" spans="1:3" x14ac:dyDescent="0.35">
      <c r="A2348" s="167">
        <v>17111871201</v>
      </c>
      <c r="B2348" s="167" t="s">
        <v>2563</v>
      </c>
      <c r="C2348" s="167">
        <v>5</v>
      </c>
    </row>
    <row r="2349" spans="1:3" x14ac:dyDescent="0.35">
      <c r="A2349" s="167">
        <v>17111871202</v>
      </c>
      <c r="B2349" s="167" t="s">
        <v>2563</v>
      </c>
      <c r="C2349" s="167">
        <v>0</v>
      </c>
    </row>
    <row r="2350" spans="1:3" x14ac:dyDescent="0.35">
      <c r="A2350" s="167">
        <v>17111871205</v>
      </c>
      <c r="B2350" s="167" t="s">
        <v>2563</v>
      </c>
      <c r="C2350" s="167">
        <v>1</v>
      </c>
    </row>
    <row r="2351" spans="1:3" x14ac:dyDescent="0.35">
      <c r="A2351" s="167">
        <v>17111871206</v>
      </c>
      <c r="B2351" s="167" t="s">
        <v>2563</v>
      </c>
      <c r="C2351" s="167">
        <v>0</v>
      </c>
    </row>
    <row r="2352" spans="1:3" x14ac:dyDescent="0.35">
      <c r="A2352" s="167">
        <v>17111871207</v>
      </c>
      <c r="B2352" s="167" t="s">
        <v>2563</v>
      </c>
      <c r="C2352" s="167">
        <v>0</v>
      </c>
    </row>
    <row r="2353" spans="1:3" x14ac:dyDescent="0.35">
      <c r="A2353" s="167">
        <v>17111871208</v>
      </c>
      <c r="B2353" s="167" t="s">
        <v>2563</v>
      </c>
      <c r="C2353" s="167">
        <v>1</v>
      </c>
    </row>
    <row r="2354" spans="1:3" x14ac:dyDescent="0.35">
      <c r="A2354" s="167">
        <v>17111871209</v>
      </c>
      <c r="B2354" s="167" t="s">
        <v>2563</v>
      </c>
      <c r="C2354" s="167">
        <v>0</v>
      </c>
    </row>
    <row r="2355" spans="1:3" x14ac:dyDescent="0.35">
      <c r="A2355" s="167">
        <v>17111871301</v>
      </c>
      <c r="B2355" s="167" t="s">
        <v>2563</v>
      </c>
      <c r="C2355" s="167">
        <v>0</v>
      </c>
    </row>
    <row r="2356" spans="1:3" x14ac:dyDescent="0.35">
      <c r="A2356" s="167">
        <v>17111871304</v>
      </c>
      <c r="B2356" s="167" t="s">
        <v>2563</v>
      </c>
      <c r="C2356" s="167">
        <v>0</v>
      </c>
    </row>
    <row r="2357" spans="1:3" x14ac:dyDescent="0.35">
      <c r="A2357" s="167">
        <v>17111871305</v>
      </c>
      <c r="B2357" s="167" t="s">
        <v>2563</v>
      </c>
      <c r="C2357" s="167">
        <v>1</v>
      </c>
    </row>
    <row r="2358" spans="1:3" x14ac:dyDescent="0.35">
      <c r="A2358" s="167">
        <v>17111871307</v>
      </c>
      <c r="B2358" s="167" t="s">
        <v>2563</v>
      </c>
      <c r="C2358" s="167">
        <v>5</v>
      </c>
    </row>
    <row r="2359" spans="1:3" x14ac:dyDescent="0.35">
      <c r="A2359" s="167">
        <v>17111871310</v>
      </c>
      <c r="B2359" s="167" t="s">
        <v>2563</v>
      </c>
      <c r="C2359" s="167">
        <v>0</v>
      </c>
    </row>
    <row r="2360" spans="1:3" x14ac:dyDescent="0.35">
      <c r="A2360" s="167">
        <v>17111871311</v>
      </c>
      <c r="B2360" s="167" t="s">
        <v>2563</v>
      </c>
      <c r="C2360" s="167">
        <v>3</v>
      </c>
    </row>
    <row r="2361" spans="1:3" x14ac:dyDescent="0.35">
      <c r="A2361" s="167">
        <v>17111871312</v>
      </c>
      <c r="B2361" s="167" t="s">
        <v>2563</v>
      </c>
      <c r="C2361" s="167">
        <v>0</v>
      </c>
    </row>
    <row r="2362" spans="1:3" x14ac:dyDescent="0.35">
      <c r="A2362" s="167">
        <v>17111871313</v>
      </c>
      <c r="B2362" s="167" t="s">
        <v>2563</v>
      </c>
      <c r="C2362" s="167">
        <v>0</v>
      </c>
    </row>
    <row r="2363" spans="1:3" x14ac:dyDescent="0.35">
      <c r="A2363" s="167">
        <v>17111871402</v>
      </c>
      <c r="B2363" s="167" t="s">
        <v>2563</v>
      </c>
      <c r="C2363" s="167">
        <v>1</v>
      </c>
    </row>
    <row r="2364" spans="1:3" x14ac:dyDescent="0.35">
      <c r="A2364" s="167">
        <v>17111871404</v>
      </c>
      <c r="B2364" s="167" t="s">
        <v>2563</v>
      </c>
      <c r="C2364" s="167">
        <v>4</v>
      </c>
    </row>
    <row r="2365" spans="1:3" x14ac:dyDescent="0.35">
      <c r="A2365" s="167">
        <v>17111871501</v>
      </c>
      <c r="B2365" s="167" t="s">
        <v>2563</v>
      </c>
      <c r="C2365" s="167">
        <v>4</v>
      </c>
    </row>
    <row r="2366" spans="1:3" x14ac:dyDescent="0.35">
      <c r="A2366" s="167">
        <v>17111871502</v>
      </c>
      <c r="B2366" s="167" t="s">
        <v>2563</v>
      </c>
      <c r="C2366" s="167">
        <v>3</v>
      </c>
    </row>
    <row r="2367" spans="1:3" x14ac:dyDescent="0.35">
      <c r="A2367" s="167">
        <v>17111871600</v>
      </c>
      <c r="B2367" s="167" t="s">
        <v>2563</v>
      </c>
      <c r="C2367" s="167">
        <v>1</v>
      </c>
    </row>
    <row r="2368" spans="1:3" x14ac:dyDescent="0.35">
      <c r="A2368" s="167">
        <v>17113000105</v>
      </c>
      <c r="B2368" s="167" t="s">
        <v>824</v>
      </c>
      <c r="C2368" s="167">
        <v>0</v>
      </c>
    </row>
    <row r="2369" spans="1:3" x14ac:dyDescent="0.35">
      <c r="A2369" s="167">
        <v>17113000106</v>
      </c>
      <c r="B2369" s="167" t="s">
        <v>824</v>
      </c>
      <c r="C2369" s="167">
        <v>0</v>
      </c>
    </row>
    <row r="2370" spans="1:3" x14ac:dyDescent="0.35">
      <c r="A2370" s="167">
        <v>17113000107</v>
      </c>
      <c r="B2370" s="167" t="s">
        <v>824</v>
      </c>
      <c r="C2370" s="167">
        <v>1</v>
      </c>
    </row>
    <row r="2371" spans="1:3" x14ac:dyDescent="0.35">
      <c r="A2371" s="167">
        <v>17113000108</v>
      </c>
      <c r="B2371" s="167" t="s">
        <v>824</v>
      </c>
      <c r="C2371" s="167">
        <v>0</v>
      </c>
    </row>
    <row r="2372" spans="1:3" x14ac:dyDescent="0.35">
      <c r="A2372" s="167">
        <v>17113000109</v>
      </c>
      <c r="B2372" s="167" t="s">
        <v>824</v>
      </c>
      <c r="C2372" s="167">
        <v>3</v>
      </c>
    </row>
    <row r="2373" spans="1:3" x14ac:dyDescent="0.35">
      <c r="A2373" s="167">
        <v>17113000200</v>
      </c>
      <c r="B2373" s="167" t="s">
        <v>824</v>
      </c>
      <c r="C2373" s="167">
        <v>2</v>
      </c>
    </row>
    <row r="2374" spans="1:3" x14ac:dyDescent="0.35">
      <c r="A2374" s="167">
        <v>17113000301</v>
      </c>
      <c r="B2374" s="167" t="s">
        <v>824</v>
      </c>
      <c r="C2374" s="167">
        <v>1</v>
      </c>
    </row>
    <row r="2375" spans="1:3" x14ac:dyDescent="0.35">
      <c r="A2375" s="167">
        <v>17113000302</v>
      </c>
      <c r="B2375" s="167" t="s">
        <v>824</v>
      </c>
      <c r="C2375" s="167">
        <v>3</v>
      </c>
    </row>
    <row r="2376" spans="1:3" x14ac:dyDescent="0.35">
      <c r="A2376" s="167">
        <v>17113000400</v>
      </c>
      <c r="B2376" s="167" t="s">
        <v>824</v>
      </c>
      <c r="C2376" s="167">
        <v>0</v>
      </c>
    </row>
    <row r="2377" spans="1:3" x14ac:dyDescent="0.35">
      <c r="A2377" s="167">
        <v>17113000501</v>
      </c>
      <c r="B2377" s="167" t="s">
        <v>824</v>
      </c>
      <c r="C2377" s="167">
        <v>0</v>
      </c>
    </row>
    <row r="2378" spans="1:3" x14ac:dyDescent="0.35">
      <c r="A2378" s="167">
        <v>17113000502</v>
      </c>
      <c r="B2378" s="167" t="s">
        <v>824</v>
      </c>
      <c r="C2378" s="167">
        <v>1</v>
      </c>
    </row>
    <row r="2379" spans="1:3" x14ac:dyDescent="0.35">
      <c r="A2379" s="167">
        <v>17113000504</v>
      </c>
      <c r="B2379" s="167" t="s">
        <v>824</v>
      </c>
      <c r="C2379" s="167">
        <v>2</v>
      </c>
    </row>
    <row r="2380" spans="1:3" x14ac:dyDescent="0.35">
      <c r="A2380" s="167">
        <v>17113000506</v>
      </c>
      <c r="B2380" s="167" t="s">
        <v>824</v>
      </c>
      <c r="C2380" s="167">
        <v>4</v>
      </c>
    </row>
    <row r="2381" spans="1:3" x14ac:dyDescent="0.35">
      <c r="A2381" s="167">
        <v>17113000507</v>
      </c>
      <c r="B2381" s="167" t="s">
        <v>824</v>
      </c>
      <c r="C2381" s="167">
        <v>3</v>
      </c>
    </row>
    <row r="2382" spans="1:3" x14ac:dyDescent="0.35">
      <c r="A2382" s="167">
        <v>17113001103</v>
      </c>
      <c r="B2382" s="167" t="s">
        <v>824</v>
      </c>
      <c r="C2382" s="167">
        <v>1</v>
      </c>
    </row>
    <row r="2383" spans="1:3" x14ac:dyDescent="0.35">
      <c r="A2383" s="167">
        <v>17113001105</v>
      </c>
      <c r="B2383" s="167" t="s">
        <v>824</v>
      </c>
      <c r="C2383" s="167">
        <v>0</v>
      </c>
    </row>
    <row r="2384" spans="1:3" x14ac:dyDescent="0.35">
      <c r="A2384" s="167">
        <v>17113001106</v>
      </c>
      <c r="B2384" s="167" t="s">
        <v>824</v>
      </c>
      <c r="C2384" s="167">
        <v>0</v>
      </c>
    </row>
    <row r="2385" spans="1:3" x14ac:dyDescent="0.35">
      <c r="A2385" s="167">
        <v>17113001107</v>
      </c>
      <c r="B2385" s="167" t="s">
        <v>824</v>
      </c>
      <c r="C2385" s="167">
        <v>4</v>
      </c>
    </row>
    <row r="2386" spans="1:3" x14ac:dyDescent="0.35">
      <c r="A2386" s="167">
        <v>17113001108</v>
      </c>
      <c r="B2386" s="167" t="s">
        <v>824</v>
      </c>
      <c r="C2386" s="167">
        <v>0</v>
      </c>
    </row>
    <row r="2387" spans="1:3" x14ac:dyDescent="0.35">
      <c r="A2387" s="167">
        <v>17113001200</v>
      </c>
      <c r="B2387" s="167" t="s">
        <v>824</v>
      </c>
      <c r="C2387" s="167">
        <v>0</v>
      </c>
    </row>
    <row r="2388" spans="1:3" x14ac:dyDescent="0.35">
      <c r="A2388" s="167">
        <v>17113001301</v>
      </c>
      <c r="B2388" s="167" t="s">
        <v>824</v>
      </c>
      <c r="C2388" s="167">
        <v>5</v>
      </c>
    </row>
    <row r="2389" spans="1:3" x14ac:dyDescent="0.35">
      <c r="A2389" s="167">
        <v>17113001302</v>
      </c>
      <c r="B2389" s="167" t="s">
        <v>824</v>
      </c>
      <c r="C2389" s="167">
        <v>0</v>
      </c>
    </row>
    <row r="2390" spans="1:3" x14ac:dyDescent="0.35">
      <c r="A2390" s="167">
        <v>17113001303</v>
      </c>
      <c r="B2390" s="167" t="s">
        <v>824</v>
      </c>
      <c r="C2390" s="167">
        <v>0</v>
      </c>
    </row>
    <row r="2391" spans="1:3" x14ac:dyDescent="0.35">
      <c r="A2391" s="167">
        <v>17113001402</v>
      </c>
      <c r="B2391" s="167" t="s">
        <v>824</v>
      </c>
      <c r="C2391" s="167">
        <v>0</v>
      </c>
    </row>
    <row r="2392" spans="1:3" x14ac:dyDescent="0.35">
      <c r="A2392" s="167">
        <v>17113001403</v>
      </c>
      <c r="B2392" s="167" t="s">
        <v>824</v>
      </c>
      <c r="C2392" s="167">
        <v>1</v>
      </c>
    </row>
    <row r="2393" spans="1:3" x14ac:dyDescent="0.35">
      <c r="A2393" s="167">
        <v>17113001404</v>
      </c>
      <c r="B2393" s="167" t="s">
        <v>824</v>
      </c>
      <c r="C2393" s="167">
        <v>4</v>
      </c>
    </row>
    <row r="2394" spans="1:3" x14ac:dyDescent="0.35">
      <c r="A2394" s="167">
        <v>17113001500</v>
      </c>
      <c r="B2394" s="167" t="s">
        <v>824</v>
      </c>
      <c r="C2394" s="167">
        <v>2</v>
      </c>
    </row>
    <row r="2395" spans="1:3" x14ac:dyDescent="0.35">
      <c r="A2395" s="167">
        <v>17113001600</v>
      </c>
      <c r="B2395" s="167" t="s">
        <v>824</v>
      </c>
      <c r="C2395" s="167">
        <v>0</v>
      </c>
    </row>
    <row r="2396" spans="1:3" x14ac:dyDescent="0.35">
      <c r="A2396" s="167">
        <v>17113001700</v>
      </c>
      <c r="B2396" s="167" t="s">
        <v>824</v>
      </c>
      <c r="C2396" s="167">
        <v>0</v>
      </c>
    </row>
    <row r="2397" spans="1:3" x14ac:dyDescent="0.35">
      <c r="A2397" s="167">
        <v>17113001800</v>
      </c>
      <c r="B2397" s="167" t="s">
        <v>824</v>
      </c>
      <c r="C2397" s="167">
        <v>1</v>
      </c>
    </row>
    <row r="2398" spans="1:3" x14ac:dyDescent="0.35">
      <c r="A2398" s="167">
        <v>17113002101</v>
      </c>
      <c r="B2398" s="167" t="s">
        <v>824</v>
      </c>
      <c r="C2398" s="167">
        <v>1</v>
      </c>
    </row>
    <row r="2399" spans="1:3" x14ac:dyDescent="0.35">
      <c r="A2399" s="167">
        <v>17113002102</v>
      </c>
      <c r="B2399" s="167" t="s">
        <v>824</v>
      </c>
      <c r="C2399" s="167">
        <v>0</v>
      </c>
    </row>
    <row r="2400" spans="1:3" x14ac:dyDescent="0.35">
      <c r="A2400" s="167">
        <v>17113005102</v>
      </c>
      <c r="B2400" s="167" t="s">
        <v>824</v>
      </c>
      <c r="C2400" s="167">
        <v>2</v>
      </c>
    </row>
    <row r="2401" spans="1:3" x14ac:dyDescent="0.35">
      <c r="A2401" s="167">
        <v>17113005103</v>
      </c>
      <c r="B2401" s="167" t="s">
        <v>824</v>
      </c>
      <c r="C2401" s="167">
        <v>4</v>
      </c>
    </row>
    <row r="2402" spans="1:3" x14ac:dyDescent="0.35">
      <c r="A2402" s="167">
        <v>17113005104</v>
      </c>
      <c r="B2402" s="167" t="s">
        <v>824</v>
      </c>
      <c r="C2402" s="167">
        <v>0</v>
      </c>
    </row>
    <row r="2403" spans="1:3" x14ac:dyDescent="0.35">
      <c r="A2403" s="167">
        <v>17113005201</v>
      </c>
      <c r="B2403" s="167" t="s">
        <v>824</v>
      </c>
      <c r="C2403" s="167">
        <v>0</v>
      </c>
    </row>
    <row r="2404" spans="1:3" x14ac:dyDescent="0.35">
      <c r="A2404" s="167">
        <v>17113005202</v>
      </c>
      <c r="B2404" s="167" t="s">
        <v>672</v>
      </c>
      <c r="C2404" s="167">
        <v>3</v>
      </c>
    </row>
    <row r="2405" spans="1:3" x14ac:dyDescent="0.35">
      <c r="A2405" s="167">
        <v>17113005401</v>
      </c>
      <c r="B2405" s="167" t="s">
        <v>824</v>
      </c>
      <c r="C2405" s="167">
        <v>0</v>
      </c>
    </row>
    <row r="2406" spans="1:3" x14ac:dyDescent="0.35">
      <c r="A2406" s="167">
        <v>17113005402</v>
      </c>
      <c r="B2406" s="167" t="s">
        <v>672</v>
      </c>
      <c r="C2406" s="167">
        <v>5</v>
      </c>
    </row>
    <row r="2407" spans="1:3" x14ac:dyDescent="0.35">
      <c r="A2407" s="167">
        <v>17113005501</v>
      </c>
      <c r="B2407" s="167" t="s">
        <v>672</v>
      </c>
      <c r="C2407" s="167">
        <v>1</v>
      </c>
    </row>
    <row r="2408" spans="1:3" x14ac:dyDescent="0.35">
      <c r="A2408" s="167">
        <v>17113005502</v>
      </c>
      <c r="B2408" s="167" t="s">
        <v>672</v>
      </c>
      <c r="C2408" s="167">
        <v>0</v>
      </c>
    </row>
    <row r="2409" spans="1:3" x14ac:dyDescent="0.35">
      <c r="A2409" s="167">
        <v>17113005601</v>
      </c>
      <c r="B2409" s="167" t="s">
        <v>672</v>
      </c>
      <c r="C2409" s="167">
        <v>0</v>
      </c>
    </row>
    <row r="2410" spans="1:3" x14ac:dyDescent="0.35">
      <c r="A2410" s="167">
        <v>17113005602</v>
      </c>
      <c r="B2410" s="167" t="s">
        <v>672</v>
      </c>
      <c r="C2410" s="167">
        <v>0</v>
      </c>
    </row>
    <row r="2411" spans="1:3" x14ac:dyDescent="0.35">
      <c r="A2411" s="167">
        <v>17113005700</v>
      </c>
      <c r="B2411" s="167" t="s">
        <v>672</v>
      </c>
      <c r="C2411" s="167">
        <v>0</v>
      </c>
    </row>
    <row r="2412" spans="1:3" x14ac:dyDescent="0.35">
      <c r="A2412" s="167">
        <v>17113005800</v>
      </c>
      <c r="B2412" s="167" t="s">
        <v>824</v>
      </c>
      <c r="C2412" s="167">
        <v>0</v>
      </c>
    </row>
    <row r="2413" spans="1:3" x14ac:dyDescent="0.35">
      <c r="A2413" s="167">
        <v>17113005900</v>
      </c>
      <c r="B2413" s="167" t="s">
        <v>824</v>
      </c>
      <c r="C2413" s="167">
        <v>0</v>
      </c>
    </row>
    <row r="2414" spans="1:3" x14ac:dyDescent="0.35">
      <c r="A2414" s="167">
        <v>17113006000</v>
      </c>
      <c r="B2414" s="167" t="s">
        <v>824</v>
      </c>
      <c r="C2414" s="167">
        <v>0</v>
      </c>
    </row>
    <row r="2415" spans="1:3" x14ac:dyDescent="0.35">
      <c r="A2415" s="167">
        <v>17115000200</v>
      </c>
      <c r="B2415" s="167" t="s">
        <v>824</v>
      </c>
      <c r="C2415" s="167">
        <v>1</v>
      </c>
    </row>
    <row r="2416" spans="1:3" x14ac:dyDescent="0.35">
      <c r="A2416" s="167">
        <v>17115000300</v>
      </c>
      <c r="B2416" s="167" t="s">
        <v>824</v>
      </c>
      <c r="C2416" s="167">
        <v>1</v>
      </c>
    </row>
    <row r="2417" spans="1:3" x14ac:dyDescent="0.35">
      <c r="A2417" s="167">
        <v>17115000400</v>
      </c>
      <c r="B2417" s="167" t="s">
        <v>824</v>
      </c>
      <c r="C2417" s="167">
        <v>0</v>
      </c>
    </row>
    <row r="2418" spans="1:3" x14ac:dyDescent="0.35">
      <c r="A2418" s="167">
        <v>17115000501</v>
      </c>
      <c r="B2418" s="167" t="s">
        <v>824</v>
      </c>
      <c r="C2418" s="167">
        <v>1</v>
      </c>
    </row>
    <row r="2419" spans="1:3" x14ac:dyDescent="0.35">
      <c r="A2419" s="167">
        <v>17115000502</v>
      </c>
      <c r="B2419" s="167" t="s">
        <v>824</v>
      </c>
      <c r="C2419" s="167">
        <v>1</v>
      </c>
    </row>
    <row r="2420" spans="1:3" x14ac:dyDescent="0.35">
      <c r="A2420" s="167">
        <v>17115000600</v>
      </c>
      <c r="B2420" s="167" t="s">
        <v>824</v>
      </c>
      <c r="C2420" s="167">
        <v>0</v>
      </c>
    </row>
    <row r="2421" spans="1:3" x14ac:dyDescent="0.35">
      <c r="A2421" s="167">
        <v>17115000900</v>
      </c>
      <c r="B2421" s="167" t="s">
        <v>824</v>
      </c>
      <c r="C2421" s="167">
        <v>0</v>
      </c>
    </row>
    <row r="2422" spans="1:3" x14ac:dyDescent="0.35">
      <c r="A2422" s="167">
        <v>17115001000</v>
      </c>
      <c r="B2422" s="167" t="s">
        <v>824</v>
      </c>
      <c r="C2422" s="167">
        <v>0</v>
      </c>
    </row>
    <row r="2423" spans="1:3" x14ac:dyDescent="0.35">
      <c r="A2423" s="167">
        <v>17115001100</v>
      </c>
      <c r="B2423" s="167" t="s">
        <v>824</v>
      </c>
      <c r="C2423" s="167">
        <v>1</v>
      </c>
    </row>
    <row r="2424" spans="1:3" x14ac:dyDescent="0.35">
      <c r="A2424" s="167">
        <v>17115001200</v>
      </c>
      <c r="B2424" s="167" t="s">
        <v>824</v>
      </c>
      <c r="C2424" s="167">
        <v>0</v>
      </c>
    </row>
    <row r="2425" spans="1:3" x14ac:dyDescent="0.35">
      <c r="A2425" s="167">
        <v>17115001300</v>
      </c>
      <c r="B2425" s="167" t="s">
        <v>824</v>
      </c>
      <c r="C2425" s="167">
        <v>1</v>
      </c>
    </row>
    <row r="2426" spans="1:3" x14ac:dyDescent="0.35">
      <c r="A2426" s="167">
        <v>17115001400</v>
      </c>
      <c r="B2426" s="167" t="s">
        <v>824</v>
      </c>
      <c r="C2426" s="167">
        <v>0</v>
      </c>
    </row>
    <row r="2427" spans="1:3" x14ac:dyDescent="0.35">
      <c r="A2427" s="167">
        <v>17115001500</v>
      </c>
      <c r="B2427" s="167" t="s">
        <v>824</v>
      </c>
      <c r="C2427" s="167">
        <v>0</v>
      </c>
    </row>
    <row r="2428" spans="1:3" x14ac:dyDescent="0.35">
      <c r="A2428" s="167">
        <v>17115001600</v>
      </c>
      <c r="B2428" s="167" t="s">
        <v>824</v>
      </c>
      <c r="C2428" s="167">
        <v>1</v>
      </c>
    </row>
    <row r="2429" spans="1:3" x14ac:dyDescent="0.35">
      <c r="A2429" s="167">
        <v>17115001700</v>
      </c>
      <c r="B2429" s="167" t="s">
        <v>824</v>
      </c>
      <c r="C2429" s="167">
        <v>1</v>
      </c>
    </row>
    <row r="2430" spans="1:3" x14ac:dyDescent="0.35">
      <c r="A2430" s="167">
        <v>17115001801</v>
      </c>
      <c r="B2430" s="167" t="s">
        <v>824</v>
      </c>
      <c r="C2430" s="167">
        <v>1</v>
      </c>
    </row>
    <row r="2431" spans="1:3" x14ac:dyDescent="0.35">
      <c r="A2431" s="167">
        <v>17115001802</v>
      </c>
      <c r="B2431" s="167" t="s">
        <v>824</v>
      </c>
      <c r="C2431" s="167">
        <v>1</v>
      </c>
    </row>
    <row r="2432" spans="1:3" x14ac:dyDescent="0.35">
      <c r="A2432" s="167">
        <v>17115001900</v>
      </c>
      <c r="B2432" s="167" t="s">
        <v>824</v>
      </c>
      <c r="C2432" s="167">
        <v>0</v>
      </c>
    </row>
    <row r="2433" spans="1:3" x14ac:dyDescent="0.35">
      <c r="A2433" s="167">
        <v>17115002001</v>
      </c>
      <c r="B2433" s="167" t="s">
        <v>824</v>
      </c>
      <c r="C2433" s="167">
        <v>1</v>
      </c>
    </row>
    <row r="2434" spans="1:3" x14ac:dyDescent="0.35">
      <c r="A2434" s="167">
        <v>17115002002</v>
      </c>
      <c r="B2434" s="167" t="s">
        <v>824</v>
      </c>
      <c r="C2434" s="167">
        <v>0</v>
      </c>
    </row>
    <row r="2435" spans="1:3" x14ac:dyDescent="0.35">
      <c r="A2435" s="167">
        <v>17115002100</v>
      </c>
      <c r="B2435" s="167" t="s">
        <v>824</v>
      </c>
      <c r="C2435" s="167">
        <v>0</v>
      </c>
    </row>
    <row r="2436" spans="1:3" x14ac:dyDescent="0.35">
      <c r="A2436" s="167">
        <v>17115002200</v>
      </c>
      <c r="B2436" s="167" t="s">
        <v>824</v>
      </c>
      <c r="C2436" s="167">
        <v>1</v>
      </c>
    </row>
    <row r="2437" spans="1:3" x14ac:dyDescent="0.35">
      <c r="A2437" s="167">
        <v>17115002300</v>
      </c>
      <c r="B2437" s="167" t="s">
        <v>824</v>
      </c>
      <c r="C2437" s="167">
        <v>0</v>
      </c>
    </row>
    <row r="2438" spans="1:3" x14ac:dyDescent="0.35">
      <c r="A2438" s="167">
        <v>17115002401</v>
      </c>
      <c r="B2438" s="167" t="s">
        <v>824</v>
      </c>
      <c r="C2438" s="167">
        <v>0</v>
      </c>
    </row>
    <row r="2439" spans="1:3" x14ac:dyDescent="0.35">
      <c r="A2439" s="167">
        <v>17115002402</v>
      </c>
      <c r="B2439" s="167" t="s">
        <v>824</v>
      </c>
      <c r="C2439" s="167">
        <v>0</v>
      </c>
    </row>
    <row r="2440" spans="1:3" x14ac:dyDescent="0.35">
      <c r="A2440" s="167">
        <v>17115002500</v>
      </c>
      <c r="B2440" s="167" t="s">
        <v>824</v>
      </c>
      <c r="C2440" s="167">
        <v>0</v>
      </c>
    </row>
    <row r="2441" spans="1:3" x14ac:dyDescent="0.35">
      <c r="A2441" s="167">
        <v>17115002601</v>
      </c>
      <c r="B2441" s="167" t="s">
        <v>824</v>
      </c>
      <c r="C2441" s="167">
        <v>0</v>
      </c>
    </row>
    <row r="2442" spans="1:3" x14ac:dyDescent="0.35">
      <c r="A2442" s="167">
        <v>17115002602</v>
      </c>
      <c r="B2442" s="167" t="s">
        <v>672</v>
      </c>
      <c r="C2442" s="167">
        <v>5</v>
      </c>
    </row>
    <row r="2443" spans="1:3" x14ac:dyDescent="0.35">
      <c r="A2443" s="167">
        <v>17115002700</v>
      </c>
      <c r="B2443" s="167" t="s">
        <v>672</v>
      </c>
      <c r="C2443" s="167">
        <v>1</v>
      </c>
    </row>
    <row r="2444" spans="1:3" x14ac:dyDescent="0.35">
      <c r="A2444" s="167">
        <v>17115002800</v>
      </c>
      <c r="B2444" s="167" t="s">
        <v>824</v>
      </c>
      <c r="C2444" s="167">
        <v>1</v>
      </c>
    </row>
    <row r="2445" spans="1:3" x14ac:dyDescent="0.35">
      <c r="A2445" s="167">
        <v>17115002901</v>
      </c>
      <c r="B2445" s="167" t="s">
        <v>824</v>
      </c>
      <c r="C2445" s="167">
        <v>0</v>
      </c>
    </row>
    <row r="2446" spans="1:3" x14ac:dyDescent="0.35">
      <c r="A2446" s="167">
        <v>17115002902</v>
      </c>
      <c r="B2446" s="167" t="s">
        <v>824</v>
      </c>
      <c r="C2446" s="167">
        <v>1</v>
      </c>
    </row>
    <row r="2447" spans="1:3" x14ac:dyDescent="0.35">
      <c r="A2447" s="167">
        <v>17115002904</v>
      </c>
      <c r="B2447" s="167" t="s">
        <v>824</v>
      </c>
      <c r="C2447" s="167">
        <v>1</v>
      </c>
    </row>
    <row r="2448" spans="1:3" x14ac:dyDescent="0.35">
      <c r="A2448" s="167">
        <v>17115002905</v>
      </c>
      <c r="B2448" s="167" t="s">
        <v>824</v>
      </c>
      <c r="C2448" s="167">
        <v>1</v>
      </c>
    </row>
    <row r="2449" spans="1:3" x14ac:dyDescent="0.35">
      <c r="A2449" s="167">
        <v>17115002906</v>
      </c>
      <c r="B2449" s="167" t="s">
        <v>824</v>
      </c>
      <c r="C2449" s="167">
        <v>3</v>
      </c>
    </row>
    <row r="2450" spans="1:3" x14ac:dyDescent="0.35">
      <c r="A2450" s="167">
        <v>17115003000</v>
      </c>
      <c r="B2450" s="167" t="s">
        <v>672</v>
      </c>
      <c r="C2450" s="167">
        <v>1</v>
      </c>
    </row>
    <row r="2451" spans="1:3" x14ac:dyDescent="0.35">
      <c r="A2451" s="167">
        <v>17115003100</v>
      </c>
      <c r="B2451" s="167" t="s">
        <v>824</v>
      </c>
      <c r="C2451" s="167">
        <v>1</v>
      </c>
    </row>
    <row r="2452" spans="1:3" x14ac:dyDescent="0.35">
      <c r="A2452" s="167">
        <v>17117956000</v>
      </c>
      <c r="B2452" s="167" t="s">
        <v>672</v>
      </c>
      <c r="C2452" s="167">
        <v>0</v>
      </c>
    </row>
    <row r="2453" spans="1:3" x14ac:dyDescent="0.35">
      <c r="A2453" s="167">
        <v>17117956100</v>
      </c>
      <c r="B2453" s="167" t="s">
        <v>672</v>
      </c>
      <c r="C2453" s="167">
        <v>0</v>
      </c>
    </row>
    <row r="2454" spans="1:3" x14ac:dyDescent="0.35">
      <c r="A2454" s="167">
        <v>17117956200</v>
      </c>
      <c r="B2454" s="167" t="s">
        <v>672</v>
      </c>
      <c r="C2454" s="167">
        <v>1</v>
      </c>
    </row>
    <row r="2455" spans="1:3" x14ac:dyDescent="0.35">
      <c r="A2455" s="167">
        <v>17117956300</v>
      </c>
      <c r="B2455" s="167" t="s">
        <v>672</v>
      </c>
      <c r="C2455" s="167">
        <v>0</v>
      </c>
    </row>
    <row r="2456" spans="1:3" x14ac:dyDescent="0.35">
      <c r="A2456" s="167">
        <v>17117956400</v>
      </c>
      <c r="B2456" s="167" t="s">
        <v>672</v>
      </c>
      <c r="C2456" s="167">
        <v>0</v>
      </c>
    </row>
    <row r="2457" spans="1:3" x14ac:dyDescent="0.35">
      <c r="A2457" s="167">
        <v>17117956500</v>
      </c>
      <c r="B2457" s="167" t="s">
        <v>672</v>
      </c>
      <c r="C2457" s="167">
        <v>0</v>
      </c>
    </row>
    <row r="2458" spans="1:3" x14ac:dyDescent="0.35">
      <c r="A2458" s="167">
        <v>17117956600</v>
      </c>
      <c r="B2458" s="167" t="s">
        <v>672</v>
      </c>
      <c r="C2458" s="167">
        <v>0</v>
      </c>
    </row>
    <row r="2459" spans="1:3" x14ac:dyDescent="0.35">
      <c r="A2459" s="167">
        <v>17117956700</v>
      </c>
      <c r="B2459" s="167" t="s">
        <v>672</v>
      </c>
      <c r="C2459" s="167">
        <v>1</v>
      </c>
    </row>
    <row r="2460" spans="1:3" x14ac:dyDescent="0.35">
      <c r="A2460" s="167">
        <v>17117956800</v>
      </c>
      <c r="B2460" s="167" t="s">
        <v>672</v>
      </c>
      <c r="C2460" s="167">
        <v>1</v>
      </c>
    </row>
    <row r="2461" spans="1:3" x14ac:dyDescent="0.35">
      <c r="A2461" s="167">
        <v>17117956900</v>
      </c>
      <c r="B2461" s="167" t="s">
        <v>672</v>
      </c>
      <c r="C2461" s="167">
        <v>3</v>
      </c>
    </row>
    <row r="2462" spans="1:3" x14ac:dyDescent="0.35">
      <c r="A2462" s="167">
        <v>17117957000</v>
      </c>
      <c r="B2462" s="167" t="s">
        <v>672</v>
      </c>
      <c r="C2462" s="167">
        <v>0</v>
      </c>
    </row>
    <row r="2463" spans="1:3" x14ac:dyDescent="0.35">
      <c r="A2463" s="167">
        <v>17117957100</v>
      </c>
      <c r="B2463" s="167" t="s">
        <v>672</v>
      </c>
      <c r="C2463" s="167">
        <v>0</v>
      </c>
    </row>
    <row r="2464" spans="1:3" x14ac:dyDescent="0.35">
      <c r="A2464" s="167">
        <v>17117957200</v>
      </c>
      <c r="B2464" s="167" t="s">
        <v>672</v>
      </c>
      <c r="C2464" s="167">
        <v>0</v>
      </c>
    </row>
    <row r="2465" spans="1:3" x14ac:dyDescent="0.35">
      <c r="A2465" s="167">
        <v>17119400101</v>
      </c>
      <c r="B2465" s="167" t="s">
        <v>824</v>
      </c>
      <c r="C2465" s="167">
        <v>1</v>
      </c>
    </row>
    <row r="2466" spans="1:3" x14ac:dyDescent="0.35">
      <c r="A2466" s="167">
        <v>17119400102</v>
      </c>
      <c r="B2466" s="167" t="s">
        <v>824</v>
      </c>
      <c r="C2466" s="167">
        <v>2</v>
      </c>
    </row>
    <row r="2467" spans="1:3" x14ac:dyDescent="0.35">
      <c r="A2467" s="167">
        <v>17119400200</v>
      </c>
      <c r="B2467" s="167" t="s">
        <v>824</v>
      </c>
      <c r="C2467" s="167">
        <v>0</v>
      </c>
    </row>
    <row r="2468" spans="1:3" x14ac:dyDescent="0.35">
      <c r="A2468" s="167">
        <v>17119400600</v>
      </c>
      <c r="B2468" s="167" t="s">
        <v>824</v>
      </c>
      <c r="C2468" s="167">
        <v>1</v>
      </c>
    </row>
    <row r="2469" spans="1:3" x14ac:dyDescent="0.35">
      <c r="A2469" s="167">
        <v>17119400700</v>
      </c>
      <c r="B2469" s="167" t="s">
        <v>824</v>
      </c>
      <c r="C2469" s="167">
        <v>0</v>
      </c>
    </row>
    <row r="2470" spans="1:3" x14ac:dyDescent="0.35">
      <c r="A2470" s="167">
        <v>17119400801</v>
      </c>
      <c r="B2470" s="167" t="s">
        <v>824</v>
      </c>
      <c r="C2470" s="167">
        <v>0</v>
      </c>
    </row>
    <row r="2471" spans="1:3" x14ac:dyDescent="0.35">
      <c r="A2471" s="167">
        <v>17119400802</v>
      </c>
      <c r="B2471" s="167" t="s">
        <v>824</v>
      </c>
      <c r="C2471" s="167">
        <v>5</v>
      </c>
    </row>
    <row r="2472" spans="1:3" x14ac:dyDescent="0.35">
      <c r="A2472" s="167">
        <v>17119400903</v>
      </c>
      <c r="B2472" s="167" t="s">
        <v>824</v>
      </c>
      <c r="C2472" s="167">
        <v>0</v>
      </c>
    </row>
    <row r="2473" spans="1:3" x14ac:dyDescent="0.35">
      <c r="A2473" s="167">
        <v>17119400904</v>
      </c>
      <c r="B2473" s="167" t="s">
        <v>824</v>
      </c>
      <c r="C2473" s="167">
        <v>0</v>
      </c>
    </row>
    <row r="2474" spans="1:3" x14ac:dyDescent="0.35">
      <c r="A2474" s="167">
        <v>17119400951</v>
      </c>
      <c r="B2474" s="167" t="s">
        <v>824</v>
      </c>
      <c r="C2474" s="167">
        <v>0</v>
      </c>
    </row>
    <row r="2475" spans="1:3" x14ac:dyDescent="0.35">
      <c r="A2475" s="167">
        <v>17119400952</v>
      </c>
      <c r="B2475" s="167" t="s">
        <v>824</v>
      </c>
      <c r="C2475" s="167">
        <v>0</v>
      </c>
    </row>
    <row r="2476" spans="1:3" x14ac:dyDescent="0.35">
      <c r="A2476" s="167">
        <v>17119401000</v>
      </c>
      <c r="B2476" s="167" t="s">
        <v>824</v>
      </c>
      <c r="C2476" s="167">
        <v>3</v>
      </c>
    </row>
    <row r="2477" spans="1:3" x14ac:dyDescent="0.35">
      <c r="A2477" s="167">
        <v>17119401101</v>
      </c>
      <c r="B2477" s="167" t="s">
        <v>824</v>
      </c>
      <c r="C2477" s="167">
        <v>1</v>
      </c>
    </row>
    <row r="2478" spans="1:3" x14ac:dyDescent="0.35">
      <c r="A2478" s="167">
        <v>17119401102</v>
      </c>
      <c r="B2478" s="167" t="s">
        <v>824</v>
      </c>
      <c r="C2478" s="167">
        <v>0</v>
      </c>
    </row>
    <row r="2479" spans="1:3" x14ac:dyDescent="0.35">
      <c r="A2479" s="167">
        <v>17119401200</v>
      </c>
      <c r="B2479" s="167" t="s">
        <v>824</v>
      </c>
      <c r="C2479" s="167">
        <v>3</v>
      </c>
    </row>
    <row r="2480" spans="1:3" x14ac:dyDescent="0.35">
      <c r="A2480" s="167">
        <v>17119401300</v>
      </c>
      <c r="B2480" s="167" t="s">
        <v>824</v>
      </c>
      <c r="C2480" s="167">
        <v>3</v>
      </c>
    </row>
    <row r="2481" spans="1:3" x14ac:dyDescent="0.35">
      <c r="A2481" s="167">
        <v>17119401400</v>
      </c>
      <c r="B2481" s="167" t="s">
        <v>824</v>
      </c>
      <c r="C2481" s="167">
        <v>1</v>
      </c>
    </row>
    <row r="2482" spans="1:3" x14ac:dyDescent="0.35">
      <c r="A2482" s="167">
        <v>17119401500</v>
      </c>
      <c r="B2482" s="167" t="s">
        <v>824</v>
      </c>
      <c r="C2482" s="167">
        <v>3</v>
      </c>
    </row>
    <row r="2483" spans="1:3" x14ac:dyDescent="0.35">
      <c r="A2483" s="167">
        <v>17119401701</v>
      </c>
      <c r="B2483" s="167" t="s">
        <v>824</v>
      </c>
      <c r="C2483" s="167">
        <v>0</v>
      </c>
    </row>
    <row r="2484" spans="1:3" x14ac:dyDescent="0.35">
      <c r="A2484" s="167">
        <v>17119401721</v>
      </c>
      <c r="B2484" s="167" t="s">
        <v>824</v>
      </c>
      <c r="C2484" s="167">
        <v>0</v>
      </c>
    </row>
    <row r="2485" spans="1:3" x14ac:dyDescent="0.35">
      <c r="A2485" s="167">
        <v>17119401722</v>
      </c>
      <c r="B2485" s="167" t="s">
        <v>824</v>
      </c>
      <c r="C2485" s="167">
        <v>1</v>
      </c>
    </row>
    <row r="2486" spans="1:3" x14ac:dyDescent="0.35">
      <c r="A2486" s="167">
        <v>17119401800</v>
      </c>
      <c r="B2486" s="167" t="s">
        <v>824</v>
      </c>
      <c r="C2486" s="167">
        <v>0</v>
      </c>
    </row>
    <row r="2487" spans="1:3" x14ac:dyDescent="0.35">
      <c r="A2487" s="167">
        <v>17119401901</v>
      </c>
      <c r="B2487" s="167" t="s">
        <v>824</v>
      </c>
      <c r="C2487" s="167">
        <v>0</v>
      </c>
    </row>
    <row r="2488" spans="1:3" x14ac:dyDescent="0.35">
      <c r="A2488" s="167">
        <v>17119401905</v>
      </c>
      <c r="B2488" s="167" t="s">
        <v>824</v>
      </c>
      <c r="C2488" s="167">
        <v>1</v>
      </c>
    </row>
    <row r="2489" spans="1:3" x14ac:dyDescent="0.35">
      <c r="A2489" s="167">
        <v>17119402000</v>
      </c>
      <c r="B2489" s="167" t="s">
        <v>824</v>
      </c>
      <c r="C2489" s="167">
        <v>0</v>
      </c>
    </row>
    <row r="2490" spans="1:3" x14ac:dyDescent="0.35">
      <c r="A2490" s="167">
        <v>17119402100</v>
      </c>
      <c r="B2490" s="167" t="s">
        <v>824</v>
      </c>
      <c r="C2490" s="167">
        <v>1</v>
      </c>
    </row>
    <row r="2491" spans="1:3" x14ac:dyDescent="0.35">
      <c r="A2491" s="167">
        <v>17119402200</v>
      </c>
      <c r="B2491" s="167" t="s">
        <v>824</v>
      </c>
      <c r="C2491" s="167">
        <v>3</v>
      </c>
    </row>
    <row r="2492" spans="1:3" x14ac:dyDescent="0.35">
      <c r="A2492" s="167">
        <v>17119402300</v>
      </c>
      <c r="B2492" s="167" t="s">
        <v>824</v>
      </c>
      <c r="C2492" s="167">
        <v>0</v>
      </c>
    </row>
    <row r="2493" spans="1:3" x14ac:dyDescent="0.35">
      <c r="A2493" s="167">
        <v>17119402400</v>
      </c>
      <c r="B2493" s="167" t="s">
        <v>824</v>
      </c>
      <c r="C2493" s="167">
        <v>1</v>
      </c>
    </row>
    <row r="2494" spans="1:3" x14ac:dyDescent="0.35">
      <c r="A2494" s="167">
        <v>17119402500</v>
      </c>
      <c r="B2494" s="167" t="s">
        <v>824</v>
      </c>
      <c r="C2494" s="167">
        <v>3</v>
      </c>
    </row>
    <row r="2495" spans="1:3" x14ac:dyDescent="0.35">
      <c r="A2495" s="167">
        <v>17119402600</v>
      </c>
      <c r="B2495" s="167" t="s">
        <v>824</v>
      </c>
      <c r="C2495" s="167">
        <v>3</v>
      </c>
    </row>
    <row r="2496" spans="1:3" x14ac:dyDescent="0.35">
      <c r="A2496" s="167">
        <v>17119402701</v>
      </c>
      <c r="B2496" s="167" t="s">
        <v>824</v>
      </c>
      <c r="C2496" s="167">
        <v>1</v>
      </c>
    </row>
    <row r="2497" spans="1:3" x14ac:dyDescent="0.35">
      <c r="A2497" s="167">
        <v>17119402721</v>
      </c>
      <c r="B2497" s="167" t="s">
        <v>824</v>
      </c>
      <c r="C2497" s="167">
        <v>1</v>
      </c>
    </row>
    <row r="2498" spans="1:3" x14ac:dyDescent="0.35">
      <c r="A2498" s="167">
        <v>17119402722</v>
      </c>
      <c r="B2498" s="167" t="s">
        <v>824</v>
      </c>
      <c r="C2498" s="167">
        <v>0</v>
      </c>
    </row>
    <row r="2499" spans="1:3" x14ac:dyDescent="0.35">
      <c r="A2499" s="167">
        <v>17119402801</v>
      </c>
      <c r="B2499" s="167" t="s">
        <v>824</v>
      </c>
      <c r="C2499" s="167">
        <v>0</v>
      </c>
    </row>
    <row r="2500" spans="1:3" x14ac:dyDescent="0.35">
      <c r="A2500" s="167">
        <v>17119402803</v>
      </c>
      <c r="B2500" s="167" t="s">
        <v>824</v>
      </c>
      <c r="C2500" s="167">
        <v>4</v>
      </c>
    </row>
    <row r="2501" spans="1:3" x14ac:dyDescent="0.35">
      <c r="A2501" s="167">
        <v>17119402804</v>
      </c>
      <c r="B2501" s="167" t="s">
        <v>672</v>
      </c>
      <c r="C2501" s="167">
        <v>1</v>
      </c>
    </row>
    <row r="2502" spans="1:3" x14ac:dyDescent="0.35">
      <c r="A2502" s="167">
        <v>17119402805</v>
      </c>
      <c r="B2502" s="167" t="s">
        <v>672</v>
      </c>
      <c r="C2502" s="167">
        <v>1</v>
      </c>
    </row>
    <row r="2503" spans="1:3" x14ac:dyDescent="0.35">
      <c r="A2503" s="167">
        <v>17119402900</v>
      </c>
      <c r="B2503" s="167" t="s">
        <v>824</v>
      </c>
      <c r="C2503" s="167">
        <v>0</v>
      </c>
    </row>
    <row r="2504" spans="1:3" x14ac:dyDescent="0.35">
      <c r="A2504" s="167">
        <v>17119403001</v>
      </c>
      <c r="B2504" s="167" t="s">
        <v>824</v>
      </c>
      <c r="C2504" s="167">
        <v>4</v>
      </c>
    </row>
    <row r="2505" spans="1:3" x14ac:dyDescent="0.35">
      <c r="A2505" s="167">
        <v>17119403002</v>
      </c>
      <c r="B2505" s="167" t="s">
        <v>824</v>
      </c>
      <c r="C2505" s="167">
        <v>1</v>
      </c>
    </row>
    <row r="2506" spans="1:3" x14ac:dyDescent="0.35">
      <c r="A2506" s="167">
        <v>17119403101</v>
      </c>
      <c r="B2506" s="167" t="s">
        <v>824</v>
      </c>
      <c r="C2506" s="167">
        <v>1</v>
      </c>
    </row>
    <row r="2507" spans="1:3" x14ac:dyDescent="0.35">
      <c r="A2507" s="167">
        <v>17119403121</v>
      </c>
      <c r="B2507" s="167" t="s">
        <v>824</v>
      </c>
      <c r="C2507" s="167">
        <v>0</v>
      </c>
    </row>
    <row r="2508" spans="1:3" x14ac:dyDescent="0.35">
      <c r="A2508" s="167">
        <v>17119403122</v>
      </c>
      <c r="B2508" s="167" t="s">
        <v>824</v>
      </c>
      <c r="C2508" s="167">
        <v>3</v>
      </c>
    </row>
    <row r="2509" spans="1:3" x14ac:dyDescent="0.35">
      <c r="A2509" s="167">
        <v>17119403200</v>
      </c>
      <c r="B2509" s="167" t="s">
        <v>824</v>
      </c>
      <c r="C2509" s="167">
        <v>0</v>
      </c>
    </row>
    <row r="2510" spans="1:3" x14ac:dyDescent="0.35">
      <c r="A2510" s="167">
        <v>17119403300</v>
      </c>
      <c r="B2510" s="167" t="s">
        <v>824</v>
      </c>
      <c r="C2510" s="167">
        <v>1</v>
      </c>
    </row>
    <row r="2511" spans="1:3" x14ac:dyDescent="0.35">
      <c r="A2511" s="167">
        <v>17119403401</v>
      </c>
      <c r="B2511" s="167" t="s">
        <v>824</v>
      </c>
      <c r="C2511" s="167">
        <v>0</v>
      </c>
    </row>
    <row r="2512" spans="1:3" x14ac:dyDescent="0.35">
      <c r="A2512" s="167">
        <v>17119403403</v>
      </c>
      <c r="B2512" s="167" t="s">
        <v>824</v>
      </c>
      <c r="C2512" s="167">
        <v>5</v>
      </c>
    </row>
    <row r="2513" spans="1:3" x14ac:dyDescent="0.35">
      <c r="A2513" s="167">
        <v>17119403404</v>
      </c>
      <c r="B2513" s="167" t="s">
        <v>824</v>
      </c>
      <c r="C2513" s="167">
        <v>1</v>
      </c>
    </row>
    <row r="2514" spans="1:3" x14ac:dyDescent="0.35">
      <c r="A2514" s="167">
        <v>17119403502</v>
      </c>
      <c r="B2514" s="167" t="s">
        <v>824</v>
      </c>
      <c r="C2514" s="167">
        <v>0</v>
      </c>
    </row>
    <row r="2515" spans="1:3" x14ac:dyDescent="0.35">
      <c r="A2515" s="167">
        <v>17119403531</v>
      </c>
      <c r="B2515" s="167" t="s">
        <v>824</v>
      </c>
      <c r="C2515" s="167">
        <v>1</v>
      </c>
    </row>
    <row r="2516" spans="1:3" x14ac:dyDescent="0.35">
      <c r="A2516" s="167">
        <v>17119403532</v>
      </c>
      <c r="B2516" s="167" t="s">
        <v>824</v>
      </c>
      <c r="C2516" s="167">
        <v>1</v>
      </c>
    </row>
    <row r="2517" spans="1:3" x14ac:dyDescent="0.35">
      <c r="A2517" s="167">
        <v>17119403533</v>
      </c>
      <c r="B2517" s="167" t="s">
        <v>824</v>
      </c>
      <c r="C2517" s="167">
        <v>5</v>
      </c>
    </row>
    <row r="2518" spans="1:3" x14ac:dyDescent="0.35">
      <c r="A2518" s="167">
        <v>17119403534</v>
      </c>
      <c r="B2518" s="167" t="s">
        <v>824</v>
      </c>
      <c r="C2518" s="167">
        <v>3</v>
      </c>
    </row>
    <row r="2519" spans="1:3" x14ac:dyDescent="0.35">
      <c r="A2519" s="167">
        <v>17119403601</v>
      </c>
      <c r="B2519" s="167" t="s">
        <v>672</v>
      </c>
      <c r="C2519" s="167">
        <v>5</v>
      </c>
    </row>
    <row r="2520" spans="1:3" x14ac:dyDescent="0.35">
      <c r="A2520" s="167">
        <v>17119403603</v>
      </c>
      <c r="B2520" s="167" t="s">
        <v>672</v>
      </c>
      <c r="C2520" s="167">
        <v>0</v>
      </c>
    </row>
    <row r="2521" spans="1:3" x14ac:dyDescent="0.35">
      <c r="A2521" s="167">
        <v>17119403604</v>
      </c>
      <c r="B2521" s="167" t="s">
        <v>672</v>
      </c>
      <c r="C2521" s="167">
        <v>1</v>
      </c>
    </row>
    <row r="2522" spans="1:3" x14ac:dyDescent="0.35">
      <c r="A2522" s="167">
        <v>17119403701</v>
      </c>
      <c r="B2522" s="167" t="s">
        <v>824</v>
      </c>
      <c r="C2522" s="167">
        <v>1</v>
      </c>
    </row>
    <row r="2523" spans="1:3" x14ac:dyDescent="0.35">
      <c r="A2523" s="167">
        <v>17119403702</v>
      </c>
      <c r="B2523" s="167" t="s">
        <v>672</v>
      </c>
      <c r="C2523" s="167">
        <v>5</v>
      </c>
    </row>
    <row r="2524" spans="1:3" x14ac:dyDescent="0.35">
      <c r="A2524" s="167">
        <v>17119403801</v>
      </c>
      <c r="B2524" s="167" t="s">
        <v>672</v>
      </c>
      <c r="C2524" s="167">
        <v>0</v>
      </c>
    </row>
    <row r="2525" spans="1:3" x14ac:dyDescent="0.35">
      <c r="A2525" s="167">
        <v>17119403802</v>
      </c>
      <c r="B2525" s="167" t="s">
        <v>672</v>
      </c>
      <c r="C2525" s="167">
        <v>0</v>
      </c>
    </row>
    <row r="2526" spans="1:3" x14ac:dyDescent="0.35">
      <c r="A2526" s="167">
        <v>17119404000</v>
      </c>
      <c r="B2526" s="167" t="s">
        <v>824</v>
      </c>
      <c r="C2526" s="167">
        <v>3</v>
      </c>
    </row>
    <row r="2527" spans="1:3" x14ac:dyDescent="0.35">
      <c r="A2527" s="167">
        <v>17119404100</v>
      </c>
      <c r="B2527" s="167" t="s">
        <v>824</v>
      </c>
      <c r="C2527" s="167">
        <v>5</v>
      </c>
    </row>
    <row r="2528" spans="1:3" x14ac:dyDescent="0.35">
      <c r="A2528" s="167">
        <v>17121951600</v>
      </c>
      <c r="B2528" s="167" t="s">
        <v>672</v>
      </c>
      <c r="C2528" s="167">
        <v>4</v>
      </c>
    </row>
    <row r="2529" spans="1:3" x14ac:dyDescent="0.35">
      <c r="A2529" s="167">
        <v>17121951700</v>
      </c>
      <c r="B2529" s="167" t="s">
        <v>672</v>
      </c>
      <c r="C2529" s="167">
        <v>5</v>
      </c>
    </row>
    <row r="2530" spans="1:3" x14ac:dyDescent="0.35">
      <c r="A2530" s="167">
        <v>17121951800</v>
      </c>
      <c r="B2530" s="167" t="s">
        <v>672</v>
      </c>
      <c r="C2530" s="167">
        <v>0</v>
      </c>
    </row>
    <row r="2531" spans="1:3" x14ac:dyDescent="0.35">
      <c r="A2531" s="167">
        <v>17121951900</v>
      </c>
      <c r="B2531" s="167" t="s">
        <v>672</v>
      </c>
      <c r="C2531" s="167">
        <v>1</v>
      </c>
    </row>
    <row r="2532" spans="1:3" x14ac:dyDescent="0.35">
      <c r="A2532" s="167">
        <v>17121952000</v>
      </c>
      <c r="B2532" s="167" t="s">
        <v>672</v>
      </c>
      <c r="C2532" s="167">
        <v>3</v>
      </c>
    </row>
    <row r="2533" spans="1:3" x14ac:dyDescent="0.35">
      <c r="A2533" s="167">
        <v>17121952100</v>
      </c>
      <c r="B2533" s="167" t="s">
        <v>672</v>
      </c>
      <c r="C2533" s="167">
        <v>0</v>
      </c>
    </row>
    <row r="2534" spans="1:3" x14ac:dyDescent="0.35">
      <c r="A2534" s="167">
        <v>17121952200</v>
      </c>
      <c r="B2534" s="167" t="s">
        <v>672</v>
      </c>
      <c r="C2534" s="167">
        <v>0</v>
      </c>
    </row>
    <row r="2535" spans="1:3" x14ac:dyDescent="0.35">
      <c r="A2535" s="167">
        <v>17121952300</v>
      </c>
      <c r="B2535" s="167" t="s">
        <v>672</v>
      </c>
      <c r="C2535" s="167">
        <v>0</v>
      </c>
    </row>
    <row r="2536" spans="1:3" x14ac:dyDescent="0.35">
      <c r="A2536" s="167">
        <v>17121952400</v>
      </c>
      <c r="B2536" s="167" t="s">
        <v>672</v>
      </c>
      <c r="C2536" s="167">
        <v>4</v>
      </c>
    </row>
    <row r="2537" spans="1:3" x14ac:dyDescent="0.35">
      <c r="A2537" s="167">
        <v>17121952500</v>
      </c>
      <c r="B2537" s="167" t="s">
        <v>672</v>
      </c>
      <c r="C2537" s="167">
        <v>1</v>
      </c>
    </row>
    <row r="2538" spans="1:3" x14ac:dyDescent="0.35">
      <c r="A2538" s="167">
        <v>17121952600</v>
      </c>
      <c r="B2538" s="167" t="s">
        <v>672</v>
      </c>
      <c r="C2538" s="167">
        <v>3</v>
      </c>
    </row>
    <row r="2539" spans="1:3" x14ac:dyDescent="0.35">
      <c r="A2539" s="167">
        <v>17121952700</v>
      </c>
      <c r="B2539" s="167" t="s">
        <v>672</v>
      </c>
      <c r="C2539" s="167">
        <v>0</v>
      </c>
    </row>
    <row r="2540" spans="1:3" x14ac:dyDescent="0.35">
      <c r="A2540" s="167">
        <v>17123961100</v>
      </c>
      <c r="B2540" s="167" t="s">
        <v>672</v>
      </c>
      <c r="C2540" s="167">
        <v>0</v>
      </c>
    </row>
    <row r="2541" spans="1:3" x14ac:dyDescent="0.35">
      <c r="A2541" s="167">
        <v>17123961200</v>
      </c>
      <c r="B2541" s="167" t="s">
        <v>672</v>
      </c>
      <c r="C2541" s="167">
        <v>0</v>
      </c>
    </row>
    <row r="2542" spans="1:3" x14ac:dyDescent="0.35">
      <c r="A2542" s="167">
        <v>17123961300</v>
      </c>
      <c r="B2542" s="167" t="s">
        <v>672</v>
      </c>
      <c r="C2542" s="167">
        <v>1</v>
      </c>
    </row>
    <row r="2543" spans="1:3" x14ac:dyDescent="0.35">
      <c r="A2543" s="167">
        <v>17123961400</v>
      </c>
      <c r="B2543" s="167" t="s">
        <v>672</v>
      </c>
      <c r="C2543" s="167">
        <v>5</v>
      </c>
    </row>
    <row r="2544" spans="1:3" x14ac:dyDescent="0.35">
      <c r="A2544" s="167">
        <v>17123961500</v>
      </c>
      <c r="B2544" s="167" t="s">
        <v>672</v>
      </c>
      <c r="C2544" s="167">
        <v>1</v>
      </c>
    </row>
    <row r="2545" spans="1:3" x14ac:dyDescent="0.35">
      <c r="A2545" s="167">
        <v>17125956300</v>
      </c>
      <c r="B2545" s="167" t="s">
        <v>672</v>
      </c>
      <c r="C2545" s="167">
        <v>0</v>
      </c>
    </row>
    <row r="2546" spans="1:3" x14ac:dyDescent="0.35">
      <c r="A2546" s="167">
        <v>17125956400</v>
      </c>
      <c r="B2546" s="167" t="s">
        <v>672</v>
      </c>
      <c r="C2546" s="167">
        <v>1</v>
      </c>
    </row>
    <row r="2547" spans="1:3" x14ac:dyDescent="0.35">
      <c r="A2547" s="167">
        <v>17125956500</v>
      </c>
      <c r="B2547" s="167" t="s">
        <v>672</v>
      </c>
      <c r="C2547" s="167">
        <v>0</v>
      </c>
    </row>
    <row r="2548" spans="1:3" x14ac:dyDescent="0.35">
      <c r="A2548" s="167">
        <v>17125956600</v>
      </c>
      <c r="B2548" s="167" t="s">
        <v>672</v>
      </c>
      <c r="C2548" s="167">
        <v>0</v>
      </c>
    </row>
    <row r="2549" spans="1:3" x14ac:dyDescent="0.35">
      <c r="A2549" s="167">
        <v>17125956700</v>
      </c>
      <c r="B2549" s="167" t="s">
        <v>672</v>
      </c>
      <c r="C2549" s="167">
        <v>0</v>
      </c>
    </row>
    <row r="2550" spans="1:3" x14ac:dyDescent="0.35">
      <c r="A2550" s="167">
        <v>17125956800</v>
      </c>
      <c r="B2550" s="167" t="s">
        <v>672</v>
      </c>
      <c r="C2550" s="167">
        <v>1</v>
      </c>
    </row>
    <row r="2551" spans="1:3" x14ac:dyDescent="0.35">
      <c r="A2551" s="167">
        <v>17127970100</v>
      </c>
      <c r="B2551" s="167" t="s">
        <v>672</v>
      </c>
      <c r="C2551" s="167">
        <v>0</v>
      </c>
    </row>
    <row r="2552" spans="1:3" x14ac:dyDescent="0.35">
      <c r="A2552" s="167">
        <v>17127970200</v>
      </c>
      <c r="B2552" s="167" t="s">
        <v>672</v>
      </c>
      <c r="C2552" s="167">
        <v>1</v>
      </c>
    </row>
    <row r="2553" spans="1:3" x14ac:dyDescent="0.35">
      <c r="A2553" s="167">
        <v>17127970300</v>
      </c>
      <c r="B2553" s="167" t="s">
        <v>672</v>
      </c>
      <c r="C2553" s="167">
        <v>0</v>
      </c>
    </row>
    <row r="2554" spans="1:3" x14ac:dyDescent="0.35">
      <c r="A2554" s="167">
        <v>17127970400</v>
      </c>
      <c r="B2554" s="167" t="s">
        <v>672</v>
      </c>
      <c r="C2554" s="167">
        <v>1</v>
      </c>
    </row>
    <row r="2555" spans="1:3" x14ac:dyDescent="0.35">
      <c r="A2555" s="167">
        <v>17129010100</v>
      </c>
      <c r="B2555" s="167" t="s">
        <v>672</v>
      </c>
      <c r="C2555" s="167">
        <v>0</v>
      </c>
    </row>
    <row r="2556" spans="1:3" x14ac:dyDescent="0.35">
      <c r="A2556" s="167">
        <v>17129010200</v>
      </c>
      <c r="B2556" s="167" t="s">
        <v>672</v>
      </c>
      <c r="C2556" s="167">
        <v>5</v>
      </c>
    </row>
    <row r="2557" spans="1:3" x14ac:dyDescent="0.35">
      <c r="A2557" s="167">
        <v>17129010300</v>
      </c>
      <c r="B2557" s="167" t="s">
        <v>672</v>
      </c>
      <c r="C2557" s="167">
        <v>0</v>
      </c>
    </row>
    <row r="2558" spans="1:3" x14ac:dyDescent="0.35">
      <c r="A2558" s="167">
        <v>17131040100</v>
      </c>
      <c r="B2558" s="167" t="s">
        <v>672</v>
      </c>
      <c r="C2558" s="167">
        <v>0</v>
      </c>
    </row>
    <row r="2559" spans="1:3" x14ac:dyDescent="0.35">
      <c r="A2559" s="167">
        <v>17131040200</v>
      </c>
      <c r="B2559" s="167" t="s">
        <v>672</v>
      </c>
      <c r="C2559" s="167">
        <v>1</v>
      </c>
    </row>
    <row r="2560" spans="1:3" x14ac:dyDescent="0.35">
      <c r="A2560" s="167">
        <v>17131040300</v>
      </c>
      <c r="B2560" s="167" t="s">
        <v>672</v>
      </c>
      <c r="C2560" s="167">
        <v>0</v>
      </c>
    </row>
    <row r="2561" spans="1:3" x14ac:dyDescent="0.35">
      <c r="A2561" s="167">
        <v>17131040400</v>
      </c>
      <c r="B2561" s="167" t="s">
        <v>672</v>
      </c>
      <c r="C2561" s="167">
        <v>1</v>
      </c>
    </row>
    <row r="2562" spans="1:3" x14ac:dyDescent="0.35">
      <c r="A2562" s="167">
        <v>17133600102</v>
      </c>
      <c r="B2562" s="167" t="s">
        <v>824</v>
      </c>
      <c r="C2562" s="167">
        <v>1</v>
      </c>
    </row>
    <row r="2563" spans="1:3" x14ac:dyDescent="0.35">
      <c r="A2563" s="167">
        <v>17133600103</v>
      </c>
      <c r="B2563" s="167" t="s">
        <v>824</v>
      </c>
      <c r="C2563" s="167">
        <v>0</v>
      </c>
    </row>
    <row r="2564" spans="1:3" x14ac:dyDescent="0.35">
      <c r="A2564" s="167">
        <v>17133600104</v>
      </c>
      <c r="B2564" s="167" t="s">
        <v>824</v>
      </c>
      <c r="C2564" s="167">
        <v>0</v>
      </c>
    </row>
    <row r="2565" spans="1:3" x14ac:dyDescent="0.35">
      <c r="A2565" s="167">
        <v>17133600401</v>
      </c>
      <c r="B2565" s="167" t="s">
        <v>672</v>
      </c>
      <c r="C2565" s="167">
        <v>0</v>
      </c>
    </row>
    <row r="2566" spans="1:3" x14ac:dyDescent="0.35">
      <c r="A2566" s="167">
        <v>17133600402</v>
      </c>
      <c r="B2566" s="167" t="s">
        <v>672</v>
      </c>
      <c r="C2566" s="167">
        <v>0</v>
      </c>
    </row>
    <row r="2567" spans="1:3" x14ac:dyDescent="0.35">
      <c r="A2567" s="167">
        <v>17133600501</v>
      </c>
      <c r="B2567" s="167" t="s">
        <v>672</v>
      </c>
      <c r="C2567" s="167">
        <v>1</v>
      </c>
    </row>
    <row r="2568" spans="1:3" x14ac:dyDescent="0.35">
      <c r="A2568" s="167">
        <v>17133600502</v>
      </c>
      <c r="B2568" s="167" t="s">
        <v>672</v>
      </c>
      <c r="C2568" s="167">
        <v>1</v>
      </c>
    </row>
    <row r="2569" spans="1:3" x14ac:dyDescent="0.35">
      <c r="A2569" s="167">
        <v>17135957300</v>
      </c>
      <c r="B2569" s="167" t="s">
        <v>672</v>
      </c>
      <c r="C2569" s="167">
        <v>2</v>
      </c>
    </row>
    <row r="2570" spans="1:3" x14ac:dyDescent="0.35">
      <c r="A2570" s="167">
        <v>17135957400</v>
      </c>
      <c r="B2570" s="167" t="s">
        <v>672</v>
      </c>
      <c r="C2570" s="167">
        <v>3</v>
      </c>
    </row>
    <row r="2571" spans="1:3" x14ac:dyDescent="0.35">
      <c r="A2571" s="167">
        <v>17135957500</v>
      </c>
      <c r="B2571" s="167" t="s">
        <v>672</v>
      </c>
      <c r="C2571" s="167">
        <v>0</v>
      </c>
    </row>
    <row r="2572" spans="1:3" x14ac:dyDescent="0.35">
      <c r="A2572" s="167">
        <v>17135957600</v>
      </c>
      <c r="B2572" s="167" t="s">
        <v>672</v>
      </c>
      <c r="C2572" s="167">
        <v>1</v>
      </c>
    </row>
    <row r="2573" spans="1:3" x14ac:dyDescent="0.35">
      <c r="A2573" s="167">
        <v>17135957700</v>
      </c>
      <c r="B2573" s="167" t="s">
        <v>672</v>
      </c>
      <c r="C2573" s="167">
        <v>3</v>
      </c>
    </row>
    <row r="2574" spans="1:3" x14ac:dyDescent="0.35">
      <c r="A2574" s="167">
        <v>17135957800</v>
      </c>
      <c r="B2574" s="167" t="s">
        <v>672</v>
      </c>
      <c r="C2574" s="167">
        <v>1</v>
      </c>
    </row>
    <row r="2575" spans="1:3" x14ac:dyDescent="0.35">
      <c r="A2575" s="167">
        <v>17135957900</v>
      </c>
      <c r="B2575" s="167" t="s">
        <v>672</v>
      </c>
      <c r="C2575" s="167">
        <v>1</v>
      </c>
    </row>
    <row r="2576" spans="1:3" x14ac:dyDescent="0.35">
      <c r="A2576" s="167">
        <v>17135958000</v>
      </c>
      <c r="B2576" s="167" t="s">
        <v>672</v>
      </c>
      <c r="C2576" s="167">
        <v>0</v>
      </c>
    </row>
    <row r="2577" spans="1:3" x14ac:dyDescent="0.35">
      <c r="A2577" s="167">
        <v>17137951400</v>
      </c>
      <c r="B2577" s="167" t="s">
        <v>672</v>
      </c>
      <c r="C2577" s="167">
        <v>1</v>
      </c>
    </row>
    <row r="2578" spans="1:3" x14ac:dyDescent="0.35">
      <c r="A2578" s="167">
        <v>17137951500</v>
      </c>
      <c r="B2578" s="167" t="s">
        <v>672</v>
      </c>
      <c r="C2578" s="167">
        <v>0</v>
      </c>
    </row>
    <row r="2579" spans="1:3" x14ac:dyDescent="0.35">
      <c r="A2579" s="167">
        <v>17137951600</v>
      </c>
      <c r="B2579" s="167" t="s">
        <v>672</v>
      </c>
      <c r="C2579" s="167">
        <v>1</v>
      </c>
    </row>
    <row r="2580" spans="1:3" x14ac:dyDescent="0.35">
      <c r="A2580" s="167">
        <v>17137951700</v>
      </c>
      <c r="B2580" s="167" t="s">
        <v>672</v>
      </c>
      <c r="C2580" s="167">
        <v>0</v>
      </c>
    </row>
    <row r="2581" spans="1:3" x14ac:dyDescent="0.35">
      <c r="A2581" s="167">
        <v>17137951800</v>
      </c>
      <c r="B2581" s="167" t="s">
        <v>672</v>
      </c>
      <c r="C2581" s="167">
        <v>1</v>
      </c>
    </row>
    <row r="2582" spans="1:3" x14ac:dyDescent="0.35">
      <c r="A2582" s="167">
        <v>17137951900</v>
      </c>
      <c r="B2582" s="167" t="s">
        <v>672</v>
      </c>
      <c r="C2582" s="167">
        <v>1</v>
      </c>
    </row>
    <row r="2583" spans="1:3" x14ac:dyDescent="0.35">
      <c r="A2583" s="167">
        <v>17137952000</v>
      </c>
      <c r="B2583" s="167" t="s">
        <v>672</v>
      </c>
      <c r="C2583" s="167">
        <v>1</v>
      </c>
    </row>
    <row r="2584" spans="1:3" x14ac:dyDescent="0.35">
      <c r="A2584" s="167">
        <v>17137952100</v>
      </c>
      <c r="B2584" s="167" t="s">
        <v>672</v>
      </c>
      <c r="C2584" s="167">
        <v>2</v>
      </c>
    </row>
    <row r="2585" spans="1:3" x14ac:dyDescent="0.35">
      <c r="A2585" s="167">
        <v>17137952200</v>
      </c>
      <c r="B2585" s="167" t="s">
        <v>672</v>
      </c>
      <c r="C2585" s="167">
        <v>0</v>
      </c>
    </row>
    <row r="2586" spans="1:3" x14ac:dyDescent="0.35">
      <c r="A2586" s="167">
        <v>17137952300</v>
      </c>
      <c r="B2586" s="167" t="s">
        <v>672</v>
      </c>
      <c r="C2586" s="167">
        <v>2</v>
      </c>
    </row>
    <row r="2587" spans="1:3" x14ac:dyDescent="0.35">
      <c r="A2587" s="167">
        <v>17139976900</v>
      </c>
      <c r="B2587" s="167" t="s">
        <v>672</v>
      </c>
      <c r="C2587" s="167">
        <v>0</v>
      </c>
    </row>
    <row r="2588" spans="1:3" x14ac:dyDescent="0.35">
      <c r="A2588" s="167">
        <v>17139977000</v>
      </c>
      <c r="B2588" s="167" t="s">
        <v>672</v>
      </c>
      <c r="C2588" s="167">
        <v>0</v>
      </c>
    </row>
    <row r="2589" spans="1:3" x14ac:dyDescent="0.35">
      <c r="A2589" s="167">
        <v>17139977100</v>
      </c>
      <c r="B2589" s="167" t="s">
        <v>672</v>
      </c>
      <c r="C2589" s="167">
        <v>4</v>
      </c>
    </row>
    <row r="2590" spans="1:3" x14ac:dyDescent="0.35">
      <c r="A2590" s="167">
        <v>17139977200</v>
      </c>
      <c r="B2590" s="167" t="s">
        <v>672</v>
      </c>
      <c r="C2590" s="167">
        <v>0</v>
      </c>
    </row>
    <row r="2591" spans="1:3" x14ac:dyDescent="0.35">
      <c r="A2591" s="167">
        <v>17141960700</v>
      </c>
      <c r="B2591" s="167" t="s">
        <v>672</v>
      </c>
      <c r="C2591" s="167">
        <v>1</v>
      </c>
    </row>
    <row r="2592" spans="1:3" x14ac:dyDescent="0.35">
      <c r="A2592" s="167">
        <v>17141960800</v>
      </c>
      <c r="B2592" s="167" t="s">
        <v>672</v>
      </c>
      <c r="C2592" s="167">
        <v>0</v>
      </c>
    </row>
    <row r="2593" spans="1:3" x14ac:dyDescent="0.35">
      <c r="A2593" s="167">
        <v>17141960900</v>
      </c>
      <c r="B2593" s="167" t="s">
        <v>672</v>
      </c>
      <c r="C2593" s="167">
        <v>1</v>
      </c>
    </row>
    <row r="2594" spans="1:3" x14ac:dyDescent="0.35">
      <c r="A2594" s="167">
        <v>17141961001</v>
      </c>
      <c r="B2594" s="167" t="s">
        <v>672</v>
      </c>
      <c r="C2594" s="167">
        <v>0</v>
      </c>
    </row>
    <row r="2595" spans="1:3" x14ac:dyDescent="0.35">
      <c r="A2595" s="167">
        <v>17141961002</v>
      </c>
      <c r="B2595" s="167" t="s">
        <v>672</v>
      </c>
      <c r="C2595" s="167">
        <v>1</v>
      </c>
    </row>
    <row r="2596" spans="1:3" x14ac:dyDescent="0.35">
      <c r="A2596" s="167">
        <v>17141961100</v>
      </c>
      <c r="B2596" s="167" t="s">
        <v>672</v>
      </c>
      <c r="C2596" s="167">
        <v>0</v>
      </c>
    </row>
    <row r="2597" spans="1:3" x14ac:dyDescent="0.35">
      <c r="A2597" s="167">
        <v>17141961200</v>
      </c>
      <c r="B2597" s="167" t="s">
        <v>672</v>
      </c>
      <c r="C2597" s="167">
        <v>0</v>
      </c>
    </row>
    <row r="2598" spans="1:3" x14ac:dyDescent="0.35">
      <c r="A2598" s="167">
        <v>17141961301</v>
      </c>
      <c r="B2598" s="167" t="s">
        <v>672</v>
      </c>
      <c r="C2598" s="167">
        <v>1</v>
      </c>
    </row>
    <row r="2599" spans="1:3" x14ac:dyDescent="0.35">
      <c r="A2599" s="167">
        <v>17141961302</v>
      </c>
      <c r="B2599" s="167" t="s">
        <v>672</v>
      </c>
      <c r="C2599" s="167">
        <v>1</v>
      </c>
    </row>
    <row r="2600" spans="1:3" x14ac:dyDescent="0.35">
      <c r="A2600" s="167">
        <v>17141961400</v>
      </c>
      <c r="B2600" s="167" t="s">
        <v>672</v>
      </c>
      <c r="C2600" s="167">
        <v>2</v>
      </c>
    </row>
    <row r="2601" spans="1:3" x14ac:dyDescent="0.35">
      <c r="A2601" s="167">
        <v>17141961500</v>
      </c>
      <c r="B2601" s="167" t="s">
        <v>672</v>
      </c>
      <c r="C2601" s="167">
        <v>0</v>
      </c>
    </row>
    <row r="2602" spans="1:3" x14ac:dyDescent="0.35">
      <c r="A2602" s="167">
        <v>17141961600</v>
      </c>
      <c r="B2602" s="167" t="s">
        <v>672</v>
      </c>
      <c r="C2602" s="167">
        <v>0</v>
      </c>
    </row>
    <row r="2603" spans="1:3" x14ac:dyDescent="0.35">
      <c r="A2603" s="167">
        <v>17141961700</v>
      </c>
      <c r="B2603" s="167" t="s">
        <v>672</v>
      </c>
      <c r="C2603" s="167">
        <v>0</v>
      </c>
    </row>
    <row r="2604" spans="1:3" x14ac:dyDescent="0.35">
      <c r="A2604" s="167">
        <v>17143000200</v>
      </c>
      <c r="B2604" s="167" t="s">
        <v>824</v>
      </c>
      <c r="C2604" s="167">
        <v>1</v>
      </c>
    </row>
    <row r="2605" spans="1:3" x14ac:dyDescent="0.35">
      <c r="A2605" s="167">
        <v>17143000300</v>
      </c>
      <c r="B2605" s="167" t="s">
        <v>824</v>
      </c>
      <c r="C2605" s="167">
        <v>3</v>
      </c>
    </row>
    <row r="2606" spans="1:3" x14ac:dyDescent="0.35">
      <c r="A2606" s="167">
        <v>17143000600</v>
      </c>
      <c r="B2606" s="167" t="s">
        <v>824</v>
      </c>
      <c r="C2606" s="167">
        <v>0</v>
      </c>
    </row>
    <row r="2607" spans="1:3" x14ac:dyDescent="0.35">
      <c r="A2607" s="167">
        <v>17143000900</v>
      </c>
      <c r="B2607" s="167" t="s">
        <v>824</v>
      </c>
      <c r="C2607" s="167">
        <v>3</v>
      </c>
    </row>
    <row r="2608" spans="1:3" x14ac:dyDescent="0.35">
      <c r="A2608" s="167">
        <v>17143001200</v>
      </c>
      <c r="B2608" s="167" t="s">
        <v>824</v>
      </c>
      <c r="C2608" s="167">
        <v>1</v>
      </c>
    </row>
    <row r="2609" spans="1:3" x14ac:dyDescent="0.35">
      <c r="A2609" s="167">
        <v>17143001300</v>
      </c>
      <c r="B2609" s="167" t="s">
        <v>824</v>
      </c>
      <c r="C2609" s="167">
        <v>0</v>
      </c>
    </row>
    <row r="2610" spans="1:3" x14ac:dyDescent="0.35">
      <c r="A2610" s="167">
        <v>17143001500</v>
      </c>
      <c r="B2610" s="167" t="s">
        <v>824</v>
      </c>
      <c r="C2610" s="167">
        <v>1</v>
      </c>
    </row>
    <row r="2611" spans="1:3" x14ac:dyDescent="0.35">
      <c r="A2611" s="167">
        <v>17143001600</v>
      </c>
      <c r="B2611" s="167" t="s">
        <v>824</v>
      </c>
      <c r="C2611" s="167">
        <v>0</v>
      </c>
    </row>
    <row r="2612" spans="1:3" x14ac:dyDescent="0.35">
      <c r="A2612" s="167">
        <v>17143001800</v>
      </c>
      <c r="B2612" s="167" t="s">
        <v>824</v>
      </c>
      <c r="C2612" s="167">
        <v>0</v>
      </c>
    </row>
    <row r="2613" spans="1:3" x14ac:dyDescent="0.35">
      <c r="A2613" s="167">
        <v>17143001900</v>
      </c>
      <c r="B2613" s="167" t="s">
        <v>824</v>
      </c>
      <c r="C2613" s="167">
        <v>2</v>
      </c>
    </row>
    <row r="2614" spans="1:3" x14ac:dyDescent="0.35">
      <c r="A2614" s="167">
        <v>17143002000</v>
      </c>
      <c r="B2614" s="167" t="s">
        <v>824</v>
      </c>
      <c r="C2614" s="167">
        <v>4</v>
      </c>
    </row>
    <row r="2615" spans="1:3" x14ac:dyDescent="0.35">
      <c r="A2615" s="167">
        <v>17143002100</v>
      </c>
      <c r="B2615" s="167" t="s">
        <v>824</v>
      </c>
      <c r="C2615" s="167">
        <v>1</v>
      </c>
    </row>
    <row r="2616" spans="1:3" x14ac:dyDescent="0.35">
      <c r="A2616" s="167">
        <v>17143002200</v>
      </c>
      <c r="B2616" s="167" t="s">
        <v>824</v>
      </c>
      <c r="C2616" s="167">
        <v>0</v>
      </c>
    </row>
    <row r="2617" spans="1:3" x14ac:dyDescent="0.35">
      <c r="A2617" s="167">
        <v>17143002300</v>
      </c>
      <c r="B2617" s="167" t="s">
        <v>824</v>
      </c>
      <c r="C2617" s="167">
        <v>0</v>
      </c>
    </row>
    <row r="2618" spans="1:3" x14ac:dyDescent="0.35">
      <c r="A2618" s="167">
        <v>17143002400</v>
      </c>
      <c r="B2618" s="167" t="s">
        <v>824</v>
      </c>
      <c r="C2618" s="167">
        <v>0</v>
      </c>
    </row>
    <row r="2619" spans="1:3" x14ac:dyDescent="0.35">
      <c r="A2619" s="167">
        <v>17143002500</v>
      </c>
      <c r="B2619" s="167" t="s">
        <v>824</v>
      </c>
      <c r="C2619" s="167">
        <v>1</v>
      </c>
    </row>
    <row r="2620" spans="1:3" x14ac:dyDescent="0.35">
      <c r="A2620" s="167">
        <v>17143002600</v>
      </c>
      <c r="B2620" s="167" t="s">
        <v>824</v>
      </c>
      <c r="C2620" s="167">
        <v>3</v>
      </c>
    </row>
    <row r="2621" spans="1:3" x14ac:dyDescent="0.35">
      <c r="A2621" s="167">
        <v>17143002701</v>
      </c>
      <c r="B2621" s="167" t="s">
        <v>824</v>
      </c>
      <c r="C2621" s="167">
        <v>0</v>
      </c>
    </row>
    <row r="2622" spans="1:3" x14ac:dyDescent="0.35">
      <c r="A2622" s="167">
        <v>17143002702</v>
      </c>
      <c r="B2622" s="167" t="s">
        <v>824</v>
      </c>
      <c r="C2622" s="167">
        <v>0</v>
      </c>
    </row>
    <row r="2623" spans="1:3" x14ac:dyDescent="0.35">
      <c r="A2623" s="167">
        <v>17143002800</v>
      </c>
      <c r="B2623" s="167" t="s">
        <v>824</v>
      </c>
      <c r="C2623" s="167">
        <v>0</v>
      </c>
    </row>
    <row r="2624" spans="1:3" x14ac:dyDescent="0.35">
      <c r="A2624" s="167">
        <v>17143002900</v>
      </c>
      <c r="B2624" s="167" t="s">
        <v>824</v>
      </c>
      <c r="C2624" s="167">
        <v>3</v>
      </c>
    </row>
    <row r="2625" spans="1:3" x14ac:dyDescent="0.35">
      <c r="A2625" s="167">
        <v>17143003000</v>
      </c>
      <c r="B2625" s="167" t="s">
        <v>824</v>
      </c>
      <c r="C2625" s="167">
        <v>0</v>
      </c>
    </row>
    <row r="2626" spans="1:3" x14ac:dyDescent="0.35">
      <c r="A2626" s="167">
        <v>17143003101</v>
      </c>
      <c r="B2626" s="167" t="s">
        <v>824</v>
      </c>
      <c r="C2626" s="167">
        <v>3</v>
      </c>
    </row>
    <row r="2627" spans="1:3" x14ac:dyDescent="0.35">
      <c r="A2627" s="167">
        <v>17143003103</v>
      </c>
      <c r="B2627" s="167" t="s">
        <v>824</v>
      </c>
      <c r="C2627" s="167">
        <v>0</v>
      </c>
    </row>
    <row r="2628" spans="1:3" x14ac:dyDescent="0.35">
      <c r="A2628" s="167">
        <v>17143003104</v>
      </c>
      <c r="B2628" s="167" t="s">
        <v>824</v>
      </c>
      <c r="C2628" s="167">
        <v>0</v>
      </c>
    </row>
    <row r="2629" spans="1:3" x14ac:dyDescent="0.35">
      <c r="A2629" s="167">
        <v>17143003200</v>
      </c>
      <c r="B2629" s="167" t="s">
        <v>824</v>
      </c>
      <c r="C2629" s="167">
        <v>5</v>
      </c>
    </row>
    <row r="2630" spans="1:3" x14ac:dyDescent="0.35">
      <c r="A2630" s="167">
        <v>17143003300</v>
      </c>
      <c r="B2630" s="167" t="s">
        <v>824</v>
      </c>
      <c r="C2630" s="167">
        <v>0</v>
      </c>
    </row>
    <row r="2631" spans="1:3" x14ac:dyDescent="0.35">
      <c r="A2631" s="167">
        <v>17143003402</v>
      </c>
      <c r="B2631" s="167" t="s">
        <v>824</v>
      </c>
      <c r="C2631" s="167">
        <v>1</v>
      </c>
    </row>
    <row r="2632" spans="1:3" x14ac:dyDescent="0.35">
      <c r="A2632" s="167">
        <v>17143003403</v>
      </c>
      <c r="B2632" s="167" t="s">
        <v>824</v>
      </c>
      <c r="C2632" s="167">
        <v>1</v>
      </c>
    </row>
    <row r="2633" spans="1:3" x14ac:dyDescent="0.35">
      <c r="A2633" s="167">
        <v>17143003404</v>
      </c>
      <c r="B2633" s="167" t="s">
        <v>824</v>
      </c>
      <c r="C2633" s="167">
        <v>3</v>
      </c>
    </row>
    <row r="2634" spans="1:3" x14ac:dyDescent="0.35">
      <c r="A2634" s="167">
        <v>17143003601</v>
      </c>
      <c r="B2634" s="167" t="s">
        <v>824</v>
      </c>
      <c r="C2634" s="167">
        <v>5</v>
      </c>
    </row>
    <row r="2635" spans="1:3" x14ac:dyDescent="0.35">
      <c r="A2635" s="167">
        <v>17143003602</v>
      </c>
      <c r="B2635" s="167" t="s">
        <v>824</v>
      </c>
      <c r="C2635" s="167">
        <v>0</v>
      </c>
    </row>
    <row r="2636" spans="1:3" x14ac:dyDescent="0.35">
      <c r="A2636" s="167">
        <v>17143003700</v>
      </c>
      <c r="B2636" s="167" t="s">
        <v>672</v>
      </c>
      <c r="C2636" s="167">
        <v>1</v>
      </c>
    </row>
    <row r="2637" spans="1:3" x14ac:dyDescent="0.35">
      <c r="A2637" s="167">
        <v>17143003800</v>
      </c>
      <c r="B2637" s="167" t="s">
        <v>672</v>
      </c>
      <c r="C2637" s="167">
        <v>5</v>
      </c>
    </row>
    <row r="2638" spans="1:3" x14ac:dyDescent="0.35">
      <c r="A2638" s="167">
        <v>17143003900</v>
      </c>
      <c r="B2638" s="167" t="s">
        <v>824</v>
      </c>
      <c r="C2638" s="167">
        <v>0</v>
      </c>
    </row>
    <row r="2639" spans="1:3" x14ac:dyDescent="0.35">
      <c r="A2639" s="167">
        <v>17143004000</v>
      </c>
      <c r="B2639" s="167" t="s">
        <v>672</v>
      </c>
      <c r="C2639" s="167">
        <v>0</v>
      </c>
    </row>
    <row r="2640" spans="1:3" x14ac:dyDescent="0.35">
      <c r="A2640" s="167">
        <v>17143004101</v>
      </c>
      <c r="B2640" s="167" t="s">
        <v>824</v>
      </c>
      <c r="C2640" s="167">
        <v>0</v>
      </c>
    </row>
    <row r="2641" spans="1:3" x14ac:dyDescent="0.35">
      <c r="A2641" s="167">
        <v>17143004102</v>
      </c>
      <c r="B2641" s="167" t="s">
        <v>824</v>
      </c>
      <c r="C2641" s="167">
        <v>0</v>
      </c>
    </row>
    <row r="2642" spans="1:3" x14ac:dyDescent="0.35">
      <c r="A2642" s="167">
        <v>17143004200</v>
      </c>
      <c r="B2642" s="167" t="s">
        <v>824</v>
      </c>
      <c r="C2642" s="167">
        <v>0</v>
      </c>
    </row>
    <row r="2643" spans="1:3" x14ac:dyDescent="0.35">
      <c r="A2643" s="167">
        <v>17143004300</v>
      </c>
      <c r="B2643" s="167" t="s">
        <v>824</v>
      </c>
      <c r="C2643" s="167">
        <v>0</v>
      </c>
    </row>
    <row r="2644" spans="1:3" x14ac:dyDescent="0.35">
      <c r="A2644" s="167">
        <v>17143004400</v>
      </c>
      <c r="B2644" s="167" t="s">
        <v>824</v>
      </c>
      <c r="C2644" s="167">
        <v>0</v>
      </c>
    </row>
    <row r="2645" spans="1:3" x14ac:dyDescent="0.35">
      <c r="A2645" s="167">
        <v>17143004500</v>
      </c>
      <c r="B2645" s="167" t="s">
        <v>824</v>
      </c>
      <c r="C2645" s="167">
        <v>0</v>
      </c>
    </row>
    <row r="2646" spans="1:3" x14ac:dyDescent="0.35">
      <c r="A2646" s="167">
        <v>17143004600</v>
      </c>
      <c r="B2646" s="167" t="s">
        <v>824</v>
      </c>
      <c r="C2646" s="167">
        <v>0</v>
      </c>
    </row>
    <row r="2647" spans="1:3" x14ac:dyDescent="0.35">
      <c r="A2647" s="167">
        <v>17143004801</v>
      </c>
      <c r="B2647" s="167" t="s">
        <v>824</v>
      </c>
      <c r="C2647" s="167">
        <v>1</v>
      </c>
    </row>
    <row r="2648" spans="1:3" x14ac:dyDescent="0.35">
      <c r="A2648" s="167">
        <v>17143004802</v>
      </c>
      <c r="B2648" s="167" t="s">
        <v>824</v>
      </c>
      <c r="C2648" s="167">
        <v>5</v>
      </c>
    </row>
    <row r="2649" spans="1:3" x14ac:dyDescent="0.35">
      <c r="A2649" s="167">
        <v>17143004901</v>
      </c>
      <c r="B2649" s="167" t="s">
        <v>672</v>
      </c>
      <c r="C2649" s="167">
        <v>0</v>
      </c>
    </row>
    <row r="2650" spans="1:3" x14ac:dyDescent="0.35">
      <c r="A2650" s="167">
        <v>17143004902</v>
      </c>
      <c r="B2650" s="167" t="s">
        <v>672</v>
      </c>
      <c r="C2650" s="167">
        <v>0</v>
      </c>
    </row>
    <row r="2651" spans="1:3" x14ac:dyDescent="0.35">
      <c r="A2651" s="167">
        <v>17143005000</v>
      </c>
      <c r="B2651" s="167" t="s">
        <v>824</v>
      </c>
      <c r="C2651" s="167">
        <v>1</v>
      </c>
    </row>
    <row r="2652" spans="1:3" x14ac:dyDescent="0.35">
      <c r="A2652" s="167">
        <v>17143005100</v>
      </c>
      <c r="B2652" s="167" t="s">
        <v>824</v>
      </c>
      <c r="C2652" s="167">
        <v>0</v>
      </c>
    </row>
    <row r="2653" spans="1:3" x14ac:dyDescent="0.35">
      <c r="A2653" s="167">
        <v>17145030100</v>
      </c>
      <c r="B2653" s="167" t="s">
        <v>672</v>
      </c>
      <c r="C2653" s="167">
        <v>0</v>
      </c>
    </row>
    <row r="2654" spans="1:3" x14ac:dyDescent="0.35">
      <c r="A2654" s="167">
        <v>17145030200</v>
      </c>
      <c r="B2654" s="167" t="s">
        <v>672</v>
      </c>
      <c r="C2654" s="167">
        <v>1</v>
      </c>
    </row>
    <row r="2655" spans="1:3" x14ac:dyDescent="0.35">
      <c r="A2655" s="167">
        <v>17145030300</v>
      </c>
      <c r="B2655" s="167" t="s">
        <v>672</v>
      </c>
      <c r="C2655" s="167">
        <v>0</v>
      </c>
    </row>
    <row r="2656" spans="1:3" x14ac:dyDescent="0.35">
      <c r="A2656" s="167">
        <v>17145030400</v>
      </c>
      <c r="B2656" s="167" t="s">
        <v>672</v>
      </c>
      <c r="C2656" s="167">
        <v>0</v>
      </c>
    </row>
    <row r="2657" spans="1:3" x14ac:dyDescent="0.35">
      <c r="A2657" s="167">
        <v>17145030500</v>
      </c>
      <c r="B2657" s="167" t="s">
        <v>672</v>
      </c>
      <c r="C2657" s="167">
        <v>1</v>
      </c>
    </row>
    <row r="2658" spans="1:3" x14ac:dyDescent="0.35">
      <c r="A2658" s="167">
        <v>17145030600</v>
      </c>
      <c r="B2658" s="167" t="s">
        <v>672</v>
      </c>
      <c r="C2658" s="167">
        <v>0</v>
      </c>
    </row>
    <row r="2659" spans="1:3" x14ac:dyDescent="0.35">
      <c r="A2659" s="167">
        <v>17147954500</v>
      </c>
      <c r="B2659" s="167" t="s">
        <v>672</v>
      </c>
      <c r="C2659" s="167">
        <v>0</v>
      </c>
    </row>
    <row r="2660" spans="1:3" x14ac:dyDescent="0.35">
      <c r="A2660" s="167">
        <v>17147954600</v>
      </c>
      <c r="B2660" s="167" t="s">
        <v>672</v>
      </c>
      <c r="C2660" s="167">
        <v>0</v>
      </c>
    </row>
    <row r="2661" spans="1:3" x14ac:dyDescent="0.35">
      <c r="A2661" s="167">
        <v>17147954700</v>
      </c>
      <c r="B2661" s="167" t="s">
        <v>672</v>
      </c>
      <c r="C2661" s="167">
        <v>5</v>
      </c>
    </row>
    <row r="2662" spans="1:3" x14ac:dyDescent="0.35">
      <c r="A2662" s="167">
        <v>17147954800</v>
      </c>
      <c r="B2662" s="167" t="s">
        <v>672</v>
      </c>
      <c r="C2662" s="167">
        <v>0</v>
      </c>
    </row>
    <row r="2663" spans="1:3" x14ac:dyDescent="0.35">
      <c r="A2663" s="167">
        <v>17149952400</v>
      </c>
      <c r="B2663" s="167" t="s">
        <v>672</v>
      </c>
      <c r="C2663" s="167">
        <v>0</v>
      </c>
    </row>
    <row r="2664" spans="1:3" x14ac:dyDescent="0.35">
      <c r="A2664" s="167">
        <v>17149952500</v>
      </c>
      <c r="B2664" s="167" t="s">
        <v>672</v>
      </c>
      <c r="C2664" s="167">
        <v>0</v>
      </c>
    </row>
    <row r="2665" spans="1:3" x14ac:dyDescent="0.35">
      <c r="A2665" s="167">
        <v>17149952600</v>
      </c>
      <c r="B2665" s="167" t="s">
        <v>672</v>
      </c>
      <c r="C2665" s="167">
        <v>0</v>
      </c>
    </row>
    <row r="2666" spans="1:3" x14ac:dyDescent="0.35">
      <c r="A2666" s="167">
        <v>17149952700</v>
      </c>
      <c r="B2666" s="167" t="s">
        <v>672</v>
      </c>
      <c r="C2666" s="167">
        <v>0</v>
      </c>
    </row>
    <row r="2667" spans="1:3" x14ac:dyDescent="0.35">
      <c r="A2667" s="167">
        <v>17149952800</v>
      </c>
      <c r="B2667" s="167" t="s">
        <v>672</v>
      </c>
      <c r="C2667" s="167">
        <v>1</v>
      </c>
    </row>
    <row r="2668" spans="1:3" x14ac:dyDescent="0.35">
      <c r="A2668" s="167">
        <v>17151971200</v>
      </c>
      <c r="B2668" s="167" t="s">
        <v>672</v>
      </c>
      <c r="C2668" s="167">
        <v>1</v>
      </c>
    </row>
    <row r="2669" spans="1:3" x14ac:dyDescent="0.35">
      <c r="A2669" s="167">
        <v>17151971300</v>
      </c>
      <c r="B2669" s="167" t="s">
        <v>672</v>
      </c>
      <c r="C2669" s="167">
        <v>0</v>
      </c>
    </row>
    <row r="2670" spans="1:3" x14ac:dyDescent="0.35">
      <c r="A2670" s="167">
        <v>17153971000</v>
      </c>
      <c r="B2670" s="167" t="s">
        <v>672</v>
      </c>
      <c r="C2670" s="167">
        <v>0</v>
      </c>
    </row>
    <row r="2671" spans="1:3" x14ac:dyDescent="0.35">
      <c r="A2671" s="167">
        <v>17153971100</v>
      </c>
      <c r="B2671" s="167" t="s">
        <v>672</v>
      </c>
      <c r="C2671" s="167">
        <v>0</v>
      </c>
    </row>
    <row r="2672" spans="1:3" x14ac:dyDescent="0.35">
      <c r="A2672" s="167">
        <v>17155954500</v>
      </c>
      <c r="B2672" s="167" t="s">
        <v>672</v>
      </c>
      <c r="C2672" s="167">
        <v>0</v>
      </c>
    </row>
    <row r="2673" spans="1:3" x14ac:dyDescent="0.35">
      <c r="A2673" s="167">
        <v>17155954600</v>
      </c>
      <c r="B2673" s="167" t="s">
        <v>672</v>
      </c>
      <c r="C2673" s="167">
        <v>0</v>
      </c>
    </row>
    <row r="2674" spans="1:3" x14ac:dyDescent="0.35">
      <c r="A2674" s="167">
        <v>17157950500</v>
      </c>
      <c r="B2674" s="167" t="s">
        <v>672</v>
      </c>
      <c r="C2674" s="167">
        <v>1</v>
      </c>
    </row>
    <row r="2675" spans="1:3" x14ac:dyDescent="0.35">
      <c r="A2675" s="167">
        <v>17157950600</v>
      </c>
      <c r="B2675" s="167" t="s">
        <v>672</v>
      </c>
      <c r="C2675" s="167">
        <v>0</v>
      </c>
    </row>
    <row r="2676" spans="1:3" x14ac:dyDescent="0.35">
      <c r="A2676" s="167">
        <v>17157950700</v>
      </c>
      <c r="B2676" s="167" t="s">
        <v>672</v>
      </c>
      <c r="C2676" s="167">
        <v>0</v>
      </c>
    </row>
    <row r="2677" spans="1:3" x14ac:dyDescent="0.35">
      <c r="A2677" s="167">
        <v>17157950800</v>
      </c>
      <c r="B2677" s="167" t="s">
        <v>672</v>
      </c>
      <c r="C2677" s="167">
        <v>5</v>
      </c>
    </row>
    <row r="2678" spans="1:3" x14ac:dyDescent="0.35">
      <c r="A2678" s="167">
        <v>17157950900</v>
      </c>
      <c r="B2678" s="167" t="s">
        <v>672</v>
      </c>
      <c r="C2678" s="167">
        <v>0</v>
      </c>
    </row>
    <row r="2679" spans="1:3" x14ac:dyDescent="0.35">
      <c r="A2679" s="167">
        <v>17157951000</v>
      </c>
      <c r="B2679" s="167" t="s">
        <v>672</v>
      </c>
      <c r="C2679" s="167">
        <v>1</v>
      </c>
    </row>
    <row r="2680" spans="1:3" x14ac:dyDescent="0.35">
      <c r="A2680" s="167">
        <v>17157951100</v>
      </c>
      <c r="B2680" s="167" t="s">
        <v>672</v>
      </c>
      <c r="C2680" s="167">
        <v>0</v>
      </c>
    </row>
    <row r="2681" spans="1:3" x14ac:dyDescent="0.35">
      <c r="A2681" s="167">
        <v>17157951201</v>
      </c>
      <c r="B2681" s="167" t="s">
        <v>672</v>
      </c>
      <c r="C2681" s="167">
        <v>0</v>
      </c>
    </row>
    <row r="2682" spans="1:3" x14ac:dyDescent="0.35">
      <c r="A2682" s="167">
        <v>17157951202</v>
      </c>
      <c r="B2682" s="167" t="s">
        <v>672</v>
      </c>
      <c r="C2682" s="167">
        <v>0</v>
      </c>
    </row>
    <row r="2683" spans="1:3" x14ac:dyDescent="0.35">
      <c r="A2683" s="167">
        <v>17157951300</v>
      </c>
      <c r="B2683" s="167" t="s">
        <v>672</v>
      </c>
      <c r="C2683" s="167">
        <v>0</v>
      </c>
    </row>
    <row r="2684" spans="1:3" x14ac:dyDescent="0.35">
      <c r="A2684" s="167">
        <v>17159977900</v>
      </c>
      <c r="B2684" s="167" t="s">
        <v>672</v>
      </c>
      <c r="C2684" s="167">
        <v>0</v>
      </c>
    </row>
    <row r="2685" spans="1:3" x14ac:dyDescent="0.35">
      <c r="A2685" s="167">
        <v>17159978000</v>
      </c>
      <c r="B2685" s="167" t="s">
        <v>672</v>
      </c>
      <c r="C2685" s="167">
        <v>1</v>
      </c>
    </row>
    <row r="2686" spans="1:3" x14ac:dyDescent="0.35">
      <c r="A2686" s="167">
        <v>17159978100</v>
      </c>
      <c r="B2686" s="167" t="s">
        <v>672</v>
      </c>
      <c r="C2686" s="167">
        <v>0</v>
      </c>
    </row>
    <row r="2687" spans="1:3" x14ac:dyDescent="0.35">
      <c r="A2687" s="167">
        <v>17159978200</v>
      </c>
      <c r="B2687" s="167" t="s">
        <v>672</v>
      </c>
      <c r="C2687" s="167">
        <v>3</v>
      </c>
    </row>
    <row r="2688" spans="1:3" x14ac:dyDescent="0.35">
      <c r="A2688" s="167">
        <v>17159978300</v>
      </c>
      <c r="B2688" s="167" t="s">
        <v>672</v>
      </c>
      <c r="C2688" s="167">
        <v>1</v>
      </c>
    </row>
    <row r="2689" spans="1:3" x14ac:dyDescent="0.35">
      <c r="A2689" s="167">
        <v>17161020101</v>
      </c>
      <c r="B2689" s="167" t="s">
        <v>824</v>
      </c>
      <c r="C2689" s="167">
        <v>0</v>
      </c>
    </row>
    <row r="2690" spans="1:3" x14ac:dyDescent="0.35">
      <c r="A2690" s="167">
        <v>17161020102</v>
      </c>
      <c r="B2690" s="167" t="s">
        <v>824</v>
      </c>
      <c r="C2690" s="167">
        <v>1</v>
      </c>
    </row>
    <row r="2691" spans="1:3" x14ac:dyDescent="0.35">
      <c r="A2691" s="167">
        <v>17161020103</v>
      </c>
      <c r="B2691" s="167" t="s">
        <v>672</v>
      </c>
      <c r="C2691" s="167">
        <v>1</v>
      </c>
    </row>
    <row r="2692" spans="1:3" x14ac:dyDescent="0.35">
      <c r="A2692" s="167">
        <v>17161020200</v>
      </c>
      <c r="B2692" s="167" t="s">
        <v>824</v>
      </c>
      <c r="C2692" s="167">
        <v>3</v>
      </c>
    </row>
    <row r="2693" spans="1:3" x14ac:dyDescent="0.35">
      <c r="A2693" s="167">
        <v>17161020301</v>
      </c>
      <c r="B2693" s="167" t="s">
        <v>824</v>
      </c>
      <c r="C2693" s="167">
        <v>4</v>
      </c>
    </row>
    <row r="2694" spans="1:3" x14ac:dyDescent="0.35">
      <c r="A2694" s="167">
        <v>17161020302</v>
      </c>
      <c r="B2694" s="167" t="s">
        <v>824</v>
      </c>
      <c r="C2694" s="167">
        <v>1</v>
      </c>
    </row>
    <row r="2695" spans="1:3" x14ac:dyDescent="0.35">
      <c r="A2695" s="167">
        <v>17161020400</v>
      </c>
      <c r="B2695" s="167" t="s">
        <v>824</v>
      </c>
      <c r="C2695" s="167">
        <v>0</v>
      </c>
    </row>
    <row r="2696" spans="1:3" x14ac:dyDescent="0.35">
      <c r="A2696" s="167">
        <v>17161020600</v>
      </c>
      <c r="B2696" s="167" t="s">
        <v>824</v>
      </c>
      <c r="C2696" s="167">
        <v>0</v>
      </c>
    </row>
    <row r="2697" spans="1:3" x14ac:dyDescent="0.35">
      <c r="A2697" s="167">
        <v>17161020700</v>
      </c>
      <c r="B2697" s="167" t="s">
        <v>824</v>
      </c>
      <c r="C2697" s="167">
        <v>0</v>
      </c>
    </row>
    <row r="2698" spans="1:3" x14ac:dyDescent="0.35">
      <c r="A2698" s="167">
        <v>17161020800</v>
      </c>
      <c r="B2698" s="167" t="s">
        <v>824</v>
      </c>
      <c r="C2698" s="167">
        <v>1</v>
      </c>
    </row>
    <row r="2699" spans="1:3" x14ac:dyDescent="0.35">
      <c r="A2699" s="167">
        <v>17161020900</v>
      </c>
      <c r="B2699" s="167" t="s">
        <v>824</v>
      </c>
      <c r="C2699" s="167">
        <v>0</v>
      </c>
    </row>
    <row r="2700" spans="1:3" x14ac:dyDescent="0.35">
      <c r="A2700" s="167">
        <v>17161021000</v>
      </c>
      <c r="B2700" s="167" t="s">
        <v>824</v>
      </c>
      <c r="C2700" s="167">
        <v>3</v>
      </c>
    </row>
    <row r="2701" spans="1:3" x14ac:dyDescent="0.35">
      <c r="A2701" s="167">
        <v>17161021100</v>
      </c>
      <c r="B2701" s="167" t="s">
        <v>824</v>
      </c>
      <c r="C2701" s="167">
        <v>0</v>
      </c>
    </row>
    <row r="2702" spans="1:3" x14ac:dyDescent="0.35">
      <c r="A2702" s="167">
        <v>17161021200</v>
      </c>
      <c r="B2702" s="167" t="s">
        <v>824</v>
      </c>
      <c r="C2702" s="167">
        <v>0</v>
      </c>
    </row>
    <row r="2703" spans="1:3" x14ac:dyDescent="0.35">
      <c r="A2703" s="167">
        <v>17161021300</v>
      </c>
      <c r="B2703" s="167" t="s">
        <v>824</v>
      </c>
      <c r="C2703" s="167">
        <v>0</v>
      </c>
    </row>
    <row r="2704" spans="1:3" x14ac:dyDescent="0.35">
      <c r="A2704" s="167">
        <v>17161021400</v>
      </c>
      <c r="B2704" s="167" t="s">
        <v>824</v>
      </c>
      <c r="C2704" s="167">
        <v>0</v>
      </c>
    </row>
    <row r="2705" spans="1:3" x14ac:dyDescent="0.35">
      <c r="A2705" s="167">
        <v>17161021500</v>
      </c>
      <c r="B2705" s="167" t="s">
        <v>824</v>
      </c>
      <c r="C2705" s="167">
        <v>0</v>
      </c>
    </row>
    <row r="2706" spans="1:3" x14ac:dyDescent="0.35">
      <c r="A2706" s="167">
        <v>17161021600</v>
      </c>
      <c r="B2706" s="167" t="s">
        <v>824</v>
      </c>
      <c r="C2706" s="167">
        <v>0</v>
      </c>
    </row>
    <row r="2707" spans="1:3" x14ac:dyDescent="0.35">
      <c r="A2707" s="167">
        <v>17161021700</v>
      </c>
      <c r="B2707" s="167" t="s">
        <v>824</v>
      </c>
      <c r="C2707" s="167">
        <v>1</v>
      </c>
    </row>
    <row r="2708" spans="1:3" x14ac:dyDescent="0.35">
      <c r="A2708" s="167">
        <v>17161021800</v>
      </c>
      <c r="B2708" s="167" t="s">
        <v>824</v>
      </c>
      <c r="C2708" s="167">
        <v>0</v>
      </c>
    </row>
    <row r="2709" spans="1:3" x14ac:dyDescent="0.35">
      <c r="A2709" s="167">
        <v>17161021900</v>
      </c>
      <c r="B2709" s="167" t="s">
        <v>824</v>
      </c>
      <c r="C2709" s="167">
        <v>1</v>
      </c>
    </row>
    <row r="2710" spans="1:3" x14ac:dyDescent="0.35">
      <c r="A2710" s="167">
        <v>17161022000</v>
      </c>
      <c r="B2710" s="167" t="s">
        <v>824</v>
      </c>
      <c r="C2710" s="167">
        <v>4</v>
      </c>
    </row>
    <row r="2711" spans="1:3" x14ac:dyDescent="0.35">
      <c r="A2711" s="167">
        <v>17161022100</v>
      </c>
      <c r="B2711" s="167" t="s">
        <v>824</v>
      </c>
      <c r="C2711" s="167">
        <v>5</v>
      </c>
    </row>
    <row r="2712" spans="1:3" x14ac:dyDescent="0.35">
      <c r="A2712" s="167">
        <v>17161022200</v>
      </c>
      <c r="B2712" s="167" t="s">
        <v>824</v>
      </c>
      <c r="C2712" s="167">
        <v>5</v>
      </c>
    </row>
    <row r="2713" spans="1:3" x14ac:dyDescent="0.35">
      <c r="A2713" s="167">
        <v>17161022300</v>
      </c>
      <c r="B2713" s="167" t="s">
        <v>824</v>
      </c>
      <c r="C2713" s="167">
        <v>0</v>
      </c>
    </row>
    <row r="2714" spans="1:3" x14ac:dyDescent="0.35">
      <c r="A2714" s="167">
        <v>17161022600</v>
      </c>
      <c r="B2714" s="167" t="s">
        <v>824</v>
      </c>
      <c r="C2714" s="167">
        <v>1</v>
      </c>
    </row>
    <row r="2715" spans="1:3" x14ac:dyDescent="0.35">
      <c r="A2715" s="167">
        <v>17161022800</v>
      </c>
      <c r="B2715" s="167" t="s">
        <v>824</v>
      </c>
      <c r="C2715" s="167">
        <v>0</v>
      </c>
    </row>
    <row r="2716" spans="1:3" x14ac:dyDescent="0.35">
      <c r="A2716" s="167">
        <v>17161022900</v>
      </c>
      <c r="B2716" s="167" t="s">
        <v>824</v>
      </c>
      <c r="C2716" s="167">
        <v>0</v>
      </c>
    </row>
    <row r="2717" spans="1:3" x14ac:dyDescent="0.35">
      <c r="A2717" s="167">
        <v>17161023000</v>
      </c>
      <c r="B2717" s="167" t="s">
        <v>824</v>
      </c>
      <c r="C2717" s="167">
        <v>5</v>
      </c>
    </row>
    <row r="2718" spans="1:3" x14ac:dyDescent="0.35">
      <c r="A2718" s="167">
        <v>17161023100</v>
      </c>
      <c r="B2718" s="167" t="s">
        <v>824</v>
      </c>
      <c r="C2718" s="167">
        <v>0</v>
      </c>
    </row>
    <row r="2719" spans="1:3" x14ac:dyDescent="0.35">
      <c r="A2719" s="167">
        <v>17161023200</v>
      </c>
      <c r="B2719" s="167" t="s">
        <v>824</v>
      </c>
      <c r="C2719" s="167">
        <v>0</v>
      </c>
    </row>
    <row r="2720" spans="1:3" x14ac:dyDescent="0.35">
      <c r="A2720" s="167">
        <v>17161023300</v>
      </c>
      <c r="B2720" s="167" t="s">
        <v>824</v>
      </c>
      <c r="C2720" s="167">
        <v>1</v>
      </c>
    </row>
    <row r="2721" spans="1:3" x14ac:dyDescent="0.35">
      <c r="A2721" s="167">
        <v>17161023500</v>
      </c>
      <c r="B2721" s="167" t="s">
        <v>824</v>
      </c>
      <c r="C2721" s="167">
        <v>0</v>
      </c>
    </row>
    <row r="2722" spans="1:3" x14ac:dyDescent="0.35">
      <c r="A2722" s="167">
        <v>17161023600</v>
      </c>
      <c r="B2722" s="167" t="s">
        <v>824</v>
      </c>
      <c r="C2722" s="167">
        <v>0</v>
      </c>
    </row>
    <row r="2723" spans="1:3" x14ac:dyDescent="0.35">
      <c r="A2723" s="167">
        <v>17161023700</v>
      </c>
      <c r="B2723" s="167" t="s">
        <v>824</v>
      </c>
      <c r="C2723" s="167">
        <v>1</v>
      </c>
    </row>
    <row r="2724" spans="1:3" x14ac:dyDescent="0.35">
      <c r="A2724" s="167">
        <v>17161024000</v>
      </c>
      <c r="B2724" s="167" t="s">
        <v>824</v>
      </c>
      <c r="C2724" s="167">
        <v>0</v>
      </c>
    </row>
    <row r="2725" spans="1:3" x14ac:dyDescent="0.35">
      <c r="A2725" s="167">
        <v>17161024101</v>
      </c>
      <c r="B2725" s="167" t="s">
        <v>824</v>
      </c>
      <c r="C2725" s="167">
        <v>0</v>
      </c>
    </row>
    <row r="2726" spans="1:3" x14ac:dyDescent="0.35">
      <c r="A2726" s="167">
        <v>17161024102</v>
      </c>
      <c r="B2726" s="167" t="s">
        <v>824</v>
      </c>
      <c r="C2726" s="167">
        <v>1</v>
      </c>
    </row>
    <row r="2727" spans="1:3" x14ac:dyDescent="0.35">
      <c r="A2727" s="167">
        <v>17161024103</v>
      </c>
      <c r="B2727" s="167" t="s">
        <v>672</v>
      </c>
      <c r="C2727" s="167">
        <v>1</v>
      </c>
    </row>
    <row r="2728" spans="1:3" x14ac:dyDescent="0.35">
      <c r="A2728" s="167">
        <v>17161024200</v>
      </c>
      <c r="B2728" s="167" t="s">
        <v>824</v>
      </c>
      <c r="C2728" s="167">
        <v>0</v>
      </c>
    </row>
    <row r="2729" spans="1:3" x14ac:dyDescent="0.35">
      <c r="A2729" s="167">
        <v>17161024300</v>
      </c>
      <c r="B2729" s="167" t="s">
        <v>824</v>
      </c>
      <c r="C2729" s="167">
        <v>0</v>
      </c>
    </row>
    <row r="2730" spans="1:3" x14ac:dyDescent="0.35">
      <c r="A2730" s="167">
        <v>17161024400</v>
      </c>
      <c r="B2730" s="167" t="s">
        <v>824</v>
      </c>
      <c r="C2730" s="167">
        <v>3</v>
      </c>
    </row>
    <row r="2731" spans="1:3" x14ac:dyDescent="0.35">
      <c r="A2731" s="167">
        <v>17161024500</v>
      </c>
      <c r="B2731" s="167" t="s">
        <v>824</v>
      </c>
      <c r="C2731" s="167">
        <v>1</v>
      </c>
    </row>
    <row r="2732" spans="1:3" x14ac:dyDescent="0.35">
      <c r="A2732" s="167">
        <v>17163500400</v>
      </c>
      <c r="B2732" s="167" t="s">
        <v>824</v>
      </c>
      <c r="C2732" s="167">
        <v>0</v>
      </c>
    </row>
    <row r="2733" spans="1:3" x14ac:dyDescent="0.35">
      <c r="A2733" s="167">
        <v>17163500500</v>
      </c>
      <c r="B2733" s="167" t="s">
        <v>824</v>
      </c>
      <c r="C2733" s="167">
        <v>1</v>
      </c>
    </row>
    <row r="2734" spans="1:3" x14ac:dyDescent="0.35">
      <c r="A2734" s="167">
        <v>17163500900</v>
      </c>
      <c r="B2734" s="167" t="s">
        <v>824</v>
      </c>
      <c r="C2734" s="167">
        <v>0</v>
      </c>
    </row>
    <row r="2735" spans="1:3" x14ac:dyDescent="0.35">
      <c r="A2735" s="167">
        <v>17163501100</v>
      </c>
      <c r="B2735" s="167" t="s">
        <v>824</v>
      </c>
      <c r="C2735" s="167">
        <v>1</v>
      </c>
    </row>
    <row r="2736" spans="1:3" x14ac:dyDescent="0.35">
      <c r="A2736" s="167">
        <v>17163501200</v>
      </c>
      <c r="B2736" s="167" t="s">
        <v>824</v>
      </c>
      <c r="C2736" s="167">
        <v>1</v>
      </c>
    </row>
    <row r="2737" spans="1:3" x14ac:dyDescent="0.35">
      <c r="A2737" s="167">
        <v>17163501300</v>
      </c>
      <c r="B2737" s="167" t="s">
        <v>824</v>
      </c>
      <c r="C2737" s="167">
        <v>0</v>
      </c>
    </row>
    <row r="2738" spans="1:3" x14ac:dyDescent="0.35">
      <c r="A2738" s="167">
        <v>17163501400</v>
      </c>
      <c r="B2738" s="167" t="s">
        <v>824</v>
      </c>
      <c r="C2738" s="167">
        <v>1</v>
      </c>
    </row>
    <row r="2739" spans="1:3" x14ac:dyDescent="0.35">
      <c r="A2739" s="167">
        <v>17163501501</v>
      </c>
      <c r="B2739" s="167" t="s">
        <v>824</v>
      </c>
      <c r="C2739" s="167">
        <v>1</v>
      </c>
    </row>
    <row r="2740" spans="1:3" x14ac:dyDescent="0.35">
      <c r="A2740" s="167">
        <v>17163501502</v>
      </c>
      <c r="B2740" s="167" t="s">
        <v>824</v>
      </c>
      <c r="C2740" s="167">
        <v>5</v>
      </c>
    </row>
    <row r="2741" spans="1:3" x14ac:dyDescent="0.35">
      <c r="A2741" s="167">
        <v>17163501602</v>
      </c>
      <c r="B2741" s="167" t="s">
        <v>824</v>
      </c>
      <c r="C2741" s="167">
        <v>0</v>
      </c>
    </row>
    <row r="2742" spans="1:3" x14ac:dyDescent="0.35">
      <c r="A2742" s="167">
        <v>17163501604</v>
      </c>
      <c r="B2742" s="167" t="s">
        <v>824</v>
      </c>
      <c r="C2742" s="167">
        <v>0</v>
      </c>
    </row>
    <row r="2743" spans="1:3" x14ac:dyDescent="0.35">
      <c r="A2743" s="167">
        <v>17163501605</v>
      </c>
      <c r="B2743" s="167" t="s">
        <v>824</v>
      </c>
      <c r="C2743" s="167">
        <v>4</v>
      </c>
    </row>
    <row r="2744" spans="1:3" x14ac:dyDescent="0.35">
      <c r="A2744" s="167">
        <v>17163501606</v>
      </c>
      <c r="B2744" s="167" t="s">
        <v>824</v>
      </c>
      <c r="C2744" s="167">
        <v>3</v>
      </c>
    </row>
    <row r="2745" spans="1:3" x14ac:dyDescent="0.35">
      <c r="A2745" s="167">
        <v>17163501607</v>
      </c>
      <c r="B2745" s="167" t="s">
        <v>824</v>
      </c>
      <c r="C2745" s="167">
        <v>4</v>
      </c>
    </row>
    <row r="2746" spans="1:3" x14ac:dyDescent="0.35">
      <c r="A2746" s="167">
        <v>17163501700</v>
      </c>
      <c r="B2746" s="167" t="s">
        <v>824</v>
      </c>
      <c r="C2746" s="167">
        <v>3</v>
      </c>
    </row>
    <row r="2747" spans="1:3" x14ac:dyDescent="0.35">
      <c r="A2747" s="167">
        <v>17163501801</v>
      </c>
      <c r="B2747" s="167" t="s">
        <v>824</v>
      </c>
      <c r="C2747" s="167">
        <v>1</v>
      </c>
    </row>
    <row r="2748" spans="1:3" x14ac:dyDescent="0.35">
      <c r="A2748" s="167">
        <v>17163501802</v>
      </c>
      <c r="B2748" s="167" t="s">
        <v>824</v>
      </c>
      <c r="C2748" s="167">
        <v>0</v>
      </c>
    </row>
    <row r="2749" spans="1:3" x14ac:dyDescent="0.35">
      <c r="A2749" s="167">
        <v>17163501900</v>
      </c>
      <c r="B2749" s="167" t="s">
        <v>824</v>
      </c>
      <c r="C2749" s="167">
        <v>1</v>
      </c>
    </row>
    <row r="2750" spans="1:3" x14ac:dyDescent="0.35">
      <c r="A2750" s="167">
        <v>17163502100</v>
      </c>
      <c r="B2750" s="167" t="s">
        <v>824</v>
      </c>
      <c r="C2750" s="167">
        <v>1</v>
      </c>
    </row>
    <row r="2751" spans="1:3" x14ac:dyDescent="0.35">
      <c r="A2751" s="167">
        <v>17163502200</v>
      </c>
      <c r="B2751" s="167" t="s">
        <v>824</v>
      </c>
      <c r="C2751" s="167">
        <v>0</v>
      </c>
    </row>
    <row r="2752" spans="1:3" x14ac:dyDescent="0.35">
      <c r="A2752" s="167">
        <v>17163502300</v>
      </c>
      <c r="B2752" s="167" t="s">
        <v>824</v>
      </c>
      <c r="C2752" s="167">
        <v>1</v>
      </c>
    </row>
    <row r="2753" spans="1:3" x14ac:dyDescent="0.35">
      <c r="A2753" s="167">
        <v>17163502401</v>
      </c>
      <c r="B2753" s="167" t="s">
        <v>824</v>
      </c>
      <c r="C2753" s="167">
        <v>0</v>
      </c>
    </row>
    <row r="2754" spans="1:3" x14ac:dyDescent="0.35">
      <c r="A2754" s="167">
        <v>17163502404</v>
      </c>
      <c r="B2754" s="167" t="s">
        <v>824</v>
      </c>
      <c r="C2754" s="167">
        <v>3</v>
      </c>
    </row>
    <row r="2755" spans="1:3" x14ac:dyDescent="0.35">
      <c r="A2755" s="167">
        <v>17163502500</v>
      </c>
      <c r="B2755" s="167" t="s">
        <v>824</v>
      </c>
      <c r="C2755" s="167">
        <v>1</v>
      </c>
    </row>
    <row r="2756" spans="1:3" x14ac:dyDescent="0.35">
      <c r="A2756" s="167">
        <v>17163502602</v>
      </c>
      <c r="B2756" s="167" t="s">
        <v>824</v>
      </c>
      <c r="C2756" s="167">
        <v>0</v>
      </c>
    </row>
    <row r="2757" spans="1:3" x14ac:dyDescent="0.35">
      <c r="A2757" s="167">
        <v>17163502603</v>
      </c>
      <c r="B2757" s="167" t="s">
        <v>824</v>
      </c>
      <c r="C2757" s="167">
        <v>0</v>
      </c>
    </row>
    <row r="2758" spans="1:3" x14ac:dyDescent="0.35">
      <c r="A2758" s="167">
        <v>17163502700</v>
      </c>
      <c r="B2758" s="167" t="s">
        <v>824</v>
      </c>
      <c r="C2758" s="167">
        <v>0</v>
      </c>
    </row>
    <row r="2759" spans="1:3" x14ac:dyDescent="0.35">
      <c r="A2759" s="167">
        <v>17163502800</v>
      </c>
      <c r="B2759" s="167" t="s">
        <v>824</v>
      </c>
      <c r="C2759" s="167">
        <v>1</v>
      </c>
    </row>
    <row r="2760" spans="1:3" x14ac:dyDescent="0.35">
      <c r="A2760" s="167">
        <v>17163502900</v>
      </c>
      <c r="B2760" s="167" t="s">
        <v>824</v>
      </c>
      <c r="C2760" s="167">
        <v>0</v>
      </c>
    </row>
    <row r="2761" spans="1:3" x14ac:dyDescent="0.35">
      <c r="A2761" s="167">
        <v>17163503101</v>
      </c>
      <c r="B2761" s="167" t="s">
        <v>824</v>
      </c>
      <c r="C2761" s="167">
        <v>5</v>
      </c>
    </row>
    <row r="2762" spans="1:3" x14ac:dyDescent="0.35">
      <c r="A2762" s="167">
        <v>17163503102</v>
      </c>
      <c r="B2762" s="167" t="s">
        <v>824</v>
      </c>
      <c r="C2762" s="167">
        <v>5</v>
      </c>
    </row>
    <row r="2763" spans="1:3" x14ac:dyDescent="0.35">
      <c r="A2763" s="167">
        <v>17163503202</v>
      </c>
      <c r="B2763" s="167" t="s">
        <v>824</v>
      </c>
      <c r="C2763" s="167">
        <v>0</v>
      </c>
    </row>
    <row r="2764" spans="1:3" x14ac:dyDescent="0.35">
      <c r="A2764" s="167">
        <v>17163503203</v>
      </c>
      <c r="B2764" s="167" t="s">
        <v>672</v>
      </c>
      <c r="C2764" s="167">
        <v>0</v>
      </c>
    </row>
    <row r="2765" spans="1:3" x14ac:dyDescent="0.35">
      <c r="A2765" s="167">
        <v>17163503211</v>
      </c>
      <c r="B2765" s="167" t="s">
        <v>824</v>
      </c>
      <c r="C2765" s="167">
        <v>0</v>
      </c>
    </row>
    <row r="2766" spans="1:3" x14ac:dyDescent="0.35">
      <c r="A2766" s="167">
        <v>17163503301</v>
      </c>
      <c r="B2766" s="167" t="s">
        <v>824</v>
      </c>
      <c r="C2766" s="167">
        <v>3</v>
      </c>
    </row>
    <row r="2767" spans="1:3" x14ac:dyDescent="0.35">
      <c r="A2767" s="167">
        <v>17163503304</v>
      </c>
      <c r="B2767" s="167" t="s">
        <v>824</v>
      </c>
      <c r="C2767" s="167">
        <v>3</v>
      </c>
    </row>
    <row r="2768" spans="1:3" x14ac:dyDescent="0.35">
      <c r="A2768" s="167">
        <v>17163503322</v>
      </c>
      <c r="B2768" s="167" t="s">
        <v>824</v>
      </c>
      <c r="C2768" s="167">
        <v>0</v>
      </c>
    </row>
    <row r="2769" spans="1:3" x14ac:dyDescent="0.35">
      <c r="A2769" s="167">
        <v>17163503323</v>
      </c>
      <c r="B2769" s="167" t="s">
        <v>824</v>
      </c>
      <c r="C2769" s="167">
        <v>0</v>
      </c>
    </row>
    <row r="2770" spans="1:3" x14ac:dyDescent="0.35">
      <c r="A2770" s="167">
        <v>17163503324</v>
      </c>
      <c r="B2770" s="167" t="s">
        <v>824</v>
      </c>
      <c r="C2770" s="167">
        <v>3</v>
      </c>
    </row>
    <row r="2771" spans="1:3" x14ac:dyDescent="0.35">
      <c r="A2771" s="167">
        <v>17163503332</v>
      </c>
      <c r="B2771" s="167" t="s">
        <v>824</v>
      </c>
      <c r="C2771" s="167">
        <v>0</v>
      </c>
    </row>
    <row r="2772" spans="1:3" x14ac:dyDescent="0.35">
      <c r="A2772" s="167">
        <v>17163503334</v>
      </c>
      <c r="B2772" s="167" t="s">
        <v>824</v>
      </c>
      <c r="C2772" s="167">
        <v>0</v>
      </c>
    </row>
    <row r="2773" spans="1:3" x14ac:dyDescent="0.35">
      <c r="A2773" s="167">
        <v>17163503404</v>
      </c>
      <c r="B2773" s="167" t="s">
        <v>824</v>
      </c>
      <c r="C2773" s="167">
        <v>5</v>
      </c>
    </row>
    <row r="2774" spans="1:3" x14ac:dyDescent="0.35">
      <c r="A2774" s="167">
        <v>17163503411</v>
      </c>
      <c r="B2774" s="167" t="s">
        <v>824</v>
      </c>
      <c r="C2774" s="167">
        <v>2</v>
      </c>
    </row>
    <row r="2775" spans="1:3" x14ac:dyDescent="0.35">
      <c r="A2775" s="167">
        <v>17163503412</v>
      </c>
      <c r="B2775" s="167" t="s">
        <v>824</v>
      </c>
      <c r="C2775" s="167">
        <v>0</v>
      </c>
    </row>
    <row r="2776" spans="1:3" x14ac:dyDescent="0.35">
      <c r="A2776" s="167">
        <v>17163503413</v>
      </c>
      <c r="B2776" s="167" t="s">
        <v>824</v>
      </c>
      <c r="C2776" s="167">
        <v>1</v>
      </c>
    </row>
    <row r="2777" spans="1:3" x14ac:dyDescent="0.35">
      <c r="A2777" s="167">
        <v>17163503414</v>
      </c>
      <c r="B2777" s="167" t="s">
        <v>824</v>
      </c>
      <c r="C2777" s="167">
        <v>5</v>
      </c>
    </row>
    <row r="2778" spans="1:3" x14ac:dyDescent="0.35">
      <c r="A2778" s="167">
        <v>17163503415</v>
      </c>
      <c r="B2778" s="167" t="s">
        <v>824</v>
      </c>
      <c r="C2778" s="167">
        <v>4</v>
      </c>
    </row>
    <row r="2779" spans="1:3" x14ac:dyDescent="0.35">
      <c r="A2779" s="167">
        <v>17163503416</v>
      </c>
      <c r="B2779" s="167" t="s">
        <v>824</v>
      </c>
      <c r="C2779" s="167">
        <v>0</v>
      </c>
    </row>
    <row r="2780" spans="1:3" x14ac:dyDescent="0.35">
      <c r="A2780" s="167">
        <v>17163503800</v>
      </c>
      <c r="B2780" s="167" t="s">
        <v>824</v>
      </c>
      <c r="C2780" s="167">
        <v>0</v>
      </c>
    </row>
    <row r="2781" spans="1:3" x14ac:dyDescent="0.35">
      <c r="A2781" s="167">
        <v>17163503903</v>
      </c>
      <c r="B2781" s="167" t="s">
        <v>824</v>
      </c>
      <c r="C2781" s="167">
        <v>5</v>
      </c>
    </row>
    <row r="2782" spans="1:3" x14ac:dyDescent="0.35">
      <c r="A2782" s="167">
        <v>17163503905</v>
      </c>
      <c r="B2782" s="167" t="s">
        <v>824</v>
      </c>
      <c r="C2782" s="167">
        <v>0</v>
      </c>
    </row>
    <row r="2783" spans="1:3" x14ac:dyDescent="0.35">
      <c r="A2783" s="167">
        <v>17163503906</v>
      </c>
      <c r="B2783" s="167" t="s">
        <v>824</v>
      </c>
      <c r="C2783" s="167">
        <v>0</v>
      </c>
    </row>
    <row r="2784" spans="1:3" x14ac:dyDescent="0.35">
      <c r="A2784" s="167">
        <v>17163503907</v>
      </c>
      <c r="B2784" s="167" t="s">
        <v>824</v>
      </c>
      <c r="C2784" s="167">
        <v>0</v>
      </c>
    </row>
    <row r="2785" spans="1:3" x14ac:dyDescent="0.35">
      <c r="A2785" s="167">
        <v>17163503908</v>
      </c>
      <c r="B2785" s="167" t="s">
        <v>824</v>
      </c>
      <c r="C2785" s="167">
        <v>0</v>
      </c>
    </row>
    <row r="2786" spans="1:3" x14ac:dyDescent="0.35">
      <c r="A2786" s="167">
        <v>17163504001</v>
      </c>
      <c r="B2786" s="167" t="s">
        <v>672</v>
      </c>
      <c r="C2786" s="167">
        <v>0</v>
      </c>
    </row>
    <row r="2787" spans="1:3" x14ac:dyDescent="0.35">
      <c r="A2787" s="167">
        <v>17163504002</v>
      </c>
      <c r="B2787" s="167" t="s">
        <v>672</v>
      </c>
      <c r="C2787" s="167">
        <v>0</v>
      </c>
    </row>
    <row r="2788" spans="1:3" x14ac:dyDescent="0.35">
      <c r="A2788" s="167">
        <v>17163504351</v>
      </c>
      <c r="B2788" s="167" t="s">
        <v>824</v>
      </c>
      <c r="C2788" s="167">
        <v>0</v>
      </c>
    </row>
    <row r="2789" spans="1:3" x14ac:dyDescent="0.35">
      <c r="A2789" s="167">
        <v>17163504352</v>
      </c>
      <c r="B2789" s="167" t="s">
        <v>824</v>
      </c>
      <c r="C2789" s="167">
        <v>0</v>
      </c>
    </row>
    <row r="2790" spans="1:3" x14ac:dyDescent="0.35">
      <c r="A2790" s="167">
        <v>17163504353</v>
      </c>
      <c r="B2790" s="167" t="s">
        <v>824</v>
      </c>
      <c r="C2790" s="167">
        <v>5</v>
      </c>
    </row>
    <row r="2791" spans="1:3" x14ac:dyDescent="0.35">
      <c r="A2791" s="167">
        <v>17163504354</v>
      </c>
      <c r="B2791" s="167" t="s">
        <v>824</v>
      </c>
      <c r="C2791" s="167">
        <v>1</v>
      </c>
    </row>
    <row r="2792" spans="1:3" x14ac:dyDescent="0.35">
      <c r="A2792" s="167">
        <v>17163504355</v>
      </c>
      <c r="B2792" s="167" t="s">
        <v>824</v>
      </c>
      <c r="C2792" s="167">
        <v>4</v>
      </c>
    </row>
    <row r="2793" spans="1:3" x14ac:dyDescent="0.35">
      <c r="A2793" s="167">
        <v>17163504356</v>
      </c>
      <c r="B2793" s="167" t="s">
        <v>824</v>
      </c>
      <c r="C2793" s="167">
        <v>0</v>
      </c>
    </row>
    <row r="2794" spans="1:3" x14ac:dyDescent="0.35">
      <c r="A2794" s="167">
        <v>17163504357</v>
      </c>
      <c r="B2794" s="167" t="s">
        <v>824</v>
      </c>
      <c r="C2794" s="167">
        <v>0</v>
      </c>
    </row>
    <row r="2795" spans="1:3" x14ac:dyDescent="0.35">
      <c r="A2795" s="167">
        <v>17163504358</v>
      </c>
      <c r="B2795" s="167" t="s">
        <v>824</v>
      </c>
      <c r="C2795" s="167">
        <v>1</v>
      </c>
    </row>
    <row r="2796" spans="1:3" x14ac:dyDescent="0.35">
      <c r="A2796" s="167">
        <v>17163504359</v>
      </c>
      <c r="B2796" s="167" t="s">
        <v>824</v>
      </c>
      <c r="C2796" s="167">
        <v>4</v>
      </c>
    </row>
    <row r="2797" spans="1:3" x14ac:dyDescent="0.35">
      <c r="A2797" s="167">
        <v>17163504501</v>
      </c>
      <c r="B2797" s="167" t="s">
        <v>824</v>
      </c>
      <c r="C2797" s="167">
        <v>2</v>
      </c>
    </row>
    <row r="2798" spans="1:3" x14ac:dyDescent="0.35">
      <c r="A2798" s="167">
        <v>17163504502</v>
      </c>
      <c r="B2798" s="167" t="s">
        <v>824</v>
      </c>
      <c r="C2798" s="167">
        <v>0</v>
      </c>
    </row>
    <row r="2799" spans="1:3" x14ac:dyDescent="0.35">
      <c r="A2799" s="167">
        <v>17163504600</v>
      </c>
      <c r="B2799" s="167" t="s">
        <v>824</v>
      </c>
      <c r="C2799" s="167">
        <v>0</v>
      </c>
    </row>
    <row r="2800" spans="1:3" x14ac:dyDescent="0.35">
      <c r="A2800" s="167">
        <v>17165955100</v>
      </c>
      <c r="B2800" s="167" t="s">
        <v>672</v>
      </c>
      <c r="C2800" s="167">
        <v>1</v>
      </c>
    </row>
    <row r="2801" spans="1:3" x14ac:dyDescent="0.35">
      <c r="A2801" s="167">
        <v>17165955500</v>
      </c>
      <c r="B2801" s="167" t="s">
        <v>672</v>
      </c>
      <c r="C2801" s="167">
        <v>3</v>
      </c>
    </row>
    <row r="2802" spans="1:3" x14ac:dyDescent="0.35">
      <c r="A2802" s="167">
        <v>17165955600</v>
      </c>
      <c r="B2802" s="167" t="s">
        <v>672</v>
      </c>
      <c r="C2802" s="167">
        <v>1</v>
      </c>
    </row>
    <row r="2803" spans="1:3" x14ac:dyDescent="0.35">
      <c r="A2803" s="167">
        <v>17165955700</v>
      </c>
      <c r="B2803" s="167" t="s">
        <v>672</v>
      </c>
      <c r="C2803" s="167">
        <v>3</v>
      </c>
    </row>
    <row r="2804" spans="1:3" x14ac:dyDescent="0.35">
      <c r="A2804" s="167">
        <v>17165955800</v>
      </c>
      <c r="B2804" s="167" t="s">
        <v>672</v>
      </c>
      <c r="C2804" s="167">
        <v>1</v>
      </c>
    </row>
    <row r="2805" spans="1:3" x14ac:dyDescent="0.35">
      <c r="A2805" s="167">
        <v>17165955900</v>
      </c>
      <c r="B2805" s="167" t="s">
        <v>672</v>
      </c>
      <c r="C2805" s="167">
        <v>3</v>
      </c>
    </row>
    <row r="2806" spans="1:3" x14ac:dyDescent="0.35">
      <c r="A2806" s="167">
        <v>17165956000</v>
      </c>
      <c r="B2806" s="167" t="s">
        <v>672</v>
      </c>
      <c r="C2806" s="167">
        <v>0</v>
      </c>
    </row>
    <row r="2807" spans="1:3" x14ac:dyDescent="0.35">
      <c r="A2807" s="167">
        <v>17165956100</v>
      </c>
      <c r="B2807" s="167" t="s">
        <v>672</v>
      </c>
      <c r="C2807" s="167">
        <v>0</v>
      </c>
    </row>
    <row r="2808" spans="1:3" x14ac:dyDescent="0.35">
      <c r="A2808" s="167">
        <v>17165956200</v>
      </c>
      <c r="B2808" s="167" t="s">
        <v>672</v>
      </c>
      <c r="C2808" s="167">
        <v>5</v>
      </c>
    </row>
    <row r="2809" spans="1:3" x14ac:dyDescent="0.35">
      <c r="A2809" s="167">
        <v>17167000100</v>
      </c>
      <c r="B2809" s="167" t="s">
        <v>824</v>
      </c>
      <c r="C2809" s="167">
        <v>0</v>
      </c>
    </row>
    <row r="2810" spans="1:3" x14ac:dyDescent="0.35">
      <c r="A2810" s="167">
        <v>17167000201</v>
      </c>
      <c r="B2810" s="167" t="s">
        <v>824</v>
      </c>
      <c r="C2810" s="167">
        <v>1</v>
      </c>
    </row>
    <row r="2811" spans="1:3" x14ac:dyDescent="0.35">
      <c r="A2811" s="167">
        <v>17167000202</v>
      </c>
      <c r="B2811" s="167" t="s">
        <v>824</v>
      </c>
      <c r="C2811" s="167">
        <v>0</v>
      </c>
    </row>
    <row r="2812" spans="1:3" x14ac:dyDescent="0.35">
      <c r="A2812" s="167">
        <v>17167000300</v>
      </c>
      <c r="B2812" s="167" t="s">
        <v>824</v>
      </c>
      <c r="C2812" s="167">
        <v>1</v>
      </c>
    </row>
    <row r="2813" spans="1:3" x14ac:dyDescent="0.35">
      <c r="A2813" s="167">
        <v>17167000400</v>
      </c>
      <c r="B2813" s="167" t="s">
        <v>824</v>
      </c>
      <c r="C2813" s="167">
        <v>0</v>
      </c>
    </row>
    <row r="2814" spans="1:3" x14ac:dyDescent="0.35">
      <c r="A2814" s="167">
        <v>17167000501</v>
      </c>
      <c r="B2814" s="167" t="s">
        <v>824</v>
      </c>
      <c r="C2814" s="167">
        <v>0</v>
      </c>
    </row>
    <row r="2815" spans="1:3" x14ac:dyDescent="0.35">
      <c r="A2815" s="167">
        <v>17167000503</v>
      </c>
      <c r="B2815" s="167" t="s">
        <v>824</v>
      </c>
      <c r="C2815" s="167">
        <v>0</v>
      </c>
    </row>
    <row r="2816" spans="1:3" x14ac:dyDescent="0.35">
      <c r="A2816" s="167">
        <v>17167000504</v>
      </c>
      <c r="B2816" s="167" t="s">
        <v>824</v>
      </c>
      <c r="C2816" s="167">
        <v>1</v>
      </c>
    </row>
    <row r="2817" spans="1:3" x14ac:dyDescent="0.35">
      <c r="A2817" s="167">
        <v>17167000600</v>
      </c>
      <c r="B2817" s="167" t="s">
        <v>824</v>
      </c>
      <c r="C2817" s="167">
        <v>0</v>
      </c>
    </row>
    <row r="2818" spans="1:3" x14ac:dyDescent="0.35">
      <c r="A2818" s="167">
        <v>17167000700</v>
      </c>
      <c r="B2818" s="167" t="s">
        <v>824</v>
      </c>
      <c r="C2818" s="167">
        <v>1</v>
      </c>
    </row>
    <row r="2819" spans="1:3" x14ac:dyDescent="0.35">
      <c r="A2819" s="167">
        <v>17167000800</v>
      </c>
      <c r="B2819" s="167" t="s">
        <v>824</v>
      </c>
      <c r="C2819" s="167">
        <v>1</v>
      </c>
    </row>
    <row r="2820" spans="1:3" x14ac:dyDescent="0.35">
      <c r="A2820" s="167">
        <v>17167000900</v>
      </c>
      <c r="B2820" s="167" t="s">
        <v>824</v>
      </c>
      <c r="C2820" s="167">
        <v>1</v>
      </c>
    </row>
    <row r="2821" spans="1:3" x14ac:dyDescent="0.35">
      <c r="A2821" s="167">
        <v>17167001001</v>
      </c>
      <c r="B2821" s="167" t="s">
        <v>824</v>
      </c>
      <c r="C2821" s="167">
        <v>4</v>
      </c>
    </row>
    <row r="2822" spans="1:3" x14ac:dyDescent="0.35">
      <c r="A2822" s="167">
        <v>17167001003</v>
      </c>
      <c r="B2822" s="167" t="s">
        <v>824</v>
      </c>
      <c r="C2822" s="167">
        <v>1</v>
      </c>
    </row>
    <row r="2823" spans="1:3" x14ac:dyDescent="0.35">
      <c r="A2823" s="167">
        <v>17167001004</v>
      </c>
      <c r="B2823" s="167" t="s">
        <v>824</v>
      </c>
      <c r="C2823" s="167">
        <v>0</v>
      </c>
    </row>
    <row r="2824" spans="1:3" x14ac:dyDescent="0.35">
      <c r="A2824" s="167">
        <v>17167001100</v>
      </c>
      <c r="B2824" s="167" t="s">
        <v>824</v>
      </c>
      <c r="C2824" s="167">
        <v>0</v>
      </c>
    </row>
    <row r="2825" spans="1:3" x14ac:dyDescent="0.35">
      <c r="A2825" s="167">
        <v>17167001200</v>
      </c>
      <c r="B2825" s="167" t="s">
        <v>824</v>
      </c>
      <c r="C2825" s="167">
        <v>1</v>
      </c>
    </row>
    <row r="2826" spans="1:3" x14ac:dyDescent="0.35">
      <c r="A2826" s="167">
        <v>17167001300</v>
      </c>
      <c r="B2826" s="167" t="s">
        <v>824</v>
      </c>
      <c r="C2826" s="167">
        <v>0</v>
      </c>
    </row>
    <row r="2827" spans="1:3" x14ac:dyDescent="0.35">
      <c r="A2827" s="167">
        <v>17167001400</v>
      </c>
      <c r="B2827" s="167" t="s">
        <v>824</v>
      </c>
      <c r="C2827" s="167">
        <v>1</v>
      </c>
    </row>
    <row r="2828" spans="1:3" x14ac:dyDescent="0.35">
      <c r="A2828" s="167">
        <v>17167001600</v>
      </c>
      <c r="B2828" s="167" t="s">
        <v>824</v>
      </c>
      <c r="C2828" s="167">
        <v>1</v>
      </c>
    </row>
    <row r="2829" spans="1:3" x14ac:dyDescent="0.35">
      <c r="A2829" s="167">
        <v>17167001800</v>
      </c>
      <c r="B2829" s="167" t="s">
        <v>824</v>
      </c>
      <c r="C2829" s="167">
        <v>0</v>
      </c>
    </row>
    <row r="2830" spans="1:3" x14ac:dyDescent="0.35">
      <c r="A2830" s="167">
        <v>17167001900</v>
      </c>
      <c r="B2830" s="167" t="s">
        <v>824</v>
      </c>
      <c r="C2830" s="167">
        <v>3</v>
      </c>
    </row>
    <row r="2831" spans="1:3" x14ac:dyDescent="0.35">
      <c r="A2831" s="167">
        <v>17167002001</v>
      </c>
      <c r="B2831" s="167" t="s">
        <v>824</v>
      </c>
      <c r="C2831" s="167">
        <v>1</v>
      </c>
    </row>
    <row r="2832" spans="1:3" x14ac:dyDescent="0.35">
      <c r="A2832" s="167">
        <v>17167002002</v>
      </c>
      <c r="B2832" s="167" t="s">
        <v>824</v>
      </c>
      <c r="C2832" s="167">
        <v>0</v>
      </c>
    </row>
    <row r="2833" spans="1:3" x14ac:dyDescent="0.35">
      <c r="A2833" s="167">
        <v>17167002100</v>
      </c>
      <c r="B2833" s="167" t="s">
        <v>824</v>
      </c>
      <c r="C2833" s="167">
        <v>0</v>
      </c>
    </row>
    <row r="2834" spans="1:3" x14ac:dyDescent="0.35">
      <c r="A2834" s="167">
        <v>17167002200</v>
      </c>
      <c r="B2834" s="167" t="s">
        <v>824</v>
      </c>
      <c r="C2834" s="167">
        <v>0</v>
      </c>
    </row>
    <row r="2835" spans="1:3" x14ac:dyDescent="0.35">
      <c r="A2835" s="167">
        <v>17167002300</v>
      </c>
      <c r="B2835" s="167" t="s">
        <v>824</v>
      </c>
      <c r="C2835" s="167">
        <v>0</v>
      </c>
    </row>
    <row r="2836" spans="1:3" x14ac:dyDescent="0.35">
      <c r="A2836" s="167">
        <v>17167002400</v>
      </c>
      <c r="B2836" s="167" t="s">
        <v>824</v>
      </c>
      <c r="C2836" s="167">
        <v>0</v>
      </c>
    </row>
    <row r="2837" spans="1:3" x14ac:dyDescent="0.35">
      <c r="A2837" s="167">
        <v>17167002500</v>
      </c>
      <c r="B2837" s="167" t="s">
        <v>824</v>
      </c>
      <c r="C2837" s="167">
        <v>1</v>
      </c>
    </row>
    <row r="2838" spans="1:3" x14ac:dyDescent="0.35">
      <c r="A2838" s="167">
        <v>17167002600</v>
      </c>
      <c r="B2838" s="167" t="s">
        <v>824</v>
      </c>
      <c r="C2838" s="167">
        <v>1</v>
      </c>
    </row>
    <row r="2839" spans="1:3" x14ac:dyDescent="0.35">
      <c r="A2839" s="167">
        <v>17167002700</v>
      </c>
      <c r="B2839" s="167" t="s">
        <v>824</v>
      </c>
      <c r="C2839" s="167">
        <v>1</v>
      </c>
    </row>
    <row r="2840" spans="1:3" x14ac:dyDescent="0.35">
      <c r="A2840" s="167">
        <v>17167002801</v>
      </c>
      <c r="B2840" s="167" t="s">
        <v>824</v>
      </c>
      <c r="C2840" s="167">
        <v>0</v>
      </c>
    </row>
    <row r="2841" spans="1:3" x14ac:dyDescent="0.35">
      <c r="A2841" s="167">
        <v>17167002802</v>
      </c>
      <c r="B2841" s="167" t="s">
        <v>824</v>
      </c>
      <c r="C2841" s="167">
        <v>1</v>
      </c>
    </row>
    <row r="2842" spans="1:3" x14ac:dyDescent="0.35">
      <c r="A2842" s="167">
        <v>17167002900</v>
      </c>
      <c r="B2842" s="167" t="s">
        <v>824</v>
      </c>
      <c r="C2842" s="167">
        <v>5</v>
      </c>
    </row>
    <row r="2843" spans="1:3" x14ac:dyDescent="0.35">
      <c r="A2843" s="167">
        <v>17167003000</v>
      </c>
      <c r="B2843" s="167" t="s">
        <v>824</v>
      </c>
      <c r="C2843" s="167">
        <v>2</v>
      </c>
    </row>
    <row r="2844" spans="1:3" x14ac:dyDescent="0.35">
      <c r="A2844" s="167">
        <v>17167003100</v>
      </c>
      <c r="B2844" s="167" t="s">
        <v>824</v>
      </c>
      <c r="C2844" s="167">
        <v>1</v>
      </c>
    </row>
    <row r="2845" spans="1:3" x14ac:dyDescent="0.35">
      <c r="A2845" s="167">
        <v>17167003201</v>
      </c>
      <c r="B2845" s="167" t="s">
        <v>824</v>
      </c>
      <c r="C2845" s="167">
        <v>0</v>
      </c>
    </row>
    <row r="2846" spans="1:3" x14ac:dyDescent="0.35">
      <c r="A2846" s="167">
        <v>17167003202</v>
      </c>
      <c r="B2846" s="167" t="s">
        <v>824</v>
      </c>
      <c r="C2846" s="167">
        <v>3</v>
      </c>
    </row>
    <row r="2847" spans="1:3" x14ac:dyDescent="0.35">
      <c r="A2847" s="167">
        <v>17167003203</v>
      </c>
      <c r="B2847" s="167" t="s">
        <v>824</v>
      </c>
      <c r="C2847" s="167">
        <v>3</v>
      </c>
    </row>
    <row r="2848" spans="1:3" x14ac:dyDescent="0.35">
      <c r="A2848" s="167">
        <v>17167003300</v>
      </c>
      <c r="B2848" s="167" t="s">
        <v>672</v>
      </c>
      <c r="C2848" s="167">
        <v>0</v>
      </c>
    </row>
    <row r="2849" spans="1:3" x14ac:dyDescent="0.35">
      <c r="A2849" s="167">
        <v>17167003400</v>
      </c>
      <c r="B2849" s="167" t="s">
        <v>672</v>
      </c>
      <c r="C2849" s="167">
        <v>0</v>
      </c>
    </row>
    <row r="2850" spans="1:3" x14ac:dyDescent="0.35">
      <c r="A2850" s="167">
        <v>17167003500</v>
      </c>
      <c r="B2850" s="167" t="s">
        <v>672</v>
      </c>
      <c r="C2850" s="167">
        <v>1</v>
      </c>
    </row>
    <row r="2851" spans="1:3" x14ac:dyDescent="0.35">
      <c r="A2851" s="167">
        <v>17167003601</v>
      </c>
      <c r="B2851" s="167" t="s">
        <v>672</v>
      </c>
      <c r="C2851" s="167">
        <v>0</v>
      </c>
    </row>
    <row r="2852" spans="1:3" x14ac:dyDescent="0.35">
      <c r="A2852" s="167">
        <v>17167003602</v>
      </c>
      <c r="B2852" s="167" t="s">
        <v>824</v>
      </c>
      <c r="C2852" s="167">
        <v>0</v>
      </c>
    </row>
    <row r="2853" spans="1:3" x14ac:dyDescent="0.35">
      <c r="A2853" s="167">
        <v>17167003603</v>
      </c>
      <c r="B2853" s="167" t="s">
        <v>824</v>
      </c>
      <c r="C2853" s="167">
        <v>0</v>
      </c>
    </row>
    <row r="2854" spans="1:3" x14ac:dyDescent="0.35">
      <c r="A2854" s="167">
        <v>17167003604</v>
      </c>
      <c r="B2854" s="167" t="s">
        <v>824</v>
      </c>
      <c r="C2854" s="167">
        <v>2</v>
      </c>
    </row>
    <row r="2855" spans="1:3" x14ac:dyDescent="0.35">
      <c r="A2855" s="167">
        <v>17167003701</v>
      </c>
      <c r="B2855" s="167" t="s">
        <v>824</v>
      </c>
      <c r="C2855" s="167">
        <v>0</v>
      </c>
    </row>
    <row r="2856" spans="1:3" x14ac:dyDescent="0.35">
      <c r="A2856" s="167">
        <v>17167003702</v>
      </c>
      <c r="B2856" s="167" t="s">
        <v>824</v>
      </c>
      <c r="C2856" s="167">
        <v>0</v>
      </c>
    </row>
    <row r="2857" spans="1:3" x14ac:dyDescent="0.35">
      <c r="A2857" s="167">
        <v>17167003801</v>
      </c>
      <c r="B2857" s="167" t="s">
        <v>824</v>
      </c>
      <c r="C2857" s="167">
        <v>1</v>
      </c>
    </row>
    <row r="2858" spans="1:3" x14ac:dyDescent="0.35">
      <c r="A2858" s="167">
        <v>17167003802</v>
      </c>
      <c r="B2858" s="167" t="s">
        <v>824</v>
      </c>
      <c r="C2858" s="167">
        <v>1</v>
      </c>
    </row>
    <row r="2859" spans="1:3" x14ac:dyDescent="0.35">
      <c r="A2859" s="167">
        <v>17167003901</v>
      </c>
      <c r="B2859" s="167" t="s">
        <v>824</v>
      </c>
      <c r="C2859" s="167">
        <v>0</v>
      </c>
    </row>
    <row r="2860" spans="1:3" x14ac:dyDescent="0.35">
      <c r="A2860" s="167">
        <v>17167003902</v>
      </c>
      <c r="B2860" s="167" t="s">
        <v>824</v>
      </c>
      <c r="C2860" s="167">
        <v>1</v>
      </c>
    </row>
    <row r="2861" spans="1:3" x14ac:dyDescent="0.35">
      <c r="A2861" s="167">
        <v>17167004000</v>
      </c>
      <c r="B2861" s="167" t="s">
        <v>672</v>
      </c>
      <c r="C2861" s="167">
        <v>0</v>
      </c>
    </row>
    <row r="2862" spans="1:3" x14ac:dyDescent="0.35">
      <c r="A2862" s="167">
        <v>17167004200</v>
      </c>
      <c r="B2862" s="167" t="s">
        <v>824</v>
      </c>
      <c r="C2862" s="167">
        <v>0</v>
      </c>
    </row>
    <row r="2863" spans="1:3" x14ac:dyDescent="0.35">
      <c r="A2863" s="167">
        <v>17169970100</v>
      </c>
      <c r="B2863" s="167" t="s">
        <v>672</v>
      </c>
      <c r="C2863" s="167">
        <v>1</v>
      </c>
    </row>
    <row r="2864" spans="1:3" x14ac:dyDescent="0.35">
      <c r="A2864" s="167">
        <v>17169970200</v>
      </c>
      <c r="B2864" s="167" t="s">
        <v>672</v>
      </c>
      <c r="C2864" s="167">
        <v>0</v>
      </c>
    </row>
    <row r="2865" spans="1:3" x14ac:dyDescent="0.35">
      <c r="A2865" s="167">
        <v>17169970300</v>
      </c>
      <c r="B2865" s="167" t="s">
        <v>672</v>
      </c>
      <c r="C2865" s="167">
        <v>1</v>
      </c>
    </row>
    <row r="2866" spans="1:3" x14ac:dyDescent="0.35">
      <c r="A2866" s="167">
        <v>17171970600</v>
      </c>
      <c r="B2866" s="167" t="s">
        <v>672</v>
      </c>
      <c r="C2866" s="167">
        <v>5</v>
      </c>
    </row>
    <row r="2867" spans="1:3" x14ac:dyDescent="0.35">
      <c r="A2867" s="167">
        <v>17171970700</v>
      </c>
      <c r="B2867" s="167" t="s">
        <v>672</v>
      </c>
      <c r="C2867" s="167">
        <v>0</v>
      </c>
    </row>
    <row r="2868" spans="1:3" x14ac:dyDescent="0.35">
      <c r="A2868" s="167">
        <v>17173959100</v>
      </c>
      <c r="B2868" s="167" t="s">
        <v>672</v>
      </c>
      <c r="C2868" s="167">
        <v>0</v>
      </c>
    </row>
    <row r="2869" spans="1:3" x14ac:dyDescent="0.35">
      <c r="A2869" s="167">
        <v>17173959200</v>
      </c>
      <c r="B2869" s="167" t="s">
        <v>672</v>
      </c>
      <c r="C2869" s="167">
        <v>1</v>
      </c>
    </row>
    <row r="2870" spans="1:3" x14ac:dyDescent="0.35">
      <c r="A2870" s="167">
        <v>17173959300</v>
      </c>
      <c r="B2870" s="167" t="s">
        <v>672</v>
      </c>
      <c r="C2870" s="167">
        <v>1</v>
      </c>
    </row>
    <row r="2871" spans="1:3" x14ac:dyDescent="0.35">
      <c r="A2871" s="167">
        <v>17173959400</v>
      </c>
      <c r="B2871" s="167" t="s">
        <v>672</v>
      </c>
      <c r="C2871" s="167">
        <v>5</v>
      </c>
    </row>
    <row r="2872" spans="1:3" x14ac:dyDescent="0.35">
      <c r="A2872" s="167">
        <v>17173959500</v>
      </c>
      <c r="B2872" s="167" t="s">
        <v>672</v>
      </c>
      <c r="C2872" s="167">
        <v>4</v>
      </c>
    </row>
    <row r="2873" spans="1:3" x14ac:dyDescent="0.35">
      <c r="A2873" s="167">
        <v>17173959600</v>
      </c>
      <c r="B2873" s="167" t="s">
        <v>672</v>
      </c>
      <c r="C2873" s="167">
        <v>5</v>
      </c>
    </row>
    <row r="2874" spans="1:3" x14ac:dyDescent="0.35">
      <c r="A2874" s="167">
        <v>17175951400</v>
      </c>
      <c r="B2874" s="167" t="s">
        <v>672</v>
      </c>
      <c r="C2874" s="167">
        <v>0</v>
      </c>
    </row>
    <row r="2875" spans="1:3" x14ac:dyDescent="0.35">
      <c r="A2875" s="167">
        <v>17175951500</v>
      </c>
      <c r="B2875" s="167" t="s">
        <v>672</v>
      </c>
      <c r="C2875" s="167">
        <v>0</v>
      </c>
    </row>
    <row r="2876" spans="1:3" x14ac:dyDescent="0.35">
      <c r="A2876" s="167">
        <v>17177000100</v>
      </c>
      <c r="B2876" s="167" t="s">
        <v>672</v>
      </c>
      <c r="C2876" s="167">
        <v>0</v>
      </c>
    </row>
    <row r="2877" spans="1:3" x14ac:dyDescent="0.35">
      <c r="A2877" s="167">
        <v>17177000200</v>
      </c>
      <c r="B2877" s="167" t="s">
        <v>672</v>
      </c>
      <c r="C2877" s="167">
        <v>0</v>
      </c>
    </row>
    <row r="2878" spans="1:3" x14ac:dyDescent="0.35">
      <c r="A2878" s="167">
        <v>17177000300</v>
      </c>
      <c r="B2878" s="167" t="s">
        <v>672</v>
      </c>
      <c r="C2878" s="167">
        <v>5</v>
      </c>
    </row>
    <row r="2879" spans="1:3" x14ac:dyDescent="0.35">
      <c r="A2879" s="167">
        <v>17177000400</v>
      </c>
      <c r="B2879" s="167" t="s">
        <v>672</v>
      </c>
      <c r="C2879" s="167">
        <v>0</v>
      </c>
    </row>
    <row r="2880" spans="1:3" x14ac:dyDescent="0.35">
      <c r="A2880" s="167">
        <v>17177000500</v>
      </c>
      <c r="B2880" s="167" t="s">
        <v>672</v>
      </c>
      <c r="C2880" s="167">
        <v>1</v>
      </c>
    </row>
    <row r="2881" spans="1:3" x14ac:dyDescent="0.35">
      <c r="A2881" s="167">
        <v>17177000600</v>
      </c>
      <c r="B2881" s="167" t="s">
        <v>672</v>
      </c>
      <c r="C2881" s="167">
        <v>4</v>
      </c>
    </row>
    <row r="2882" spans="1:3" x14ac:dyDescent="0.35">
      <c r="A2882" s="167">
        <v>17177000700</v>
      </c>
      <c r="B2882" s="167" t="s">
        <v>672</v>
      </c>
      <c r="C2882" s="167">
        <v>0</v>
      </c>
    </row>
    <row r="2883" spans="1:3" x14ac:dyDescent="0.35">
      <c r="A2883" s="167">
        <v>17177000800</v>
      </c>
      <c r="B2883" s="167" t="s">
        <v>672</v>
      </c>
      <c r="C2883" s="167">
        <v>1</v>
      </c>
    </row>
    <row r="2884" spans="1:3" x14ac:dyDescent="0.35">
      <c r="A2884" s="167">
        <v>17177000900</v>
      </c>
      <c r="B2884" s="167" t="s">
        <v>672</v>
      </c>
      <c r="C2884" s="167">
        <v>1</v>
      </c>
    </row>
    <row r="2885" spans="1:3" x14ac:dyDescent="0.35">
      <c r="A2885" s="167">
        <v>17177001000</v>
      </c>
      <c r="B2885" s="167" t="s">
        <v>672</v>
      </c>
      <c r="C2885" s="167">
        <v>0</v>
      </c>
    </row>
    <row r="2886" spans="1:3" x14ac:dyDescent="0.35">
      <c r="A2886" s="167">
        <v>17177001100</v>
      </c>
      <c r="B2886" s="167" t="s">
        <v>672</v>
      </c>
      <c r="C2886" s="167">
        <v>0</v>
      </c>
    </row>
    <row r="2887" spans="1:3" x14ac:dyDescent="0.35">
      <c r="A2887" s="167">
        <v>17177001200</v>
      </c>
      <c r="B2887" s="167" t="s">
        <v>672</v>
      </c>
      <c r="C2887" s="167">
        <v>4</v>
      </c>
    </row>
    <row r="2888" spans="1:3" x14ac:dyDescent="0.35">
      <c r="A2888" s="167">
        <v>17177001300</v>
      </c>
      <c r="B2888" s="167" t="s">
        <v>672</v>
      </c>
      <c r="C2888" s="167">
        <v>1</v>
      </c>
    </row>
    <row r="2889" spans="1:3" x14ac:dyDescent="0.35">
      <c r="A2889" s="167">
        <v>17179020100</v>
      </c>
      <c r="B2889" s="167" t="s">
        <v>824</v>
      </c>
      <c r="C2889" s="167">
        <v>0</v>
      </c>
    </row>
    <row r="2890" spans="1:3" x14ac:dyDescent="0.35">
      <c r="A2890" s="167">
        <v>17179020301</v>
      </c>
      <c r="B2890" s="167" t="s">
        <v>824</v>
      </c>
      <c r="C2890" s="167">
        <v>0</v>
      </c>
    </row>
    <row r="2891" spans="1:3" x14ac:dyDescent="0.35">
      <c r="A2891" s="167">
        <v>17179020302</v>
      </c>
      <c r="B2891" s="167" t="s">
        <v>824</v>
      </c>
      <c r="C2891" s="167">
        <v>0</v>
      </c>
    </row>
    <row r="2892" spans="1:3" x14ac:dyDescent="0.35">
      <c r="A2892" s="167">
        <v>17179020400</v>
      </c>
      <c r="B2892" s="167" t="s">
        <v>824</v>
      </c>
      <c r="C2892" s="167">
        <v>1</v>
      </c>
    </row>
    <row r="2893" spans="1:3" x14ac:dyDescent="0.35">
      <c r="A2893" s="167">
        <v>17179020500</v>
      </c>
      <c r="B2893" s="167" t="s">
        <v>824</v>
      </c>
      <c r="C2893" s="167">
        <v>1</v>
      </c>
    </row>
    <row r="2894" spans="1:3" x14ac:dyDescent="0.35">
      <c r="A2894" s="167">
        <v>17179020600</v>
      </c>
      <c r="B2894" s="167" t="s">
        <v>824</v>
      </c>
      <c r="C2894" s="167">
        <v>2</v>
      </c>
    </row>
    <row r="2895" spans="1:3" x14ac:dyDescent="0.35">
      <c r="A2895" s="167">
        <v>17179020700</v>
      </c>
      <c r="B2895" s="167" t="s">
        <v>824</v>
      </c>
      <c r="C2895" s="167">
        <v>2</v>
      </c>
    </row>
    <row r="2896" spans="1:3" x14ac:dyDescent="0.35">
      <c r="A2896" s="167">
        <v>17179020800</v>
      </c>
      <c r="B2896" s="167" t="s">
        <v>824</v>
      </c>
      <c r="C2896" s="167">
        <v>1</v>
      </c>
    </row>
    <row r="2897" spans="1:3" x14ac:dyDescent="0.35">
      <c r="A2897" s="167">
        <v>17179020900</v>
      </c>
      <c r="B2897" s="167" t="s">
        <v>824</v>
      </c>
      <c r="C2897" s="167">
        <v>0</v>
      </c>
    </row>
    <row r="2898" spans="1:3" x14ac:dyDescent="0.35">
      <c r="A2898" s="167">
        <v>17179021000</v>
      </c>
      <c r="B2898" s="167" t="s">
        <v>824</v>
      </c>
      <c r="C2898" s="167">
        <v>1</v>
      </c>
    </row>
    <row r="2899" spans="1:3" x14ac:dyDescent="0.35">
      <c r="A2899" s="167">
        <v>17179021101</v>
      </c>
      <c r="B2899" s="167" t="s">
        <v>824</v>
      </c>
      <c r="C2899" s="167">
        <v>0</v>
      </c>
    </row>
    <row r="2900" spans="1:3" x14ac:dyDescent="0.35">
      <c r="A2900" s="167">
        <v>17179021102</v>
      </c>
      <c r="B2900" s="167" t="s">
        <v>824</v>
      </c>
      <c r="C2900" s="167">
        <v>0</v>
      </c>
    </row>
    <row r="2901" spans="1:3" x14ac:dyDescent="0.35">
      <c r="A2901" s="167">
        <v>17179021201</v>
      </c>
      <c r="B2901" s="167" t="s">
        <v>824</v>
      </c>
      <c r="C2901" s="167">
        <v>1</v>
      </c>
    </row>
    <row r="2902" spans="1:3" x14ac:dyDescent="0.35">
      <c r="A2902" s="167">
        <v>17179021202</v>
      </c>
      <c r="B2902" s="167" t="s">
        <v>824</v>
      </c>
      <c r="C2902" s="167">
        <v>0</v>
      </c>
    </row>
    <row r="2903" spans="1:3" x14ac:dyDescent="0.35">
      <c r="A2903" s="167">
        <v>17179021203</v>
      </c>
      <c r="B2903" s="167" t="s">
        <v>824</v>
      </c>
      <c r="C2903" s="167">
        <v>1</v>
      </c>
    </row>
    <row r="2904" spans="1:3" x14ac:dyDescent="0.35">
      <c r="A2904" s="167">
        <v>17179021500</v>
      </c>
      <c r="B2904" s="167" t="s">
        <v>824</v>
      </c>
      <c r="C2904" s="167">
        <v>0</v>
      </c>
    </row>
    <row r="2905" spans="1:3" x14ac:dyDescent="0.35">
      <c r="A2905" s="167">
        <v>17179021603</v>
      </c>
      <c r="B2905" s="167" t="s">
        <v>824</v>
      </c>
      <c r="C2905" s="167">
        <v>0</v>
      </c>
    </row>
    <row r="2906" spans="1:3" x14ac:dyDescent="0.35">
      <c r="A2906" s="167">
        <v>17179021604</v>
      </c>
      <c r="B2906" s="167" t="s">
        <v>824</v>
      </c>
      <c r="C2906" s="167">
        <v>0</v>
      </c>
    </row>
    <row r="2907" spans="1:3" x14ac:dyDescent="0.35">
      <c r="A2907" s="167">
        <v>17179021605</v>
      </c>
      <c r="B2907" s="167" t="s">
        <v>824</v>
      </c>
      <c r="C2907" s="167">
        <v>1</v>
      </c>
    </row>
    <row r="2908" spans="1:3" x14ac:dyDescent="0.35">
      <c r="A2908" s="167">
        <v>17179021606</v>
      </c>
      <c r="B2908" s="167" t="s">
        <v>824</v>
      </c>
      <c r="C2908" s="167">
        <v>0</v>
      </c>
    </row>
    <row r="2909" spans="1:3" x14ac:dyDescent="0.35">
      <c r="A2909" s="167">
        <v>17179021701</v>
      </c>
      <c r="B2909" s="167" t="s">
        <v>672</v>
      </c>
      <c r="C2909" s="167">
        <v>0</v>
      </c>
    </row>
    <row r="2910" spans="1:3" x14ac:dyDescent="0.35">
      <c r="A2910" s="167">
        <v>17179021702</v>
      </c>
      <c r="B2910" s="167" t="s">
        <v>672</v>
      </c>
      <c r="C2910" s="167">
        <v>0</v>
      </c>
    </row>
    <row r="2911" spans="1:3" x14ac:dyDescent="0.35">
      <c r="A2911" s="167">
        <v>17179021801</v>
      </c>
      <c r="B2911" s="167" t="s">
        <v>824</v>
      </c>
      <c r="C2911" s="167">
        <v>0</v>
      </c>
    </row>
    <row r="2912" spans="1:3" x14ac:dyDescent="0.35">
      <c r="A2912" s="167">
        <v>17179021802</v>
      </c>
      <c r="B2912" s="167" t="s">
        <v>672</v>
      </c>
      <c r="C2912" s="167">
        <v>5</v>
      </c>
    </row>
    <row r="2913" spans="1:3" x14ac:dyDescent="0.35">
      <c r="A2913" s="167">
        <v>17179021900</v>
      </c>
      <c r="B2913" s="167" t="s">
        <v>672</v>
      </c>
      <c r="C2913" s="167">
        <v>0</v>
      </c>
    </row>
    <row r="2914" spans="1:3" x14ac:dyDescent="0.35">
      <c r="A2914" s="167">
        <v>17179022000</v>
      </c>
      <c r="B2914" s="167" t="s">
        <v>672</v>
      </c>
      <c r="C2914" s="167">
        <v>0</v>
      </c>
    </row>
    <row r="2915" spans="1:3" x14ac:dyDescent="0.35">
      <c r="A2915" s="167">
        <v>17179022100</v>
      </c>
      <c r="B2915" s="167" t="s">
        <v>824</v>
      </c>
      <c r="C2915" s="167">
        <v>0</v>
      </c>
    </row>
    <row r="2916" spans="1:3" x14ac:dyDescent="0.35">
      <c r="A2916" s="167">
        <v>17179022200</v>
      </c>
      <c r="B2916" s="167" t="s">
        <v>824</v>
      </c>
      <c r="C2916" s="167">
        <v>5</v>
      </c>
    </row>
    <row r="2917" spans="1:3" x14ac:dyDescent="0.35">
      <c r="A2917" s="167">
        <v>17179022300</v>
      </c>
      <c r="B2917" s="167" t="s">
        <v>824</v>
      </c>
      <c r="C2917" s="167">
        <v>0</v>
      </c>
    </row>
    <row r="2918" spans="1:3" x14ac:dyDescent="0.35">
      <c r="A2918" s="167">
        <v>17179022400</v>
      </c>
      <c r="B2918" s="167" t="s">
        <v>824</v>
      </c>
      <c r="C2918" s="167">
        <v>0</v>
      </c>
    </row>
    <row r="2919" spans="1:3" x14ac:dyDescent="0.35">
      <c r="A2919" s="167">
        <v>17181950100</v>
      </c>
      <c r="B2919" s="167" t="s">
        <v>672</v>
      </c>
      <c r="C2919" s="167">
        <v>0</v>
      </c>
    </row>
    <row r="2920" spans="1:3" x14ac:dyDescent="0.35">
      <c r="A2920" s="167">
        <v>17181950200</v>
      </c>
      <c r="B2920" s="167" t="s">
        <v>672</v>
      </c>
      <c r="C2920" s="167">
        <v>5</v>
      </c>
    </row>
    <row r="2921" spans="1:3" x14ac:dyDescent="0.35">
      <c r="A2921" s="167">
        <v>17181950300</v>
      </c>
      <c r="B2921" s="167" t="s">
        <v>672</v>
      </c>
      <c r="C2921" s="167">
        <v>3</v>
      </c>
    </row>
    <row r="2922" spans="1:3" x14ac:dyDescent="0.35">
      <c r="A2922" s="167">
        <v>17181950400</v>
      </c>
      <c r="B2922" s="167" t="s">
        <v>672</v>
      </c>
      <c r="C2922" s="167">
        <v>2</v>
      </c>
    </row>
    <row r="2923" spans="1:3" x14ac:dyDescent="0.35">
      <c r="A2923" s="167">
        <v>17181950500</v>
      </c>
      <c r="B2923" s="167" t="s">
        <v>672</v>
      </c>
      <c r="C2923" s="167">
        <v>0</v>
      </c>
    </row>
    <row r="2924" spans="1:3" x14ac:dyDescent="0.35">
      <c r="A2924" s="167">
        <v>17183000100</v>
      </c>
      <c r="B2924" s="167" t="s">
        <v>824</v>
      </c>
      <c r="C2924" s="167">
        <v>1</v>
      </c>
    </row>
    <row r="2925" spans="1:3" x14ac:dyDescent="0.35">
      <c r="A2925" s="167">
        <v>17183000200</v>
      </c>
      <c r="B2925" s="167" t="s">
        <v>824</v>
      </c>
      <c r="C2925" s="167">
        <v>1</v>
      </c>
    </row>
    <row r="2926" spans="1:3" x14ac:dyDescent="0.35">
      <c r="A2926" s="167">
        <v>17183000300</v>
      </c>
      <c r="B2926" s="167" t="s">
        <v>824</v>
      </c>
      <c r="C2926" s="167">
        <v>3</v>
      </c>
    </row>
    <row r="2927" spans="1:3" x14ac:dyDescent="0.35">
      <c r="A2927" s="167">
        <v>17183000400</v>
      </c>
      <c r="B2927" s="167" t="s">
        <v>824</v>
      </c>
      <c r="C2927" s="167">
        <v>1</v>
      </c>
    </row>
    <row r="2928" spans="1:3" x14ac:dyDescent="0.35">
      <c r="A2928" s="167">
        <v>17183000500</v>
      </c>
      <c r="B2928" s="167" t="s">
        <v>824</v>
      </c>
      <c r="C2928" s="167">
        <v>0</v>
      </c>
    </row>
    <row r="2929" spans="1:3" x14ac:dyDescent="0.35">
      <c r="A2929" s="167">
        <v>17183000600</v>
      </c>
      <c r="B2929" s="167" t="s">
        <v>824</v>
      </c>
      <c r="C2929" s="167">
        <v>1</v>
      </c>
    </row>
    <row r="2930" spans="1:3" x14ac:dyDescent="0.35">
      <c r="A2930" s="167">
        <v>17183000700</v>
      </c>
      <c r="B2930" s="167" t="s">
        <v>824</v>
      </c>
      <c r="C2930" s="167">
        <v>0</v>
      </c>
    </row>
    <row r="2931" spans="1:3" x14ac:dyDescent="0.35">
      <c r="A2931" s="167">
        <v>17183000800</v>
      </c>
      <c r="B2931" s="167" t="s">
        <v>824</v>
      </c>
      <c r="C2931" s="167">
        <v>1</v>
      </c>
    </row>
    <row r="2932" spans="1:3" x14ac:dyDescent="0.35">
      <c r="A2932" s="167">
        <v>17183000900</v>
      </c>
      <c r="B2932" s="167" t="s">
        <v>824</v>
      </c>
      <c r="C2932" s="167">
        <v>1</v>
      </c>
    </row>
    <row r="2933" spans="1:3" x14ac:dyDescent="0.35">
      <c r="A2933" s="167">
        <v>17183001200</v>
      </c>
      <c r="B2933" s="167" t="s">
        <v>824</v>
      </c>
      <c r="C2933" s="167">
        <v>1</v>
      </c>
    </row>
    <row r="2934" spans="1:3" x14ac:dyDescent="0.35">
      <c r="A2934" s="167">
        <v>17183001300</v>
      </c>
      <c r="B2934" s="167" t="s">
        <v>824</v>
      </c>
      <c r="C2934" s="167">
        <v>0</v>
      </c>
    </row>
    <row r="2935" spans="1:3" x14ac:dyDescent="0.35">
      <c r="A2935" s="167">
        <v>17183010100</v>
      </c>
      <c r="B2935" s="167" t="s">
        <v>672</v>
      </c>
      <c r="C2935" s="167">
        <v>0</v>
      </c>
    </row>
    <row r="2936" spans="1:3" x14ac:dyDescent="0.35">
      <c r="A2936" s="167">
        <v>17183010200</v>
      </c>
      <c r="B2936" s="167" t="s">
        <v>672</v>
      </c>
      <c r="C2936" s="167">
        <v>2</v>
      </c>
    </row>
    <row r="2937" spans="1:3" x14ac:dyDescent="0.35">
      <c r="A2937" s="167">
        <v>17183010300</v>
      </c>
      <c r="B2937" s="167" t="s">
        <v>672</v>
      </c>
      <c r="C2937" s="167">
        <v>0</v>
      </c>
    </row>
    <row r="2938" spans="1:3" x14ac:dyDescent="0.35">
      <c r="A2938" s="167">
        <v>17183010400</v>
      </c>
      <c r="B2938" s="167" t="s">
        <v>672</v>
      </c>
      <c r="C2938" s="167">
        <v>5</v>
      </c>
    </row>
    <row r="2939" spans="1:3" x14ac:dyDescent="0.35">
      <c r="A2939" s="167">
        <v>17183010500</v>
      </c>
      <c r="B2939" s="167" t="s">
        <v>824</v>
      </c>
      <c r="C2939" s="167">
        <v>0</v>
      </c>
    </row>
    <row r="2940" spans="1:3" x14ac:dyDescent="0.35">
      <c r="A2940" s="167">
        <v>17183010600</v>
      </c>
      <c r="B2940" s="167" t="s">
        <v>824</v>
      </c>
      <c r="C2940" s="167">
        <v>0</v>
      </c>
    </row>
    <row r="2941" spans="1:3" x14ac:dyDescent="0.35">
      <c r="A2941" s="167">
        <v>17183010701</v>
      </c>
      <c r="B2941" s="167" t="s">
        <v>824</v>
      </c>
      <c r="C2941" s="167">
        <v>0</v>
      </c>
    </row>
    <row r="2942" spans="1:3" x14ac:dyDescent="0.35">
      <c r="A2942" s="167">
        <v>17183010702</v>
      </c>
      <c r="B2942" s="167" t="s">
        <v>824</v>
      </c>
      <c r="C2942" s="167">
        <v>0</v>
      </c>
    </row>
    <row r="2943" spans="1:3" x14ac:dyDescent="0.35">
      <c r="A2943" s="167">
        <v>17183010800</v>
      </c>
      <c r="B2943" s="167" t="s">
        <v>672</v>
      </c>
      <c r="C2943" s="167">
        <v>0</v>
      </c>
    </row>
    <row r="2944" spans="1:3" x14ac:dyDescent="0.35">
      <c r="A2944" s="167">
        <v>17183010900</v>
      </c>
      <c r="B2944" s="167" t="s">
        <v>672</v>
      </c>
      <c r="C2944" s="167">
        <v>0</v>
      </c>
    </row>
    <row r="2945" spans="1:3" x14ac:dyDescent="0.35">
      <c r="A2945" s="167">
        <v>17183011000</v>
      </c>
      <c r="B2945" s="167" t="s">
        <v>672</v>
      </c>
      <c r="C2945" s="167">
        <v>1</v>
      </c>
    </row>
    <row r="2946" spans="1:3" x14ac:dyDescent="0.35">
      <c r="A2946" s="167">
        <v>17183011100</v>
      </c>
      <c r="B2946" s="167" t="s">
        <v>672</v>
      </c>
      <c r="C2946" s="167">
        <v>0</v>
      </c>
    </row>
    <row r="2947" spans="1:3" x14ac:dyDescent="0.35">
      <c r="A2947" s="167">
        <v>17183011200</v>
      </c>
      <c r="B2947" s="167" t="s">
        <v>824</v>
      </c>
      <c r="C2947" s="167">
        <v>0</v>
      </c>
    </row>
    <row r="2948" spans="1:3" x14ac:dyDescent="0.35">
      <c r="A2948" s="167">
        <v>17185957200</v>
      </c>
      <c r="B2948" s="167" t="s">
        <v>672</v>
      </c>
      <c r="C2948" s="167">
        <v>1</v>
      </c>
    </row>
    <row r="2949" spans="1:3" x14ac:dyDescent="0.35">
      <c r="A2949" s="167">
        <v>17185957300</v>
      </c>
      <c r="B2949" s="167" t="s">
        <v>672</v>
      </c>
      <c r="C2949" s="167">
        <v>0</v>
      </c>
    </row>
    <row r="2950" spans="1:3" x14ac:dyDescent="0.35">
      <c r="A2950" s="167">
        <v>17185957400</v>
      </c>
      <c r="B2950" s="167" t="s">
        <v>672</v>
      </c>
      <c r="C2950" s="167">
        <v>0</v>
      </c>
    </row>
    <row r="2951" spans="1:3" x14ac:dyDescent="0.35">
      <c r="A2951" s="167">
        <v>17185957500</v>
      </c>
      <c r="B2951" s="167" t="s">
        <v>672</v>
      </c>
      <c r="C2951" s="167">
        <v>0</v>
      </c>
    </row>
    <row r="2952" spans="1:3" x14ac:dyDescent="0.35">
      <c r="A2952" s="167">
        <v>17187870100</v>
      </c>
      <c r="B2952" s="167" t="s">
        <v>672</v>
      </c>
      <c r="C2952" s="167">
        <v>1</v>
      </c>
    </row>
    <row r="2953" spans="1:3" x14ac:dyDescent="0.35">
      <c r="A2953" s="167">
        <v>17187870200</v>
      </c>
      <c r="B2953" s="167" t="s">
        <v>672</v>
      </c>
      <c r="C2953" s="167">
        <v>0</v>
      </c>
    </row>
    <row r="2954" spans="1:3" x14ac:dyDescent="0.35">
      <c r="A2954" s="167">
        <v>17187870300</v>
      </c>
      <c r="B2954" s="167" t="s">
        <v>672</v>
      </c>
      <c r="C2954" s="167">
        <v>2</v>
      </c>
    </row>
    <row r="2955" spans="1:3" x14ac:dyDescent="0.35">
      <c r="A2955" s="167">
        <v>17187870400</v>
      </c>
      <c r="B2955" s="167" t="s">
        <v>672</v>
      </c>
      <c r="C2955" s="167">
        <v>0</v>
      </c>
    </row>
    <row r="2956" spans="1:3" x14ac:dyDescent="0.35">
      <c r="A2956" s="167">
        <v>17187870500</v>
      </c>
      <c r="B2956" s="167" t="s">
        <v>672</v>
      </c>
      <c r="C2956" s="167">
        <v>0</v>
      </c>
    </row>
    <row r="2957" spans="1:3" x14ac:dyDescent="0.35">
      <c r="A2957" s="167">
        <v>17189950100</v>
      </c>
      <c r="B2957" s="167" t="s">
        <v>672</v>
      </c>
      <c r="C2957" s="167">
        <v>1</v>
      </c>
    </row>
    <row r="2958" spans="1:3" x14ac:dyDescent="0.35">
      <c r="A2958" s="167">
        <v>17189950200</v>
      </c>
      <c r="B2958" s="167" t="s">
        <v>672</v>
      </c>
      <c r="C2958" s="167">
        <v>1</v>
      </c>
    </row>
    <row r="2959" spans="1:3" x14ac:dyDescent="0.35">
      <c r="A2959" s="167">
        <v>17189950300</v>
      </c>
      <c r="B2959" s="167" t="s">
        <v>672</v>
      </c>
      <c r="C2959" s="167">
        <v>0</v>
      </c>
    </row>
    <row r="2960" spans="1:3" x14ac:dyDescent="0.35">
      <c r="A2960" s="167">
        <v>17189950400</v>
      </c>
      <c r="B2960" s="167" t="s">
        <v>672</v>
      </c>
      <c r="C2960" s="167">
        <v>0</v>
      </c>
    </row>
    <row r="2961" spans="1:3" x14ac:dyDescent="0.35">
      <c r="A2961" s="167">
        <v>17191954900</v>
      </c>
      <c r="B2961" s="167" t="s">
        <v>672</v>
      </c>
      <c r="C2961" s="167">
        <v>0</v>
      </c>
    </row>
    <row r="2962" spans="1:3" x14ac:dyDescent="0.35">
      <c r="A2962" s="167">
        <v>17191955000</v>
      </c>
      <c r="B2962" s="167" t="s">
        <v>672</v>
      </c>
      <c r="C2962" s="167">
        <v>1</v>
      </c>
    </row>
    <row r="2963" spans="1:3" x14ac:dyDescent="0.35">
      <c r="A2963" s="167">
        <v>17191955100</v>
      </c>
      <c r="B2963" s="167" t="s">
        <v>672</v>
      </c>
      <c r="C2963" s="167">
        <v>0</v>
      </c>
    </row>
    <row r="2964" spans="1:3" x14ac:dyDescent="0.35">
      <c r="A2964" s="167">
        <v>17191955200</v>
      </c>
      <c r="B2964" s="167" t="s">
        <v>672</v>
      </c>
      <c r="C2964" s="167">
        <v>0</v>
      </c>
    </row>
    <row r="2965" spans="1:3" x14ac:dyDescent="0.35">
      <c r="A2965" s="167">
        <v>17191955300</v>
      </c>
      <c r="B2965" s="167" t="s">
        <v>672</v>
      </c>
      <c r="C2965" s="167">
        <v>5</v>
      </c>
    </row>
    <row r="2966" spans="1:3" x14ac:dyDescent="0.35">
      <c r="A2966" s="167">
        <v>17193958000</v>
      </c>
      <c r="B2966" s="167" t="s">
        <v>672</v>
      </c>
      <c r="C2966" s="167">
        <v>0</v>
      </c>
    </row>
    <row r="2967" spans="1:3" x14ac:dyDescent="0.35">
      <c r="A2967" s="167">
        <v>17193958100</v>
      </c>
      <c r="B2967" s="167" t="s">
        <v>672</v>
      </c>
      <c r="C2967" s="167">
        <v>0</v>
      </c>
    </row>
    <row r="2968" spans="1:3" x14ac:dyDescent="0.35">
      <c r="A2968" s="167">
        <v>17193958200</v>
      </c>
      <c r="B2968" s="167" t="s">
        <v>672</v>
      </c>
      <c r="C2968" s="167">
        <v>0</v>
      </c>
    </row>
    <row r="2969" spans="1:3" x14ac:dyDescent="0.35">
      <c r="A2969" s="167">
        <v>17193958300</v>
      </c>
      <c r="B2969" s="167" t="s">
        <v>672</v>
      </c>
      <c r="C2969" s="167">
        <v>1</v>
      </c>
    </row>
    <row r="2970" spans="1:3" x14ac:dyDescent="0.35">
      <c r="A2970" s="167">
        <v>17193958400</v>
      </c>
      <c r="B2970" s="167" t="s">
        <v>672</v>
      </c>
      <c r="C2970" s="167">
        <v>0</v>
      </c>
    </row>
    <row r="2971" spans="1:3" x14ac:dyDescent="0.35">
      <c r="A2971" s="167">
        <v>17195000100</v>
      </c>
      <c r="B2971" s="167" t="s">
        <v>672</v>
      </c>
      <c r="C2971" s="167">
        <v>0</v>
      </c>
    </row>
    <row r="2972" spans="1:3" x14ac:dyDescent="0.35">
      <c r="A2972" s="167">
        <v>17195000200</v>
      </c>
      <c r="B2972" s="167" t="s">
        <v>672</v>
      </c>
      <c r="C2972" s="167">
        <v>5</v>
      </c>
    </row>
    <row r="2973" spans="1:3" x14ac:dyDescent="0.35">
      <c r="A2973" s="167">
        <v>17195000300</v>
      </c>
      <c r="B2973" s="167" t="s">
        <v>672</v>
      </c>
      <c r="C2973" s="167">
        <v>0</v>
      </c>
    </row>
    <row r="2974" spans="1:3" x14ac:dyDescent="0.35">
      <c r="A2974" s="167">
        <v>17195000400</v>
      </c>
      <c r="B2974" s="167" t="s">
        <v>672</v>
      </c>
      <c r="C2974" s="167">
        <v>1</v>
      </c>
    </row>
    <row r="2975" spans="1:3" x14ac:dyDescent="0.35">
      <c r="A2975" s="167">
        <v>17195000500</v>
      </c>
      <c r="B2975" s="167" t="s">
        <v>672</v>
      </c>
      <c r="C2975" s="167">
        <v>0</v>
      </c>
    </row>
    <row r="2976" spans="1:3" x14ac:dyDescent="0.35">
      <c r="A2976" s="167">
        <v>17195000600</v>
      </c>
      <c r="B2976" s="167" t="s">
        <v>672</v>
      </c>
      <c r="C2976" s="167">
        <v>1</v>
      </c>
    </row>
    <row r="2977" spans="1:3" x14ac:dyDescent="0.35">
      <c r="A2977" s="167">
        <v>17195000700</v>
      </c>
      <c r="B2977" s="167" t="s">
        <v>672</v>
      </c>
      <c r="C2977" s="167">
        <v>1</v>
      </c>
    </row>
    <row r="2978" spans="1:3" x14ac:dyDescent="0.35">
      <c r="A2978" s="167">
        <v>17195000800</v>
      </c>
      <c r="B2978" s="167" t="s">
        <v>672</v>
      </c>
      <c r="C2978" s="167">
        <v>1</v>
      </c>
    </row>
    <row r="2979" spans="1:3" x14ac:dyDescent="0.35">
      <c r="A2979" s="167">
        <v>17195000900</v>
      </c>
      <c r="B2979" s="167" t="s">
        <v>672</v>
      </c>
      <c r="C2979" s="167">
        <v>4</v>
      </c>
    </row>
    <row r="2980" spans="1:3" x14ac:dyDescent="0.35">
      <c r="A2980" s="167">
        <v>17195001000</v>
      </c>
      <c r="B2980" s="167" t="s">
        <v>672</v>
      </c>
      <c r="C2980" s="167">
        <v>0</v>
      </c>
    </row>
    <row r="2981" spans="1:3" x14ac:dyDescent="0.35">
      <c r="A2981" s="167">
        <v>17195001101</v>
      </c>
      <c r="B2981" s="167" t="s">
        <v>672</v>
      </c>
      <c r="C2981" s="167">
        <v>1</v>
      </c>
    </row>
    <row r="2982" spans="1:3" x14ac:dyDescent="0.35">
      <c r="A2982" s="167">
        <v>17195001102</v>
      </c>
      <c r="B2982" s="167" t="s">
        <v>672</v>
      </c>
      <c r="C2982" s="167">
        <v>1</v>
      </c>
    </row>
    <row r="2983" spans="1:3" x14ac:dyDescent="0.35">
      <c r="A2983" s="167">
        <v>17195001200</v>
      </c>
      <c r="B2983" s="167" t="s">
        <v>672</v>
      </c>
      <c r="C2983" s="167">
        <v>0</v>
      </c>
    </row>
    <row r="2984" spans="1:3" x14ac:dyDescent="0.35">
      <c r="A2984" s="167">
        <v>17195001300</v>
      </c>
      <c r="B2984" s="167" t="s">
        <v>672</v>
      </c>
      <c r="C2984" s="167">
        <v>1</v>
      </c>
    </row>
    <row r="2985" spans="1:3" x14ac:dyDescent="0.35">
      <c r="A2985" s="167">
        <v>17195001400</v>
      </c>
      <c r="B2985" s="167" t="s">
        <v>672</v>
      </c>
      <c r="C2985" s="167">
        <v>1</v>
      </c>
    </row>
    <row r="2986" spans="1:3" x14ac:dyDescent="0.35">
      <c r="A2986" s="167">
        <v>17195001500</v>
      </c>
      <c r="B2986" s="167" t="s">
        <v>672</v>
      </c>
      <c r="C2986" s="167">
        <v>3</v>
      </c>
    </row>
    <row r="2987" spans="1:3" x14ac:dyDescent="0.35">
      <c r="A2987" s="167">
        <v>17195001600</v>
      </c>
      <c r="B2987" s="167" t="s">
        <v>672</v>
      </c>
      <c r="C2987" s="167">
        <v>1</v>
      </c>
    </row>
    <row r="2988" spans="1:3" x14ac:dyDescent="0.35">
      <c r="A2988" s="167">
        <v>17195001700</v>
      </c>
      <c r="B2988" s="167" t="s">
        <v>672</v>
      </c>
      <c r="C2988" s="167">
        <v>0</v>
      </c>
    </row>
    <row r="2989" spans="1:3" x14ac:dyDescent="0.35">
      <c r="A2989" s="167">
        <v>17195001800</v>
      </c>
      <c r="B2989" s="167" t="s">
        <v>672</v>
      </c>
      <c r="C2989" s="167">
        <v>1</v>
      </c>
    </row>
    <row r="2990" spans="1:3" x14ac:dyDescent="0.35">
      <c r="A2990" s="167">
        <v>17197880105</v>
      </c>
      <c r="B2990" s="167" t="s">
        <v>2563</v>
      </c>
      <c r="C2990" s="167">
        <v>0</v>
      </c>
    </row>
    <row r="2991" spans="1:3" x14ac:dyDescent="0.35">
      <c r="A2991" s="167">
        <v>17197880106</v>
      </c>
      <c r="B2991" s="167" t="s">
        <v>2563</v>
      </c>
      <c r="C2991" s="167">
        <v>0</v>
      </c>
    </row>
    <row r="2992" spans="1:3" x14ac:dyDescent="0.35">
      <c r="A2992" s="167">
        <v>17197880107</v>
      </c>
      <c r="B2992" s="167" t="s">
        <v>2563</v>
      </c>
      <c r="C2992" s="167">
        <v>4</v>
      </c>
    </row>
    <row r="2993" spans="1:3" x14ac:dyDescent="0.35">
      <c r="A2993" s="167">
        <v>17197880109</v>
      </c>
      <c r="B2993" s="167" t="s">
        <v>2563</v>
      </c>
      <c r="C2993" s="167">
        <v>0</v>
      </c>
    </row>
    <row r="2994" spans="1:3" x14ac:dyDescent="0.35">
      <c r="A2994" s="167">
        <v>17197880111</v>
      </c>
      <c r="B2994" s="167" t="s">
        <v>2563</v>
      </c>
      <c r="C2994" s="167">
        <v>0</v>
      </c>
    </row>
    <row r="2995" spans="1:3" x14ac:dyDescent="0.35">
      <c r="A2995" s="167">
        <v>17197880112</v>
      </c>
      <c r="B2995" s="167" t="s">
        <v>2563</v>
      </c>
      <c r="C2995" s="167">
        <v>0</v>
      </c>
    </row>
    <row r="2996" spans="1:3" x14ac:dyDescent="0.35">
      <c r="A2996" s="167">
        <v>17197880113</v>
      </c>
      <c r="B2996" s="167" t="s">
        <v>2563</v>
      </c>
      <c r="C2996" s="167">
        <v>3</v>
      </c>
    </row>
    <row r="2997" spans="1:3" x14ac:dyDescent="0.35">
      <c r="A2997" s="167">
        <v>17197880114</v>
      </c>
      <c r="B2997" s="167" t="s">
        <v>2563</v>
      </c>
      <c r="C2997" s="167">
        <v>4</v>
      </c>
    </row>
    <row r="2998" spans="1:3" x14ac:dyDescent="0.35">
      <c r="A2998" s="167">
        <v>17197880115</v>
      </c>
      <c r="B2998" s="167" t="s">
        <v>2563</v>
      </c>
      <c r="C2998" s="167">
        <v>0</v>
      </c>
    </row>
    <row r="2999" spans="1:3" x14ac:dyDescent="0.35">
      <c r="A2999" s="167">
        <v>17197880116</v>
      </c>
      <c r="B2999" s="167" t="s">
        <v>2563</v>
      </c>
      <c r="C2999" s="167">
        <v>1</v>
      </c>
    </row>
    <row r="3000" spans="1:3" x14ac:dyDescent="0.35">
      <c r="A3000" s="167">
        <v>17197880117</v>
      </c>
      <c r="B3000" s="167" t="s">
        <v>2563</v>
      </c>
      <c r="C3000" s="167">
        <v>4</v>
      </c>
    </row>
    <row r="3001" spans="1:3" x14ac:dyDescent="0.35">
      <c r="A3001" s="167">
        <v>17197880118</v>
      </c>
      <c r="B3001" s="167" t="s">
        <v>2563</v>
      </c>
      <c r="C3001" s="167">
        <v>4</v>
      </c>
    </row>
    <row r="3002" spans="1:3" x14ac:dyDescent="0.35">
      <c r="A3002" s="167">
        <v>17197880119</v>
      </c>
      <c r="B3002" s="167" t="s">
        <v>2563</v>
      </c>
      <c r="C3002" s="167">
        <v>3</v>
      </c>
    </row>
    <row r="3003" spans="1:3" x14ac:dyDescent="0.35">
      <c r="A3003" s="167">
        <v>17197880122</v>
      </c>
      <c r="B3003" s="167" t="s">
        <v>2563</v>
      </c>
      <c r="C3003" s="167">
        <v>0</v>
      </c>
    </row>
    <row r="3004" spans="1:3" x14ac:dyDescent="0.35">
      <c r="A3004" s="167">
        <v>17197880123</v>
      </c>
      <c r="B3004" s="167" t="s">
        <v>2563</v>
      </c>
      <c r="C3004" s="167">
        <v>2</v>
      </c>
    </row>
    <row r="3005" spans="1:3" x14ac:dyDescent="0.35">
      <c r="A3005" s="167">
        <v>17197880124</v>
      </c>
      <c r="B3005" s="167" t="s">
        <v>2563</v>
      </c>
      <c r="C3005" s="167">
        <v>5</v>
      </c>
    </row>
    <row r="3006" spans="1:3" x14ac:dyDescent="0.35">
      <c r="A3006" s="167">
        <v>17197880125</v>
      </c>
      <c r="B3006" s="167" t="s">
        <v>2563</v>
      </c>
      <c r="C3006" s="167">
        <v>4</v>
      </c>
    </row>
    <row r="3007" spans="1:3" x14ac:dyDescent="0.35">
      <c r="A3007" s="167">
        <v>17197880202</v>
      </c>
      <c r="B3007" s="167" t="s">
        <v>2563</v>
      </c>
      <c r="C3007" s="167">
        <v>0</v>
      </c>
    </row>
    <row r="3008" spans="1:3" x14ac:dyDescent="0.35">
      <c r="A3008" s="167">
        <v>17197880203</v>
      </c>
      <c r="B3008" s="167" t="s">
        <v>2563</v>
      </c>
      <c r="C3008" s="167">
        <v>3</v>
      </c>
    </row>
    <row r="3009" spans="1:3" x14ac:dyDescent="0.35">
      <c r="A3009" s="167">
        <v>17197880204</v>
      </c>
      <c r="B3009" s="167" t="s">
        <v>2563</v>
      </c>
      <c r="C3009" s="167">
        <v>0</v>
      </c>
    </row>
    <row r="3010" spans="1:3" x14ac:dyDescent="0.35">
      <c r="A3010" s="167">
        <v>17197880303</v>
      </c>
      <c r="B3010" s="167" t="s">
        <v>2563</v>
      </c>
      <c r="C3010" s="167">
        <v>4</v>
      </c>
    </row>
    <row r="3011" spans="1:3" x14ac:dyDescent="0.35">
      <c r="A3011" s="167">
        <v>17197880304</v>
      </c>
      <c r="B3011" s="167" t="s">
        <v>2563</v>
      </c>
      <c r="C3011" s="167">
        <v>4</v>
      </c>
    </row>
    <row r="3012" spans="1:3" x14ac:dyDescent="0.35">
      <c r="A3012" s="167">
        <v>17197880305</v>
      </c>
      <c r="B3012" s="167" t="s">
        <v>2563</v>
      </c>
      <c r="C3012" s="167">
        <v>4</v>
      </c>
    </row>
    <row r="3013" spans="1:3" x14ac:dyDescent="0.35">
      <c r="A3013" s="167">
        <v>17197880307</v>
      </c>
      <c r="B3013" s="167" t="s">
        <v>2563</v>
      </c>
      <c r="C3013" s="167">
        <v>1</v>
      </c>
    </row>
    <row r="3014" spans="1:3" x14ac:dyDescent="0.35">
      <c r="A3014" s="167">
        <v>17197880309</v>
      </c>
      <c r="B3014" s="167" t="s">
        <v>2563</v>
      </c>
      <c r="C3014" s="167">
        <v>3</v>
      </c>
    </row>
    <row r="3015" spans="1:3" x14ac:dyDescent="0.35">
      <c r="A3015" s="167">
        <v>17197880314</v>
      </c>
      <c r="B3015" s="167" t="s">
        <v>2563</v>
      </c>
      <c r="C3015" s="167">
        <v>0</v>
      </c>
    </row>
    <row r="3016" spans="1:3" x14ac:dyDescent="0.35">
      <c r="A3016" s="167">
        <v>17197880315</v>
      </c>
      <c r="B3016" s="167" t="s">
        <v>2563</v>
      </c>
      <c r="C3016" s="167">
        <v>0</v>
      </c>
    </row>
    <row r="3017" spans="1:3" x14ac:dyDescent="0.35">
      <c r="A3017" s="167">
        <v>17197880316</v>
      </c>
      <c r="B3017" s="167" t="s">
        <v>2563</v>
      </c>
      <c r="C3017" s="167">
        <v>3</v>
      </c>
    </row>
    <row r="3018" spans="1:3" x14ac:dyDescent="0.35">
      <c r="A3018" s="167">
        <v>17197880317</v>
      </c>
      <c r="B3018" s="167" t="s">
        <v>2563</v>
      </c>
      <c r="C3018" s="167">
        <v>5</v>
      </c>
    </row>
    <row r="3019" spans="1:3" x14ac:dyDescent="0.35">
      <c r="A3019" s="167">
        <v>17197880318</v>
      </c>
      <c r="B3019" s="167" t="s">
        <v>2563</v>
      </c>
      <c r="C3019" s="167">
        <v>4</v>
      </c>
    </row>
    <row r="3020" spans="1:3" x14ac:dyDescent="0.35">
      <c r="A3020" s="167">
        <v>17197880319</v>
      </c>
      <c r="B3020" s="167" t="s">
        <v>2563</v>
      </c>
      <c r="C3020" s="167">
        <v>0</v>
      </c>
    </row>
    <row r="3021" spans="1:3" x14ac:dyDescent="0.35">
      <c r="A3021" s="167">
        <v>17197880320</v>
      </c>
      <c r="B3021" s="167" t="s">
        <v>2563</v>
      </c>
      <c r="C3021" s="167">
        <v>0</v>
      </c>
    </row>
    <row r="3022" spans="1:3" x14ac:dyDescent="0.35">
      <c r="A3022" s="167">
        <v>17197880321</v>
      </c>
      <c r="B3022" s="167" t="s">
        <v>2563</v>
      </c>
      <c r="C3022" s="167">
        <v>3</v>
      </c>
    </row>
    <row r="3023" spans="1:3" x14ac:dyDescent="0.35">
      <c r="A3023" s="167">
        <v>17197880322</v>
      </c>
      <c r="B3023" s="167" t="s">
        <v>2563</v>
      </c>
      <c r="C3023" s="167">
        <v>0</v>
      </c>
    </row>
    <row r="3024" spans="1:3" x14ac:dyDescent="0.35">
      <c r="A3024" s="167">
        <v>17197880323</v>
      </c>
      <c r="B3024" s="167" t="s">
        <v>2563</v>
      </c>
      <c r="C3024" s="167">
        <v>0</v>
      </c>
    </row>
    <row r="3025" spans="1:3" x14ac:dyDescent="0.35">
      <c r="A3025" s="167">
        <v>17197880324</v>
      </c>
      <c r="B3025" s="167" t="s">
        <v>2563</v>
      </c>
      <c r="C3025" s="167">
        <v>4</v>
      </c>
    </row>
    <row r="3026" spans="1:3" x14ac:dyDescent="0.35">
      <c r="A3026" s="167">
        <v>17197880325</v>
      </c>
      <c r="B3026" s="167" t="s">
        <v>2563</v>
      </c>
      <c r="C3026" s="167">
        <v>0</v>
      </c>
    </row>
    <row r="3027" spans="1:3" x14ac:dyDescent="0.35">
      <c r="A3027" s="167">
        <v>17197880326</v>
      </c>
      <c r="B3027" s="167" t="s">
        <v>2563</v>
      </c>
      <c r="C3027" s="167">
        <v>5</v>
      </c>
    </row>
    <row r="3028" spans="1:3" x14ac:dyDescent="0.35">
      <c r="A3028" s="167">
        <v>17197880408</v>
      </c>
      <c r="B3028" s="167" t="s">
        <v>2563</v>
      </c>
      <c r="C3028" s="167">
        <v>5</v>
      </c>
    </row>
    <row r="3029" spans="1:3" x14ac:dyDescent="0.35">
      <c r="A3029" s="167">
        <v>17197880411</v>
      </c>
      <c r="B3029" s="167" t="s">
        <v>2563</v>
      </c>
      <c r="C3029" s="167">
        <v>0</v>
      </c>
    </row>
    <row r="3030" spans="1:3" x14ac:dyDescent="0.35">
      <c r="A3030" s="167">
        <v>17197880412</v>
      </c>
      <c r="B3030" s="167" t="s">
        <v>2563</v>
      </c>
      <c r="C3030" s="167">
        <v>0</v>
      </c>
    </row>
    <row r="3031" spans="1:3" x14ac:dyDescent="0.35">
      <c r="A3031" s="167">
        <v>17197880414</v>
      </c>
      <c r="B3031" s="167" t="s">
        <v>2563</v>
      </c>
      <c r="C3031" s="167">
        <v>0</v>
      </c>
    </row>
    <row r="3032" spans="1:3" x14ac:dyDescent="0.35">
      <c r="A3032" s="167">
        <v>17197880416</v>
      </c>
      <c r="B3032" s="167" t="s">
        <v>2563</v>
      </c>
      <c r="C3032" s="167">
        <v>0</v>
      </c>
    </row>
    <row r="3033" spans="1:3" x14ac:dyDescent="0.35">
      <c r="A3033" s="167">
        <v>17197880417</v>
      </c>
      <c r="B3033" s="167" t="s">
        <v>2563</v>
      </c>
      <c r="C3033" s="167">
        <v>3</v>
      </c>
    </row>
    <row r="3034" spans="1:3" x14ac:dyDescent="0.35">
      <c r="A3034" s="167">
        <v>17197880418</v>
      </c>
      <c r="B3034" s="167" t="s">
        <v>2563</v>
      </c>
      <c r="C3034" s="167">
        <v>0</v>
      </c>
    </row>
    <row r="3035" spans="1:3" x14ac:dyDescent="0.35">
      <c r="A3035" s="167">
        <v>17197880421</v>
      </c>
      <c r="B3035" s="167" t="s">
        <v>2563</v>
      </c>
      <c r="C3035" s="167">
        <v>0</v>
      </c>
    </row>
    <row r="3036" spans="1:3" x14ac:dyDescent="0.35">
      <c r="A3036" s="167">
        <v>17197880422</v>
      </c>
      <c r="B3036" s="167" t="s">
        <v>2563</v>
      </c>
      <c r="C3036" s="167">
        <v>0</v>
      </c>
    </row>
    <row r="3037" spans="1:3" x14ac:dyDescent="0.35">
      <c r="A3037" s="167">
        <v>17197880423</v>
      </c>
      <c r="B3037" s="167" t="s">
        <v>2563</v>
      </c>
      <c r="C3037" s="167">
        <v>1</v>
      </c>
    </row>
    <row r="3038" spans="1:3" x14ac:dyDescent="0.35">
      <c r="A3038" s="167">
        <v>17197880424</v>
      </c>
      <c r="B3038" s="167" t="s">
        <v>2563</v>
      </c>
      <c r="C3038" s="167">
        <v>0</v>
      </c>
    </row>
    <row r="3039" spans="1:3" x14ac:dyDescent="0.35">
      <c r="A3039" s="167">
        <v>17197880425</v>
      </c>
      <c r="B3039" s="167" t="s">
        <v>2563</v>
      </c>
      <c r="C3039" s="167">
        <v>0</v>
      </c>
    </row>
    <row r="3040" spans="1:3" x14ac:dyDescent="0.35">
      <c r="A3040" s="167">
        <v>17197880426</v>
      </c>
      <c r="B3040" s="167" t="s">
        <v>2563</v>
      </c>
      <c r="C3040" s="167">
        <v>1</v>
      </c>
    </row>
    <row r="3041" spans="1:3" x14ac:dyDescent="0.35">
      <c r="A3041" s="167">
        <v>17197880427</v>
      </c>
      <c r="B3041" s="167" t="s">
        <v>2563</v>
      </c>
      <c r="C3041" s="167">
        <v>1</v>
      </c>
    </row>
    <row r="3042" spans="1:3" x14ac:dyDescent="0.35">
      <c r="A3042" s="167">
        <v>17197880428</v>
      </c>
      <c r="B3042" s="167" t="s">
        <v>2563</v>
      </c>
      <c r="C3042" s="167">
        <v>5</v>
      </c>
    </row>
    <row r="3043" spans="1:3" x14ac:dyDescent="0.35">
      <c r="A3043" s="167">
        <v>17197880429</v>
      </c>
      <c r="B3043" s="167" t="s">
        <v>2563</v>
      </c>
      <c r="C3043" s="167">
        <v>0</v>
      </c>
    </row>
    <row r="3044" spans="1:3" x14ac:dyDescent="0.35">
      <c r="A3044" s="167">
        <v>17197880430</v>
      </c>
      <c r="B3044" s="167" t="s">
        <v>2563</v>
      </c>
      <c r="C3044" s="167">
        <v>4</v>
      </c>
    </row>
    <row r="3045" spans="1:3" x14ac:dyDescent="0.35">
      <c r="A3045" s="167">
        <v>17197880431</v>
      </c>
      <c r="B3045" s="167" t="s">
        <v>2563</v>
      </c>
      <c r="C3045" s="167">
        <v>0</v>
      </c>
    </row>
    <row r="3046" spans="1:3" x14ac:dyDescent="0.35">
      <c r="A3046" s="167">
        <v>17197880432</v>
      </c>
      <c r="B3046" s="167" t="s">
        <v>2563</v>
      </c>
      <c r="C3046" s="167">
        <v>0</v>
      </c>
    </row>
    <row r="3047" spans="1:3" x14ac:dyDescent="0.35">
      <c r="A3047" s="167">
        <v>17197880502</v>
      </c>
      <c r="B3047" s="167" t="s">
        <v>2563</v>
      </c>
      <c r="C3047" s="167">
        <v>0</v>
      </c>
    </row>
    <row r="3048" spans="1:3" x14ac:dyDescent="0.35">
      <c r="A3048" s="167">
        <v>17197880503</v>
      </c>
      <c r="B3048" s="167" t="s">
        <v>2563</v>
      </c>
      <c r="C3048" s="167">
        <v>0</v>
      </c>
    </row>
    <row r="3049" spans="1:3" x14ac:dyDescent="0.35">
      <c r="A3049" s="167">
        <v>17197880508</v>
      </c>
      <c r="B3049" s="167" t="s">
        <v>2563</v>
      </c>
      <c r="C3049" s="167">
        <v>0</v>
      </c>
    </row>
    <row r="3050" spans="1:3" x14ac:dyDescent="0.35">
      <c r="A3050" s="167">
        <v>17197880509</v>
      </c>
      <c r="B3050" s="167" t="s">
        <v>2563</v>
      </c>
      <c r="C3050" s="167">
        <v>5</v>
      </c>
    </row>
    <row r="3051" spans="1:3" x14ac:dyDescent="0.35">
      <c r="A3051" s="167">
        <v>17197880510</v>
      </c>
      <c r="B3051" s="167" t="s">
        <v>2563</v>
      </c>
      <c r="C3051" s="167">
        <v>0</v>
      </c>
    </row>
    <row r="3052" spans="1:3" x14ac:dyDescent="0.35">
      <c r="A3052" s="167">
        <v>17197880511</v>
      </c>
      <c r="B3052" s="167" t="s">
        <v>2563</v>
      </c>
      <c r="C3052" s="167">
        <v>1</v>
      </c>
    </row>
    <row r="3053" spans="1:3" x14ac:dyDescent="0.35">
      <c r="A3053" s="167">
        <v>17197880601</v>
      </c>
      <c r="B3053" s="167" t="s">
        <v>2563</v>
      </c>
      <c r="C3053" s="167">
        <v>0</v>
      </c>
    </row>
    <row r="3054" spans="1:3" x14ac:dyDescent="0.35">
      <c r="A3054" s="167">
        <v>17197880602</v>
      </c>
      <c r="B3054" s="167" t="s">
        <v>2563</v>
      </c>
      <c r="C3054" s="167">
        <v>5</v>
      </c>
    </row>
    <row r="3055" spans="1:3" x14ac:dyDescent="0.35">
      <c r="A3055" s="167">
        <v>17197880701</v>
      </c>
      <c r="B3055" s="167" t="s">
        <v>2563</v>
      </c>
      <c r="C3055" s="167">
        <v>0</v>
      </c>
    </row>
    <row r="3056" spans="1:3" x14ac:dyDescent="0.35">
      <c r="A3056" s="167">
        <v>17197880702</v>
      </c>
      <c r="B3056" s="167" t="s">
        <v>2563</v>
      </c>
      <c r="C3056" s="167">
        <v>1</v>
      </c>
    </row>
    <row r="3057" spans="1:3" x14ac:dyDescent="0.35">
      <c r="A3057" s="167">
        <v>17197880901</v>
      </c>
      <c r="B3057" s="167" t="s">
        <v>2563</v>
      </c>
      <c r="C3057" s="167">
        <v>0</v>
      </c>
    </row>
    <row r="3058" spans="1:3" x14ac:dyDescent="0.35">
      <c r="A3058" s="167">
        <v>17197880903</v>
      </c>
      <c r="B3058" s="167" t="s">
        <v>2563</v>
      </c>
      <c r="C3058" s="167">
        <v>2</v>
      </c>
    </row>
    <row r="3059" spans="1:3" x14ac:dyDescent="0.35">
      <c r="A3059" s="167">
        <v>17197880905</v>
      </c>
      <c r="B3059" s="167" t="s">
        <v>2563</v>
      </c>
      <c r="C3059" s="167">
        <v>0</v>
      </c>
    </row>
    <row r="3060" spans="1:3" x14ac:dyDescent="0.35">
      <c r="A3060" s="167">
        <v>17197881001</v>
      </c>
      <c r="B3060" s="167" t="s">
        <v>2563</v>
      </c>
      <c r="C3060" s="167">
        <v>1</v>
      </c>
    </row>
    <row r="3061" spans="1:3" x14ac:dyDescent="0.35">
      <c r="A3061" s="167">
        <v>17197881002</v>
      </c>
      <c r="B3061" s="167" t="s">
        <v>2563</v>
      </c>
      <c r="C3061" s="167">
        <v>0</v>
      </c>
    </row>
    <row r="3062" spans="1:3" x14ac:dyDescent="0.35">
      <c r="A3062" s="167">
        <v>17197881005</v>
      </c>
      <c r="B3062" s="167" t="s">
        <v>2563</v>
      </c>
      <c r="C3062" s="167">
        <v>1</v>
      </c>
    </row>
    <row r="3063" spans="1:3" x14ac:dyDescent="0.35">
      <c r="A3063" s="167">
        <v>17197881006</v>
      </c>
      <c r="B3063" s="167" t="s">
        <v>2563</v>
      </c>
      <c r="C3063" s="167">
        <v>0</v>
      </c>
    </row>
    <row r="3064" spans="1:3" x14ac:dyDescent="0.35">
      <c r="A3064" s="167">
        <v>17197881007</v>
      </c>
      <c r="B3064" s="167" t="s">
        <v>2563</v>
      </c>
      <c r="C3064" s="167">
        <v>1</v>
      </c>
    </row>
    <row r="3065" spans="1:3" x14ac:dyDescent="0.35">
      <c r="A3065" s="167">
        <v>17197881009</v>
      </c>
      <c r="B3065" s="167" t="s">
        <v>2563</v>
      </c>
      <c r="C3065" s="167">
        <v>0</v>
      </c>
    </row>
    <row r="3066" spans="1:3" x14ac:dyDescent="0.35">
      <c r="A3066" s="167">
        <v>17197881010</v>
      </c>
      <c r="B3066" s="167" t="s">
        <v>2563</v>
      </c>
      <c r="C3066" s="167">
        <v>0</v>
      </c>
    </row>
    <row r="3067" spans="1:3" x14ac:dyDescent="0.35">
      <c r="A3067" s="167">
        <v>17197881011</v>
      </c>
      <c r="B3067" s="167" t="s">
        <v>2563</v>
      </c>
      <c r="C3067" s="167">
        <v>0</v>
      </c>
    </row>
    <row r="3068" spans="1:3" x14ac:dyDescent="0.35">
      <c r="A3068" s="167">
        <v>17197881012</v>
      </c>
      <c r="B3068" s="167" t="s">
        <v>2563</v>
      </c>
      <c r="C3068" s="167">
        <v>0</v>
      </c>
    </row>
    <row r="3069" spans="1:3" x14ac:dyDescent="0.35">
      <c r="A3069" s="167">
        <v>17197881105</v>
      </c>
      <c r="B3069" s="167" t="s">
        <v>2563</v>
      </c>
      <c r="C3069" s="167">
        <v>0</v>
      </c>
    </row>
    <row r="3070" spans="1:3" x14ac:dyDescent="0.35">
      <c r="A3070" s="167">
        <v>17197881107</v>
      </c>
      <c r="B3070" s="167" t="s">
        <v>2563</v>
      </c>
      <c r="C3070" s="167">
        <v>0</v>
      </c>
    </row>
    <row r="3071" spans="1:3" x14ac:dyDescent="0.35">
      <c r="A3071" s="167">
        <v>17197881108</v>
      </c>
      <c r="B3071" s="167" t="s">
        <v>2563</v>
      </c>
      <c r="C3071" s="167">
        <v>0</v>
      </c>
    </row>
    <row r="3072" spans="1:3" x14ac:dyDescent="0.35">
      <c r="A3072" s="167">
        <v>17197881109</v>
      </c>
      <c r="B3072" s="167" t="s">
        <v>2563</v>
      </c>
      <c r="C3072" s="167">
        <v>5</v>
      </c>
    </row>
    <row r="3073" spans="1:3" x14ac:dyDescent="0.35">
      <c r="A3073" s="167">
        <v>17197881111</v>
      </c>
      <c r="B3073" s="167" t="s">
        <v>2563</v>
      </c>
      <c r="C3073" s="167">
        <v>0</v>
      </c>
    </row>
    <row r="3074" spans="1:3" x14ac:dyDescent="0.35">
      <c r="A3074" s="167">
        <v>17197881112</v>
      </c>
      <c r="B3074" s="167" t="s">
        <v>2563</v>
      </c>
      <c r="C3074" s="167">
        <v>0</v>
      </c>
    </row>
    <row r="3075" spans="1:3" x14ac:dyDescent="0.35">
      <c r="A3075" s="167">
        <v>17197881113</v>
      </c>
      <c r="B3075" s="167" t="s">
        <v>2563</v>
      </c>
      <c r="C3075" s="167">
        <v>1</v>
      </c>
    </row>
    <row r="3076" spans="1:3" x14ac:dyDescent="0.35">
      <c r="A3076" s="167">
        <v>17197881115</v>
      </c>
      <c r="B3076" s="167" t="s">
        <v>2563</v>
      </c>
      <c r="C3076" s="167">
        <v>5</v>
      </c>
    </row>
    <row r="3077" spans="1:3" x14ac:dyDescent="0.35">
      <c r="A3077" s="167">
        <v>17197881116</v>
      </c>
      <c r="B3077" s="167" t="s">
        <v>2563</v>
      </c>
      <c r="C3077" s="167">
        <v>4</v>
      </c>
    </row>
    <row r="3078" spans="1:3" x14ac:dyDescent="0.35">
      <c r="A3078" s="167">
        <v>17197881201</v>
      </c>
      <c r="B3078" s="167" t="s">
        <v>2563</v>
      </c>
      <c r="C3078" s="167">
        <v>3</v>
      </c>
    </row>
    <row r="3079" spans="1:3" x14ac:dyDescent="0.35">
      <c r="A3079" s="167">
        <v>17197881202</v>
      </c>
      <c r="B3079" s="167" t="s">
        <v>2563</v>
      </c>
      <c r="C3079" s="167">
        <v>1</v>
      </c>
    </row>
    <row r="3080" spans="1:3" x14ac:dyDescent="0.35">
      <c r="A3080" s="167">
        <v>17197881301</v>
      </c>
      <c r="B3080" s="167" t="s">
        <v>2563</v>
      </c>
      <c r="C3080" s="167">
        <v>0</v>
      </c>
    </row>
    <row r="3081" spans="1:3" x14ac:dyDescent="0.35">
      <c r="A3081" s="167">
        <v>17197881302</v>
      </c>
      <c r="B3081" s="167" t="s">
        <v>2563</v>
      </c>
      <c r="C3081" s="167">
        <v>0</v>
      </c>
    </row>
    <row r="3082" spans="1:3" x14ac:dyDescent="0.35">
      <c r="A3082" s="167">
        <v>17197881401</v>
      </c>
      <c r="B3082" s="167" t="s">
        <v>2563</v>
      </c>
      <c r="C3082" s="167">
        <v>5</v>
      </c>
    </row>
    <row r="3083" spans="1:3" x14ac:dyDescent="0.35">
      <c r="A3083" s="167">
        <v>17197881402</v>
      </c>
      <c r="B3083" s="167" t="s">
        <v>2563</v>
      </c>
      <c r="C3083" s="167">
        <v>0</v>
      </c>
    </row>
    <row r="3084" spans="1:3" x14ac:dyDescent="0.35">
      <c r="A3084" s="167">
        <v>17197881500</v>
      </c>
      <c r="B3084" s="167" t="s">
        <v>2563</v>
      </c>
      <c r="C3084" s="167">
        <v>0</v>
      </c>
    </row>
    <row r="3085" spans="1:3" x14ac:dyDescent="0.35">
      <c r="A3085" s="167">
        <v>17197881601</v>
      </c>
      <c r="B3085" s="167" t="s">
        <v>2563</v>
      </c>
      <c r="C3085" s="167">
        <v>0</v>
      </c>
    </row>
    <row r="3086" spans="1:3" x14ac:dyDescent="0.35">
      <c r="A3086" s="167">
        <v>17197881603</v>
      </c>
      <c r="B3086" s="167" t="s">
        <v>2563</v>
      </c>
      <c r="C3086" s="167">
        <v>0</v>
      </c>
    </row>
    <row r="3087" spans="1:3" x14ac:dyDescent="0.35">
      <c r="A3087" s="167">
        <v>17197881604</v>
      </c>
      <c r="B3087" s="167" t="s">
        <v>2563</v>
      </c>
      <c r="C3087" s="167">
        <v>5</v>
      </c>
    </row>
    <row r="3088" spans="1:3" x14ac:dyDescent="0.35">
      <c r="A3088" s="167">
        <v>17197881700</v>
      </c>
      <c r="B3088" s="167" t="s">
        <v>2563</v>
      </c>
      <c r="C3088" s="167">
        <v>0</v>
      </c>
    </row>
    <row r="3089" spans="1:3" x14ac:dyDescent="0.35">
      <c r="A3089" s="167">
        <v>17197881800</v>
      </c>
      <c r="B3089" s="167" t="s">
        <v>2563</v>
      </c>
      <c r="C3089" s="167">
        <v>3</v>
      </c>
    </row>
    <row r="3090" spans="1:3" x14ac:dyDescent="0.35">
      <c r="A3090" s="167">
        <v>17197881900</v>
      </c>
      <c r="B3090" s="167" t="s">
        <v>2563</v>
      </c>
      <c r="C3090" s="167">
        <v>0</v>
      </c>
    </row>
    <row r="3091" spans="1:3" x14ac:dyDescent="0.35">
      <c r="A3091" s="167">
        <v>17197882000</v>
      </c>
      <c r="B3091" s="167" t="s">
        <v>2563</v>
      </c>
      <c r="C3091" s="167">
        <v>0</v>
      </c>
    </row>
    <row r="3092" spans="1:3" x14ac:dyDescent="0.35">
      <c r="A3092" s="167">
        <v>17197882100</v>
      </c>
      <c r="B3092" s="167" t="s">
        <v>2563</v>
      </c>
      <c r="C3092" s="167">
        <v>3</v>
      </c>
    </row>
    <row r="3093" spans="1:3" x14ac:dyDescent="0.35">
      <c r="A3093" s="167">
        <v>17197882200</v>
      </c>
      <c r="B3093" s="167" t="s">
        <v>2563</v>
      </c>
      <c r="C3093" s="167">
        <v>0</v>
      </c>
    </row>
    <row r="3094" spans="1:3" x14ac:dyDescent="0.35">
      <c r="A3094" s="167">
        <v>17197882300</v>
      </c>
      <c r="B3094" s="167" t="s">
        <v>2563</v>
      </c>
      <c r="C3094" s="167">
        <v>1</v>
      </c>
    </row>
    <row r="3095" spans="1:3" x14ac:dyDescent="0.35">
      <c r="A3095" s="167">
        <v>17197882400</v>
      </c>
      <c r="B3095" s="167" t="s">
        <v>2563</v>
      </c>
      <c r="C3095" s="167">
        <v>0</v>
      </c>
    </row>
    <row r="3096" spans="1:3" x14ac:dyDescent="0.35">
      <c r="A3096" s="167">
        <v>17197882500</v>
      </c>
      <c r="B3096" s="167" t="s">
        <v>2563</v>
      </c>
      <c r="C3096" s="167">
        <v>1</v>
      </c>
    </row>
    <row r="3097" spans="1:3" x14ac:dyDescent="0.35">
      <c r="A3097" s="167">
        <v>17197882601</v>
      </c>
      <c r="B3097" s="167" t="s">
        <v>2563</v>
      </c>
      <c r="C3097" s="167">
        <v>1</v>
      </c>
    </row>
    <row r="3098" spans="1:3" x14ac:dyDescent="0.35">
      <c r="A3098" s="167">
        <v>17197882602</v>
      </c>
      <c r="B3098" s="167" t="s">
        <v>2563</v>
      </c>
      <c r="C3098" s="167">
        <v>3</v>
      </c>
    </row>
    <row r="3099" spans="1:3" x14ac:dyDescent="0.35">
      <c r="A3099" s="167">
        <v>17197882701</v>
      </c>
      <c r="B3099" s="167" t="s">
        <v>2563</v>
      </c>
      <c r="C3099" s="167">
        <v>2</v>
      </c>
    </row>
    <row r="3100" spans="1:3" x14ac:dyDescent="0.35">
      <c r="A3100" s="167">
        <v>17197882702</v>
      </c>
      <c r="B3100" s="167" t="s">
        <v>2563</v>
      </c>
      <c r="C3100" s="167">
        <v>4</v>
      </c>
    </row>
    <row r="3101" spans="1:3" x14ac:dyDescent="0.35">
      <c r="A3101" s="167">
        <v>17197882801</v>
      </c>
      <c r="B3101" s="167" t="s">
        <v>2563</v>
      </c>
      <c r="C3101" s="167">
        <v>0</v>
      </c>
    </row>
    <row r="3102" spans="1:3" x14ac:dyDescent="0.35">
      <c r="A3102" s="167">
        <v>17197882802</v>
      </c>
      <c r="B3102" s="167" t="s">
        <v>2563</v>
      </c>
      <c r="C3102" s="167">
        <v>0</v>
      </c>
    </row>
    <row r="3103" spans="1:3" x14ac:dyDescent="0.35">
      <c r="A3103" s="167">
        <v>17197882900</v>
      </c>
      <c r="B3103" s="167" t="s">
        <v>2563</v>
      </c>
      <c r="C3103" s="167">
        <v>0</v>
      </c>
    </row>
    <row r="3104" spans="1:3" x14ac:dyDescent="0.35">
      <c r="A3104" s="167">
        <v>17197883000</v>
      </c>
      <c r="B3104" s="167" t="s">
        <v>2563</v>
      </c>
      <c r="C3104" s="167">
        <v>0</v>
      </c>
    </row>
    <row r="3105" spans="1:3" x14ac:dyDescent="0.35">
      <c r="A3105" s="167">
        <v>17197883100</v>
      </c>
      <c r="B3105" s="167" t="s">
        <v>2563</v>
      </c>
      <c r="C3105" s="167">
        <v>1</v>
      </c>
    </row>
    <row r="3106" spans="1:3" x14ac:dyDescent="0.35">
      <c r="A3106" s="167">
        <v>17197883206</v>
      </c>
      <c r="B3106" s="167" t="s">
        <v>2563</v>
      </c>
      <c r="C3106" s="167">
        <v>1</v>
      </c>
    </row>
    <row r="3107" spans="1:3" x14ac:dyDescent="0.35">
      <c r="A3107" s="167">
        <v>17197883208</v>
      </c>
      <c r="B3107" s="167" t="s">
        <v>2563</v>
      </c>
      <c r="C3107" s="167">
        <v>5</v>
      </c>
    </row>
    <row r="3108" spans="1:3" x14ac:dyDescent="0.35">
      <c r="A3108" s="167">
        <v>17197883209</v>
      </c>
      <c r="B3108" s="167" t="s">
        <v>2563</v>
      </c>
      <c r="C3108" s="167">
        <v>1</v>
      </c>
    </row>
    <row r="3109" spans="1:3" x14ac:dyDescent="0.35">
      <c r="A3109" s="167">
        <v>17197883210</v>
      </c>
      <c r="B3109" s="167" t="s">
        <v>2563</v>
      </c>
      <c r="C3109" s="167">
        <v>4</v>
      </c>
    </row>
    <row r="3110" spans="1:3" x14ac:dyDescent="0.35">
      <c r="A3110" s="167">
        <v>17197883211</v>
      </c>
      <c r="B3110" s="167" t="s">
        <v>2563</v>
      </c>
      <c r="C3110" s="167">
        <v>5</v>
      </c>
    </row>
    <row r="3111" spans="1:3" x14ac:dyDescent="0.35">
      <c r="A3111" s="167">
        <v>17197883212</v>
      </c>
      <c r="B3111" s="167" t="s">
        <v>2563</v>
      </c>
      <c r="C3111" s="167">
        <v>0</v>
      </c>
    </row>
    <row r="3112" spans="1:3" x14ac:dyDescent="0.35">
      <c r="A3112" s="167">
        <v>17197883213</v>
      </c>
      <c r="B3112" s="167" t="s">
        <v>2563</v>
      </c>
      <c r="C3112" s="167">
        <v>1</v>
      </c>
    </row>
    <row r="3113" spans="1:3" x14ac:dyDescent="0.35">
      <c r="A3113" s="167">
        <v>17197883214</v>
      </c>
      <c r="B3113" s="167" t="s">
        <v>2563</v>
      </c>
      <c r="C3113" s="167">
        <v>0</v>
      </c>
    </row>
    <row r="3114" spans="1:3" x14ac:dyDescent="0.35">
      <c r="A3114" s="167">
        <v>17197883216</v>
      </c>
      <c r="B3114" s="167" t="s">
        <v>2563</v>
      </c>
      <c r="C3114" s="167">
        <v>0</v>
      </c>
    </row>
    <row r="3115" spans="1:3" x14ac:dyDescent="0.35">
      <c r="A3115" s="167">
        <v>17197883217</v>
      </c>
      <c r="B3115" s="167" t="s">
        <v>2563</v>
      </c>
      <c r="C3115" s="167">
        <v>0</v>
      </c>
    </row>
    <row r="3116" spans="1:3" x14ac:dyDescent="0.35">
      <c r="A3116" s="167">
        <v>17197883218</v>
      </c>
      <c r="B3116" s="167" t="s">
        <v>2563</v>
      </c>
      <c r="C3116" s="167">
        <v>0</v>
      </c>
    </row>
    <row r="3117" spans="1:3" x14ac:dyDescent="0.35">
      <c r="A3117" s="167">
        <v>17197883219</v>
      </c>
      <c r="B3117" s="167" t="s">
        <v>2563</v>
      </c>
      <c r="C3117" s="167">
        <v>0</v>
      </c>
    </row>
    <row r="3118" spans="1:3" x14ac:dyDescent="0.35">
      <c r="A3118" s="167">
        <v>17197883303</v>
      </c>
      <c r="B3118" s="167" t="s">
        <v>2563</v>
      </c>
      <c r="C3118" s="167">
        <v>0</v>
      </c>
    </row>
    <row r="3119" spans="1:3" x14ac:dyDescent="0.35">
      <c r="A3119" s="167">
        <v>17197883304</v>
      </c>
      <c r="B3119" s="167" t="s">
        <v>2563</v>
      </c>
      <c r="C3119" s="167">
        <v>1</v>
      </c>
    </row>
    <row r="3120" spans="1:3" x14ac:dyDescent="0.35">
      <c r="A3120" s="167">
        <v>17197883305</v>
      </c>
      <c r="B3120" s="167" t="s">
        <v>2563</v>
      </c>
      <c r="C3120" s="167">
        <v>0</v>
      </c>
    </row>
    <row r="3121" spans="1:3" x14ac:dyDescent="0.35">
      <c r="A3121" s="167">
        <v>17197883306</v>
      </c>
      <c r="B3121" s="167" t="s">
        <v>2563</v>
      </c>
      <c r="C3121" s="167">
        <v>1</v>
      </c>
    </row>
    <row r="3122" spans="1:3" x14ac:dyDescent="0.35">
      <c r="A3122" s="167">
        <v>17197883307</v>
      </c>
      <c r="B3122" s="167" t="s">
        <v>2563</v>
      </c>
      <c r="C3122" s="167">
        <v>1</v>
      </c>
    </row>
    <row r="3123" spans="1:3" x14ac:dyDescent="0.35">
      <c r="A3123" s="167">
        <v>17197883401</v>
      </c>
      <c r="B3123" s="167" t="s">
        <v>2563</v>
      </c>
      <c r="C3123" s="167">
        <v>1</v>
      </c>
    </row>
    <row r="3124" spans="1:3" x14ac:dyDescent="0.35">
      <c r="A3124" s="167">
        <v>17197883402</v>
      </c>
      <c r="B3124" s="167" t="s">
        <v>2563</v>
      </c>
      <c r="C3124" s="167">
        <v>5</v>
      </c>
    </row>
    <row r="3125" spans="1:3" x14ac:dyDescent="0.35">
      <c r="A3125" s="167">
        <v>17197883504</v>
      </c>
      <c r="B3125" s="167" t="s">
        <v>2563</v>
      </c>
      <c r="C3125" s="167">
        <v>5</v>
      </c>
    </row>
    <row r="3126" spans="1:3" x14ac:dyDescent="0.35">
      <c r="A3126" s="167">
        <v>17197883505</v>
      </c>
      <c r="B3126" s="167" t="s">
        <v>2563</v>
      </c>
      <c r="C3126" s="167">
        <v>0</v>
      </c>
    </row>
    <row r="3127" spans="1:3" x14ac:dyDescent="0.35">
      <c r="A3127" s="167">
        <v>17197883507</v>
      </c>
      <c r="B3127" s="167" t="s">
        <v>2563</v>
      </c>
      <c r="C3127" s="167">
        <v>4</v>
      </c>
    </row>
    <row r="3128" spans="1:3" x14ac:dyDescent="0.35">
      <c r="A3128" s="167">
        <v>17197883509</v>
      </c>
      <c r="B3128" s="167" t="s">
        <v>2563</v>
      </c>
      <c r="C3128" s="167">
        <v>0</v>
      </c>
    </row>
    <row r="3129" spans="1:3" x14ac:dyDescent="0.35">
      <c r="A3129" s="167">
        <v>17197883510</v>
      </c>
      <c r="B3129" s="167" t="s">
        <v>2563</v>
      </c>
      <c r="C3129" s="167">
        <v>4</v>
      </c>
    </row>
    <row r="3130" spans="1:3" x14ac:dyDescent="0.35">
      <c r="A3130" s="167">
        <v>17197883511</v>
      </c>
      <c r="B3130" s="167" t="s">
        <v>2563</v>
      </c>
      <c r="C3130" s="167">
        <v>0</v>
      </c>
    </row>
    <row r="3131" spans="1:3" x14ac:dyDescent="0.35">
      <c r="A3131" s="167">
        <v>17197883513</v>
      </c>
      <c r="B3131" s="167" t="s">
        <v>2563</v>
      </c>
      <c r="C3131" s="167">
        <v>0</v>
      </c>
    </row>
    <row r="3132" spans="1:3" x14ac:dyDescent="0.35">
      <c r="A3132" s="167">
        <v>17197883514</v>
      </c>
      <c r="B3132" s="167" t="s">
        <v>2563</v>
      </c>
      <c r="C3132" s="167">
        <v>0</v>
      </c>
    </row>
    <row r="3133" spans="1:3" x14ac:dyDescent="0.35">
      <c r="A3133" s="167">
        <v>17197883515</v>
      </c>
      <c r="B3133" s="167" t="s">
        <v>2563</v>
      </c>
      <c r="C3133" s="167">
        <v>2</v>
      </c>
    </row>
    <row r="3134" spans="1:3" x14ac:dyDescent="0.35">
      <c r="A3134" s="167">
        <v>17197883516</v>
      </c>
      <c r="B3134" s="167" t="s">
        <v>2563</v>
      </c>
      <c r="C3134" s="167">
        <v>0</v>
      </c>
    </row>
    <row r="3135" spans="1:3" x14ac:dyDescent="0.35">
      <c r="A3135" s="167">
        <v>17197883517</v>
      </c>
      <c r="B3135" s="167" t="s">
        <v>2563</v>
      </c>
      <c r="C3135" s="167">
        <v>0</v>
      </c>
    </row>
    <row r="3136" spans="1:3" x14ac:dyDescent="0.35">
      <c r="A3136" s="167">
        <v>17197883519</v>
      </c>
      <c r="B3136" s="167" t="s">
        <v>2563</v>
      </c>
      <c r="C3136" s="167">
        <v>0</v>
      </c>
    </row>
    <row r="3137" spans="1:3" x14ac:dyDescent="0.35">
      <c r="A3137" s="167">
        <v>17197883521</v>
      </c>
      <c r="B3137" s="167" t="s">
        <v>2563</v>
      </c>
      <c r="C3137" s="167">
        <v>3</v>
      </c>
    </row>
    <row r="3138" spans="1:3" x14ac:dyDescent="0.35">
      <c r="A3138" s="167">
        <v>17197883522</v>
      </c>
      <c r="B3138" s="167" t="s">
        <v>2563</v>
      </c>
      <c r="C3138" s="167">
        <v>1</v>
      </c>
    </row>
    <row r="3139" spans="1:3" x14ac:dyDescent="0.35">
      <c r="A3139" s="167">
        <v>17197883602</v>
      </c>
      <c r="B3139" s="167" t="s">
        <v>2563</v>
      </c>
      <c r="C3139" s="167">
        <v>0</v>
      </c>
    </row>
    <row r="3140" spans="1:3" x14ac:dyDescent="0.35">
      <c r="A3140" s="167">
        <v>17197883603</v>
      </c>
      <c r="B3140" s="167" t="s">
        <v>2563</v>
      </c>
      <c r="C3140" s="167">
        <v>0</v>
      </c>
    </row>
    <row r="3141" spans="1:3" x14ac:dyDescent="0.35">
      <c r="A3141" s="167">
        <v>17197883605</v>
      </c>
      <c r="B3141" s="167" t="s">
        <v>2563</v>
      </c>
      <c r="C3141" s="167">
        <v>0</v>
      </c>
    </row>
    <row r="3142" spans="1:3" x14ac:dyDescent="0.35">
      <c r="A3142" s="167">
        <v>17197883606</v>
      </c>
      <c r="B3142" s="167" t="s">
        <v>2563</v>
      </c>
      <c r="C3142" s="167">
        <v>0</v>
      </c>
    </row>
    <row r="3143" spans="1:3" x14ac:dyDescent="0.35">
      <c r="A3143" s="167">
        <v>17197883700</v>
      </c>
      <c r="B3143" s="167" t="s">
        <v>2563</v>
      </c>
      <c r="C3143" s="167">
        <v>0</v>
      </c>
    </row>
    <row r="3144" spans="1:3" x14ac:dyDescent="0.35">
      <c r="A3144" s="167">
        <v>17197883803</v>
      </c>
      <c r="B3144" s="167" t="s">
        <v>2563</v>
      </c>
      <c r="C3144" s="167">
        <v>0</v>
      </c>
    </row>
    <row r="3145" spans="1:3" x14ac:dyDescent="0.35">
      <c r="A3145" s="167">
        <v>17197883804</v>
      </c>
      <c r="B3145" s="167" t="s">
        <v>2563</v>
      </c>
      <c r="C3145" s="167">
        <v>0</v>
      </c>
    </row>
    <row r="3146" spans="1:3" x14ac:dyDescent="0.35">
      <c r="A3146" s="167">
        <v>17197883806</v>
      </c>
      <c r="B3146" s="167" t="s">
        <v>2563</v>
      </c>
      <c r="C3146" s="167">
        <v>5</v>
      </c>
    </row>
    <row r="3147" spans="1:3" x14ac:dyDescent="0.35">
      <c r="A3147" s="167">
        <v>17197883808</v>
      </c>
      <c r="B3147" s="167" t="s">
        <v>2563</v>
      </c>
      <c r="C3147" s="167">
        <v>0</v>
      </c>
    </row>
    <row r="3148" spans="1:3" x14ac:dyDescent="0.35">
      <c r="A3148" s="167">
        <v>17197883809</v>
      </c>
      <c r="B3148" s="167" t="s">
        <v>2563</v>
      </c>
      <c r="C3148" s="167">
        <v>0</v>
      </c>
    </row>
    <row r="3149" spans="1:3" x14ac:dyDescent="0.35">
      <c r="A3149" s="167">
        <v>17197883810</v>
      </c>
      <c r="B3149" s="167" t="s">
        <v>2563</v>
      </c>
      <c r="C3149" s="167">
        <v>0</v>
      </c>
    </row>
    <row r="3150" spans="1:3" x14ac:dyDescent="0.35">
      <c r="A3150" s="167">
        <v>17197883811</v>
      </c>
      <c r="B3150" s="167" t="s">
        <v>2563</v>
      </c>
      <c r="C3150" s="167">
        <v>1</v>
      </c>
    </row>
    <row r="3151" spans="1:3" x14ac:dyDescent="0.35">
      <c r="A3151" s="167">
        <v>17197883902</v>
      </c>
      <c r="B3151" s="167" t="s">
        <v>2563</v>
      </c>
      <c r="C3151" s="167">
        <v>1</v>
      </c>
    </row>
    <row r="3152" spans="1:3" x14ac:dyDescent="0.35">
      <c r="A3152" s="167">
        <v>17197883903</v>
      </c>
      <c r="B3152" s="167" t="s">
        <v>2563</v>
      </c>
      <c r="C3152" s="167">
        <v>0</v>
      </c>
    </row>
    <row r="3153" spans="1:3" x14ac:dyDescent="0.35">
      <c r="A3153" s="167">
        <v>17197883904</v>
      </c>
      <c r="B3153" s="167" t="s">
        <v>2563</v>
      </c>
      <c r="C3153" s="167">
        <v>3</v>
      </c>
    </row>
    <row r="3154" spans="1:3" x14ac:dyDescent="0.35">
      <c r="A3154" s="167">
        <v>17197884003</v>
      </c>
      <c r="B3154" s="167" t="s">
        <v>2563</v>
      </c>
      <c r="C3154" s="167">
        <v>5</v>
      </c>
    </row>
    <row r="3155" spans="1:3" x14ac:dyDescent="0.35">
      <c r="A3155" s="167">
        <v>17197884004</v>
      </c>
      <c r="B3155" s="167" t="s">
        <v>2563</v>
      </c>
      <c r="C3155" s="167">
        <v>4</v>
      </c>
    </row>
    <row r="3156" spans="1:3" x14ac:dyDescent="0.35">
      <c r="A3156" s="167">
        <v>17197884005</v>
      </c>
      <c r="B3156" s="167" t="s">
        <v>2563</v>
      </c>
      <c r="C3156" s="167">
        <v>1</v>
      </c>
    </row>
    <row r="3157" spans="1:3" x14ac:dyDescent="0.35">
      <c r="A3157" s="167">
        <v>17197884006</v>
      </c>
      <c r="B3157" s="167" t="s">
        <v>2563</v>
      </c>
      <c r="C3157" s="167">
        <v>1</v>
      </c>
    </row>
    <row r="3158" spans="1:3" x14ac:dyDescent="0.35">
      <c r="A3158" s="167">
        <v>17197884101</v>
      </c>
      <c r="B3158" s="167" t="s">
        <v>2563</v>
      </c>
      <c r="C3158" s="167">
        <v>1</v>
      </c>
    </row>
    <row r="3159" spans="1:3" x14ac:dyDescent="0.35">
      <c r="A3159" s="167">
        <v>17197884103</v>
      </c>
      <c r="B3159" s="167" t="s">
        <v>2563</v>
      </c>
      <c r="C3159" s="167">
        <v>4</v>
      </c>
    </row>
    <row r="3160" spans="1:3" x14ac:dyDescent="0.35">
      <c r="A3160" s="167">
        <v>17197980000</v>
      </c>
      <c r="B3160" s="167" t="s">
        <v>2563</v>
      </c>
      <c r="C3160" s="167">
        <v>0</v>
      </c>
    </row>
    <row r="3161" spans="1:3" x14ac:dyDescent="0.35">
      <c r="A3161" s="167">
        <v>17197980100</v>
      </c>
      <c r="B3161" s="167" t="s">
        <v>2563</v>
      </c>
      <c r="C3161" s="167">
        <v>0</v>
      </c>
    </row>
    <row r="3162" spans="1:3" x14ac:dyDescent="0.35">
      <c r="A3162" s="167">
        <v>17199020100</v>
      </c>
      <c r="B3162" s="167" t="s">
        <v>824</v>
      </c>
      <c r="C3162" s="167">
        <v>1</v>
      </c>
    </row>
    <row r="3163" spans="1:3" x14ac:dyDescent="0.35">
      <c r="A3163" s="167">
        <v>17199020201</v>
      </c>
      <c r="B3163" s="167" t="s">
        <v>824</v>
      </c>
      <c r="C3163" s="167">
        <v>0</v>
      </c>
    </row>
    <row r="3164" spans="1:3" x14ac:dyDescent="0.35">
      <c r="A3164" s="167">
        <v>17199020202</v>
      </c>
      <c r="B3164" s="167" t="s">
        <v>824</v>
      </c>
      <c r="C3164" s="167">
        <v>0</v>
      </c>
    </row>
    <row r="3165" spans="1:3" x14ac:dyDescent="0.35">
      <c r="A3165" s="167">
        <v>17199020300</v>
      </c>
      <c r="B3165" s="167" t="s">
        <v>824</v>
      </c>
      <c r="C3165" s="167">
        <v>0</v>
      </c>
    </row>
    <row r="3166" spans="1:3" x14ac:dyDescent="0.35">
      <c r="A3166" s="167">
        <v>17199020400</v>
      </c>
      <c r="B3166" s="167" t="s">
        <v>824</v>
      </c>
      <c r="C3166" s="167">
        <v>0</v>
      </c>
    </row>
    <row r="3167" spans="1:3" x14ac:dyDescent="0.35">
      <c r="A3167" s="167">
        <v>17199020500</v>
      </c>
      <c r="B3167" s="167" t="s">
        <v>824</v>
      </c>
      <c r="C3167" s="167">
        <v>1</v>
      </c>
    </row>
    <row r="3168" spans="1:3" x14ac:dyDescent="0.35">
      <c r="A3168" s="167">
        <v>17199020600</v>
      </c>
      <c r="B3168" s="167" t="s">
        <v>824</v>
      </c>
      <c r="C3168" s="167">
        <v>0</v>
      </c>
    </row>
    <row r="3169" spans="1:3" x14ac:dyDescent="0.35">
      <c r="A3169" s="167">
        <v>17199020700</v>
      </c>
      <c r="B3169" s="167" t="s">
        <v>672</v>
      </c>
      <c r="C3169" s="167">
        <v>3</v>
      </c>
    </row>
    <row r="3170" spans="1:3" x14ac:dyDescent="0.35">
      <c r="A3170" s="167">
        <v>17199020801</v>
      </c>
      <c r="B3170" s="167" t="s">
        <v>672</v>
      </c>
      <c r="C3170" s="167">
        <v>1</v>
      </c>
    </row>
    <row r="3171" spans="1:3" x14ac:dyDescent="0.35">
      <c r="A3171" s="167">
        <v>17199020802</v>
      </c>
      <c r="B3171" s="167" t="s">
        <v>672</v>
      </c>
      <c r="C3171" s="167">
        <v>0</v>
      </c>
    </row>
    <row r="3172" spans="1:3" x14ac:dyDescent="0.35">
      <c r="A3172" s="167">
        <v>17199020900</v>
      </c>
      <c r="B3172" s="167" t="s">
        <v>824</v>
      </c>
      <c r="C3172" s="167">
        <v>1</v>
      </c>
    </row>
    <row r="3173" spans="1:3" x14ac:dyDescent="0.35">
      <c r="A3173" s="167">
        <v>17199021001</v>
      </c>
      <c r="B3173" s="167" t="s">
        <v>824</v>
      </c>
      <c r="C3173" s="167">
        <v>3</v>
      </c>
    </row>
    <row r="3174" spans="1:3" x14ac:dyDescent="0.35">
      <c r="A3174" s="167">
        <v>17199021002</v>
      </c>
      <c r="B3174" s="167" t="s">
        <v>824</v>
      </c>
      <c r="C3174" s="167">
        <v>0</v>
      </c>
    </row>
    <row r="3175" spans="1:3" x14ac:dyDescent="0.35">
      <c r="A3175" s="167">
        <v>17199021003</v>
      </c>
      <c r="B3175" s="167" t="s">
        <v>824</v>
      </c>
      <c r="C3175" s="167">
        <v>4</v>
      </c>
    </row>
    <row r="3176" spans="1:3" x14ac:dyDescent="0.35">
      <c r="A3176" s="167">
        <v>17199021100</v>
      </c>
      <c r="B3176" s="167" t="s">
        <v>824</v>
      </c>
      <c r="C3176" s="167">
        <v>0</v>
      </c>
    </row>
    <row r="3177" spans="1:3" x14ac:dyDescent="0.35">
      <c r="A3177" s="167">
        <v>17199021200</v>
      </c>
      <c r="B3177" s="167" t="s">
        <v>824</v>
      </c>
      <c r="C3177" s="167">
        <v>5</v>
      </c>
    </row>
    <row r="3178" spans="1:3" x14ac:dyDescent="0.35">
      <c r="A3178" s="167">
        <v>17199021300</v>
      </c>
      <c r="B3178" s="167" t="s">
        <v>824</v>
      </c>
      <c r="C3178" s="167">
        <v>0</v>
      </c>
    </row>
    <row r="3179" spans="1:3" x14ac:dyDescent="0.35">
      <c r="A3179" s="167">
        <v>17199021400</v>
      </c>
      <c r="B3179" s="167" t="s">
        <v>672</v>
      </c>
      <c r="C3179" s="167">
        <v>0</v>
      </c>
    </row>
    <row r="3180" spans="1:3" x14ac:dyDescent="0.35">
      <c r="A3180" s="167">
        <v>17201000101</v>
      </c>
      <c r="B3180" s="167" t="s">
        <v>824</v>
      </c>
      <c r="C3180" s="167">
        <v>0</v>
      </c>
    </row>
    <row r="3181" spans="1:3" x14ac:dyDescent="0.35">
      <c r="A3181" s="167">
        <v>17201000103</v>
      </c>
      <c r="B3181" s="167" t="s">
        <v>824</v>
      </c>
      <c r="C3181" s="167">
        <v>1</v>
      </c>
    </row>
    <row r="3182" spans="1:3" x14ac:dyDescent="0.35">
      <c r="A3182" s="167">
        <v>17201000104</v>
      </c>
      <c r="B3182" s="167" t="s">
        <v>824</v>
      </c>
      <c r="C3182" s="167">
        <v>0</v>
      </c>
    </row>
    <row r="3183" spans="1:3" x14ac:dyDescent="0.35">
      <c r="A3183" s="167">
        <v>17201000105</v>
      </c>
      <c r="B3183" s="167" t="s">
        <v>824</v>
      </c>
      <c r="C3183" s="167">
        <v>0</v>
      </c>
    </row>
    <row r="3184" spans="1:3" x14ac:dyDescent="0.35">
      <c r="A3184" s="167">
        <v>17201000200</v>
      </c>
      <c r="B3184" s="167" t="s">
        <v>824</v>
      </c>
      <c r="C3184" s="167">
        <v>5</v>
      </c>
    </row>
    <row r="3185" spans="1:3" x14ac:dyDescent="0.35">
      <c r="A3185" s="167">
        <v>17201000300</v>
      </c>
      <c r="B3185" s="167" t="s">
        <v>824</v>
      </c>
      <c r="C3185" s="167">
        <v>0</v>
      </c>
    </row>
    <row r="3186" spans="1:3" x14ac:dyDescent="0.35">
      <c r="A3186" s="167">
        <v>17201000401</v>
      </c>
      <c r="B3186" s="167" t="s">
        <v>824</v>
      </c>
      <c r="C3186" s="167">
        <v>3</v>
      </c>
    </row>
    <row r="3187" spans="1:3" x14ac:dyDescent="0.35">
      <c r="A3187" s="167">
        <v>17201000402</v>
      </c>
      <c r="B3187" s="167" t="s">
        <v>824</v>
      </c>
      <c r="C3187" s="167">
        <v>0</v>
      </c>
    </row>
    <row r="3188" spans="1:3" x14ac:dyDescent="0.35">
      <c r="A3188" s="167">
        <v>17201000403</v>
      </c>
      <c r="B3188" s="167" t="s">
        <v>824</v>
      </c>
      <c r="C3188" s="167">
        <v>0</v>
      </c>
    </row>
    <row r="3189" spans="1:3" x14ac:dyDescent="0.35">
      <c r="A3189" s="167">
        <v>17201000501</v>
      </c>
      <c r="B3189" s="167" t="s">
        <v>824</v>
      </c>
      <c r="C3189" s="167">
        <v>1</v>
      </c>
    </row>
    <row r="3190" spans="1:3" x14ac:dyDescent="0.35">
      <c r="A3190" s="167">
        <v>17201000502</v>
      </c>
      <c r="B3190" s="167" t="s">
        <v>824</v>
      </c>
      <c r="C3190" s="167">
        <v>0</v>
      </c>
    </row>
    <row r="3191" spans="1:3" x14ac:dyDescent="0.35">
      <c r="A3191" s="167">
        <v>17201000506</v>
      </c>
      <c r="B3191" s="167" t="s">
        <v>824</v>
      </c>
      <c r="C3191" s="167">
        <v>5</v>
      </c>
    </row>
    <row r="3192" spans="1:3" x14ac:dyDescent="0.35">
      <c r="A3192" s="167">
        <v>17201000507</v>
      </c>
      <c r="B3192" s="167" t="s">
        <v>824</v>
      </c>
      <c r="C3192" s="167">
        <v>0</v>
      </c>
    </row>
    <row r="3193" spans="1:3" x14ac:dyDescent="0.35">
      <c r="A3193" s="167">
        <v>17201000510</v>
      </c>
      <c r="B3193" s="167" t="s">
        <v>824</v>
      </c>
      <c r="C3193" s="167">
        <v>0</v>
      </c>
    </row>
    <row r="3194" spans="1:3" x14ac:dyDescent="0.35">
      <c r="A3194" s="167">
        <v>17201000511</v>
      </c>
      <c r="B3194" s="167" t="s">
        <v>824</v>
      </c>
      <c r="C3194" s="167">
        <v>1</v>
      </c>
    </row>
    <row r="3195" spans="1:3" x14ac:dyDescent="0.35">
      <c r="A3195" s="167">
        <v>17201000512</v>
      </c>
      <c r="B3195" s="167" t="s">
        <v>824</v>
      </c>
      <c r="C3195" s="167">
        <v>1</v>
      </c>
    </row>
    <row r="3196" spans="1:3" x14ac:dyDescent="0.35">
      <c r="A3196" s="167">
        <v>17201000513</v>
      </c>
      <c r="B3196" s="167" t="s">
        <v>824</v>
      </c>
      <c r="C3196" s="167">
        <v>0</v>
      </c>
    </row>
    <row r="3197" spans="1:3" x14ac:dyDescent="0.35">
      <c r="A3197" s="167">
        <v>17201000514</v>
      </c>
      <c r="B3197" s="167" t="s">
        <v>824</v>
      </c>
      <c r="C3197" s="167">
        <v>1</v>
      </c>
    </row>
    <row r="3198" spans="1:3" x14ac:dyDescent="0.35">
      <c r="A3198" s="167">
        <v>17201000515</v>
      </c>
      <c r="B3198" s="167" t="s">
        <v>824</v>
      </c>
      <c r="C3198" s="167">
        <v>1</v>
      </c>
    </row>
    <row r="3199" spans="1:3" x14ac:dyDescent="0.35">
      <c r="A3199" s="167">
        <v>17201000516</v>
      </c>
      <c r="B3199" s="167" t="s">
        <v>824</v>
      </c>
      <c r="C3199" s="167">
        <v>5</v>
      </c>
    </row>
    <row r="3200" spans="1:3" x14ac:dyDescent="0.35">
      <c r="A3200" s="167">
        <v>17201000600</v>
      </c>
      <c r="B3200" s="167" t="s">
        <v>824</v>
      </c>
      <c r="C3200" s="167">
        <v>3</v>
      </c>
    </row>
    <row r="3201" spans="1:3" x14ac:dyDescent="0.35">
      <c r="A3201" s="167">
        <v>17201000700</v>
      </c>
      <c r="B3201" s="167" t="s">
        <v>824</v>
      </c>
      <c r="C3201" s="167">
        <v>0</v>
      </c>
    </row>
    <row r="3202" spans="1:3" x14ac:dyDescent="0.35">
      <c r="A3202" s="167">
        <v>17201000800</v>
      </c>
      <c r="B3202" s="167" t="s">
        <v>824</v>
      </c>
      <c r="C3202" s="167">
        <v>0</v>
      </c>
    </row>
    <row r="3203" spans="1:3" x14ac:dyDescent="0.35">
      <c r="A3203" s="167">
        <v>17201001000</v>
      </c>
      <c r="B3203" s="167" t="s">
        <v>824</v>
      </c>
      <c r="C3203" s="167">
        <v>0</v>
      </c>
    </row>
    <row r="3204" spans="1:3" x14ac:dyDescent="0.35">
      <c r="A3204" s="167">
        <v>17201001100</v>
      </c>
      <c r="B3204" s="167" t="s">
        <v>824</v>
      </c>
      <c r="C3204" s="167">
        <v>0</v>
      </c>
    </row>
    <row r="3205" spans="1:3" x14ac:dyDescent="0.35">
      <c r="A3205" s="167">
        <v>17201001200</v>
      </c>
      <c r="B3205" s="167" t="s">
        <v>824</v>
      </c>
      <c r="C3205" s="167">
        <v>0</v>
      </c>
    </row>
    <row r="3206" spans="1:3" x14ac:dyDescent="0.35">
      <c r="A3206" s="167">
        <v>17201001300</v>
      </c>
      <c r="B3206" s="167" t="s">
        <v>824</v>
      </c>
      <c r="C3206" s="167">
        <v>0</v>
      </c>
    </row>
    <row r="3207" spans="1:3" x14ac:dyDescent="0.35">
      <c r="A3207" s="167">
        <v>17201001400</v>
      </c>
      <c r="B3207" s="167" t="s">
        <v>824</v>
      </c>
      <c r="C3207" s="167">
        <v>1</v>
      </c>
    </row>
    <row r="3208" spans="1:3" x14ac:dyDescent="0.35">
      <c r="A3208" s="167">
        <v>17201001500</v>
      </c>
      <c r="B3208" s="167" t="s">
        <v>824</v>
      </c>
      <c r="C3208" s="167">
        <v>0</v>
      </c>
    </row>
    <row r="3209" spans="1:3" x14ac:dyDescent="0.35">
      <c r="A3209" s="167">
        <v>17201001600</v>
      </c>
      <c r="B3209" s="167" t="s">
        <v>824</v>
      </c>
      <c r="C3209" s="167">
        <v>3</v>
      </c>
    </row>
    <row r="3210" spans="1:3" x14ac:dyDescent="0.35">
      <c r="A3210" s="167">
        <v>17201001700</v>
      </c>
      <c r="B3210" s="167" t="s">
        <v>824</v>
      </c>
      <c r="C3210" s="167">
        <v>5</v>
      </c>
    </row>
    <row r="3211" spans="1:3" x14ac:dyDescent="0.35">
      <c r="A3211" s="167">
        <v>17201001800</v>
      </c>
      <c r="B3211" s="167" t="s">
        <v>824</v>
      </c>
      <c r="C3211" s="167">
        <v>1</v>
      </c>
    </row>
    <row r="3212" spans="1:3" x14ac:dyDescent="0.35">
      <c r="A3212" s="167">
        <v>17201001900</v>
      </c>
      <c r="B3212" s="167" t="s">
        <v>824</v>
      </c>
      <c r="C3212" s="167">
        <v>0</v>
      </c>
    </row>
    <row r="3213" spans="1:3" x14ac:dyDescent="0.35">
      <c r="A3213" s="167">
        <v>17201002000</v>
      </c>
      <c r="B3213" s="167" t="s">
        <v>824</v>
      </c>
      <c r="C3213" s="167">
        <v>1</v>
      </c>
    </row>
    <row r="3214" spans="1:3" x14ac:dyDescent="0.35">
      <c r="A3214" s="167">
        <v>17201002100</v>
      </c>
      <c r="B3214" s="167" t="s">
        <v>824</v>
      </c>
      <c r="C3214" s="167">
        <v>3</v>
      </c>
    </row>
    <row r="3215" spans="1:3" x14ac:dyDescent="0.35">
      <c r="A3215" s="167">
        <v>17201002200</v>
      </c>
      <c r="B3215" s="167" t="s">
        <v>824</v>
      </c>
      <c r="C3215" s="167">
        <v>1</v>
      </c>
    </row>
    <row r="3216" spans="1:3" x14ac:dyDescent="0.35">
      <c r="A3216" s="167">
        <v>17201002301</v>
      </c>
      <c r="B3216" s="167" t="s">
        <v>824</v>
      </c>
      <c r="C3216" s="167">
        <v>0</v>
      </c>
    </row>
    <row r="3217" spans="1:3" x14ac:dyDescent="0.35">
      <c r="A3217" s="167">
        <v>17201002302</v>
      </c>
      <c r="B3217" s="167" t="s">
        <v>824</v>
      </c>
      <c r="C3217" s="167">
        <v>0</v>
      </c>
    </row>
    <row r="3218" spans="1:3" x14ac:dyDescent="0.35">
      <c r="A3218" s="167">
        <v>17201002400</v>
      </c>
      <c r="B3218" s="167" t="s">
        <v>824</v>
      </c>
      <c r="C3218" s="167">
        <v>1</v>
      </c>
    </row>
    <row r="3219" spans="1:3" x14ac:dyDescent="0.35">
      <c r="A3219" s="167">
        <v>17201002500</v>
      </c>
      <c r="B3219" s="167" t="s">
        <v>824</v>
      </c>
      <c r="C3219" s="167">
        <v>0</v>
      </c>
    </row>
    <row r="3220" spans="1:3" x14ac:dyDescent="0.35">
      <c r="A3220" s="167">
        <v>17201002600</v>
      </c>
      <c r="B3220" s="167" t="s">
        <v>824</v>
      </c>
      <c r="C3220" s="167">
        <v>0</v>
      </c>
    </row>
    <row r="3221" spans="1:3" x14ac:dyDescent="0.35">
      <c r="A3221" s="167">
        <v>17201002700</v>
      </c>
      <c r="B3221" s="167" t="s">
        <v>824</v>
      </c>
      <c r="C3221" s="167">
        <v>1</v>
      </c>
    </row>
    <row r="3222" spans="1:3" x14ac:dyDescent="0.35">
      <c r="A3222" s="167">
        <v>17201002800</v>
      </c>
      <c r="B3222" s="167" t="s">
        <v>824</v>
      </c>
      <c r="C3222" s="167">
        <v>0</v>
      </c>
    </row>
    <row r="3223" spans="1:3" x14ac:dyDescent="0.35">
      <c r="A3223" s="167">
        <v>17201002900</v>
      </c>
      <c r="B3223" s="167" t="s">
        <v>824</v>
      </c>
      <c r="C3223" s="167">
        <v>3</v>
      </c>
    </row>
    <row r="3224" spans="1:3" x14ac:dyDescent="0.35">
      <c r="A3224" s="167">
        <v>17201003000</v>
      </c>
      <c r="B3224" s="167" t="s">
        <v>824</v>
      </c>
      <c r="C3224" s="167">
        <v>1</v>
      </c>
    </row>
    <row r="3225" spans="1:3" x14ac:dyDescent="0.35">
      <c r="A3225" s="167">
        <v>17201003100</v>
      </c>
      <c r="B3225" s="167" t="s">
        <v>824</v>
      </c>
      <c r="C3225" s="167">
        <v>0</v>
      </c>
    </row>
    <row r="3226" spans="1:3" x14ac:dyDescent="0.35">
      <c r="A3226" s="167">
        <v>17201003200</v>
      </c>
      <c r="B3226" s="167" t="s">
        <v>824</v>
      </c>
      <c r="C3226" s="167">
        <v>1</v>
      </c>
    </row>
    <row r="3227" spans="1:3" x14ac:dyDescent="0.35">
      <c r="A3227" s="167">
        <v>17201003300</v>
      </c>
      <c r="B3227" s="167" t="s">
        <v>824</v>
      </c>
      <c r="C3227" s="167">
        <v>3</v>
      </c>
    </row>
    <row r="3228" spans="1:3" x14ac:dyDescent="0.35">
      <c r="A3228" s="167">
        <v>17201003400</v>
      </c>
      <c r="B3228" s="167" t="s">
        <v>824</v>
      </c>
      <c r="C3228" s="167">
        <v>0</v>
      </c>
    </row>
    <row r="3229" spans="1:3" x14ac:dyDescent="0.35">
      <c r="A3229" s="167">
        <v>17201003500</v>
      </c>
      <c r="B3229" s="167" t="s">
        <v>824</v>
      </c>
      <c r="C3229" s="167">
        <v>0</v>
      </c>
    </row>
    <row r="3230" spans="1:3" x14ac:dyDescent="0.35">
      <c r="A3230" s="167">
        <v>17201003601</v>
      </c>
      <c r="B3230" s="167" t="s">
        <v>824</v>
      </c>
      <c r="C3230" s="167">
        <v>1</v>
      </c>
    </row>
    <row r="3231" spans="1:3" x14ac:dyDescent="0.35">
      <c r="A3231" s="167">
        <v>17201003602</v>
      </c>
      <c r="B3231" s="167" t="s">
        <v>824</v>
      </c>
      <c r="C3231" s="167">
        <v>0</v>
      </c>
    </row>
    <row r="3232" spans="1:3" x14ac:dyDescent="0.35">
      <c r="A3232" s="167">
        <v>17201003604</v>
      </c>
      <c r="B3232" s="167" t="s">
        <v>824</v>
      </c>
      <c r="C3232" s="167">
        <v>3</v>
      </c>
    </row>
    <row r="3233" spans="1:7" x14ac:dyDescent="0.35">
      <c r="A3233" s="167">
        <v>17201003605</v>
      </c>
      <c r="B3233" s="167" t="s">
        <v>824</v>
      </c>
      <c r="C3233" s="167">
        <v>0</v>
      </c>
    </row>
    <row r="3234" spans="1:7" x14ac:dyDescent="0.35">
      <c r="A3234" s="167">
        <v>17201003606</v>
      </c>
      <c r="B3234" s="167" t="s">
        <v>824</v>
      </c>
      <c r="C3234" s="167">
        <v>0</v>
      </c>
    </row>
    <row r="3235" spans="1:7" x14ac:dyDescent="0.35">
      <c r="A3235" s="167">
        <v>17201003705</v>
      </c>
      <c r="B3235" s="167" t="s">
        <v>824</v>
      </c>
      <c r="C3235" s="167">
        <v>0</v>
      </c>
    </row>
    <row r="3236" spans="1:7" x14ac:dyDescent="0.35">
      <c r="A3236" s="167">
        <v>17201003706</v>
      </c>
      <c r="B3236" s="167" t="s">
        <v>824</v>
      </c>
      <c r="C3236" s="167">
        <v>0</v>
      </c>
    </row>
    <row r="3237" spans="1:7" x14ac:dyDescent="0.35">
      <c r="A3237" s="167">
        <v>17201003707</v>
      </c>
      <c r="B3237" s="167" t="s">
        <v>824</v>
      </c>
      <c r="C3237" s="167">
        <v>4</v>
      </c>
    </row>
    <row r="3238" spans="1:7" x14ac:dyDescent="0.35">
      <c r="A3238" s="167">
        <v>17201003708</v>
      </c>
      <c r="B3238" s="167" t="s">
        <v>824</v>
      </c>
      <c r="C3238" s="167">
        <v>1</v>
      </c>
    </row>
    <row r="3239" spans="1:7" x14ac:dyDescent="0.35">
      <c r="A3239" s="167">
        <v>17201003709</v>
      </c>
      <c r="B3239" s="167" t="s">
        <v>824</v>
      </c>
      <c r="C3239" s="167">
        <v>2</v>
      </c>
    </row>
    <row r="3240" spans="1:7" x14ac:dyDescent="0.35">
      <c r="A3240" s="167">
        <v>17201003710</v>
      </c>
      <c r="B3240" s="167" t="s">
        <v>824</v>
      </c>
      <c r="C3240" s="167">
        <v>0</v>
      </c>
    </row>
    <row r="3241" spans="1:7" x14ac:dyDescent="0.35">
      <c r="A3241" s="167">
        <v>17201003711</v>
      </c>
      <c r="B3241" s="167" t="s">
        <v>824</v>
      </c>
      <c r="C3241" s="167">
        <v>0</v>
      </c>
    </row>
    <row r="3242" spans="1:7" x14ac:dyDescent="0.35">
      <c r="A3242" s="167">
        <v>17201003801</v>
      </c>
      <c r="B3242" s="167" t="s">
        <v>824</v>
      </c>
      <c r="C3242" s="167">
        <v>1</v>
      </c>
    </row>
    <row r="3243" spans="1:7" x14ac:dyDescent="0.35">
      <c r="A3243" s="167">
        <v>17201003805</v>
      </c>
      <c r="B3243" s="167" t="s">
        <v>824</v>
      </c>
      <c r="C3243" s="167">
        <v>0</v>
      </c>
    </row>
    <row r="3244" spans="1:7" x14ac:dyDescent="0.35">
      <c r="A3244" s="167">
        <v>17201003806</v>
      </c>
      <c r="B3244" s="167" t="s">
        <v>824</v>
      </c>
      <c r="C3244" s="167">
        <v>5</v>
      </c>
    </row>
    <row r="3245" spans="1:7" x14ac:dyDescent="0.35">
      <c r="A3245" s="167">
        <v>17201003808</v>
      </c>
      <c r="B3245" s="167" t="s">
        <v>824</v>
      </c>
      <c r="C3245" s="167">
        <v>0</v>
      </c>
    </row>
    <row r="3246" spans="1:7" x14ac:dyDescent="0.35">
      <c r="A3246" s="167">
        <v>17201003809</v>
      </c>
      <c r="B3246" s="167" t="s">
        <v>824</v>
      </c>
      <c r="C3246" s="167">
        <v>0</v>
      </c>
      <c r="G3246" s="407" t="s">
        <v>3757</v>
      </c>
    </row>
    <row r="3247" spans="1:7" x14ac:dyDescent="0.35">
      <c r="A3247" s="167">
        <v>17201003810</v>
      </c>
      <c r="B3247" s="167" t="s">
        <v>824</v>
      </c>
      <c r="C3247" s="167">
        <v>0</v>
      </c>
      <c r="G3247" s="167">
        <v>1</v>
      </c>
    </row>
    <row r="3248" spans="1:7" x14ac:dyDescent="0.35">
      <c r="A3248" s="167">
        <v>17201003811</v>
      </c>
      <c r="B3248" s="167" t="s">
        <v>824</v>
      </c>
      <c r="C3248" s="167">
        <v>4</v>
      </c>
      <c r="G3248" s="167">
        <v>2</v>
      </c>
    </row>
    <row r="3249" spans="1:7" x14ac:dyDescent="0.35">
      <c r="A3249" s="167">
        <v>17201003901</v>
      </c>
      <c r="B3249" s="167" t="s">
        <v>824</v>
      </c>
      <c r="C3249" s="167">
        <v>0</v>
      </c>
      <c r="G3249" s="167">
        <v>3</v>
      </c>
    </row>
    <row r="3250" spans="1:7" x14ac:dyDescent="0.35">
      <c r="A3250" s="167">
        <v>17201003903</v>
      </c>
      <c r="B3250" s="167" t="s">
        <v>824</v>
      </c>
      <c r="C3250" s="167">
        <v>0</v>
      </c>
      <c r="G3250" s="167">
        <v>4</v>
      </c>
    </row>
    <row r="3251" spans="1:7" x14ac:dyDescent="0.35">
      <c r="A3251" s="167">
        <v>17201003904</v>
      </c>
      <c r="B3251" s="167" t="s">
        <v>824</v>
      </c>
      <c r="C3251" s="167">
        <v>0</v>
      </c>
      <c r="G3251" s="167">
        <v>5</v>
      </c>
    </row>
    <row r="3252" spans="1:7" x14ac:dyDescent="0.35">
      <c r="A3252" s="167">
        <v>17201004002</v>
      </c>
      <c r="B3252" s="167" t="s">
        <v>824</v>
      </c>
      <c r="C3252" s="167">
        <v>0</v>
      </c>
    </row>
    <row r="3253" spans="1:7" x14ac:dyDescent="0.35">
      <c r="A3253" s="167">
        <v>17201004003</v>
      </c>
      <c r="B3253" s="167" t="s">
        <v>824</v>
      </c>
      <c r="C3253" s="167">
        <v>0</v>
      </c>
    </row>
    <row r="3254" spans="1:7" x14ac:dyDescent="0.35">
      <c r="A3254" s="167">
        <v>17201004004</v>
      </c>
      <c r="B3254" s="167" t="s">
        <v>824</v>
      </c>
      <c r="C3254" s="167">
        <v>0</v>
      </c>
    </row>
    <row r="3255" spans="1:7" x14ac:dyDescent="0.35">
      <c r="A3255" s="167">
        <v>17201004005</v>
      </c>
      <c r="B3255" s="167" t="s">
        <v>824</v>
      </c>
      <c r="C3255" s="167">
        <v>5</v>
      </c>
    </row>
    <row r="3256" spans="1:7" x14ac:dyDescent="0.35">
      <c r="A3256" s="167">
        <v>17201004100</v>
      </c>
      <c r="B3256" s="167" t="s">
        <v>672</v>
      </c>
      <c r="C3256" s="167">
        <v>4</v>
      </c>
    </row>
    <row r="3257" spans="1:7" x14ac:dyDescent="0.35">
      <c r="A3257" s="167">
        <v>17201004200</v>
      </c>
      <c r="B3257" s="167" t="s">
        <v>824</v>
      </c>
      <c r="C3257" s="167">
        <v>5</v>
      </c>
    </row>
    <row r="3258" spans="1:7" x14ac:dyDescent="0.35">
      <c r="A3258" s="167">
        <v>17201004300</v>
      </c>
      <c r="B3258" s="167" t="s">
        <v>672</v>
      </c>
      <c r="C3258" s="167">
        <v>1</v>
      </c>
    </row>
    <row r="3259" spans="1:7" x14ac:dyDescent="0.35">
      <c r="A3259" s="167">
        <v>17201980000</v>
      </c>
      <c r="B3259" s="167" t="s">
        <v>824</v>
      </c>
      <c r="C3259" s="167">
        <v>0</v>
      </c>
    </row>
    <row r="3260" spans="1:7" x14ac:dyDescent="0.35">
      <c r="A3260" s="167">
        <v>17203030100</v>
      </c>
      <c r="B3260" s="167" t="s">
        <v>672</v>
      </c>
      <c r="C3260" s="167">
        <v>5</v>
      </c>
    </row>
    <row r="3261" spans="1:7" x14ac:dyDescent="0.35">
      <c r="A3261" s="167">
        <v>17203030200</v>
      </c>
      <c r="B3261" s="167" t="s">
        <v>672</v>
      </c>
      <c r="C3261" s="167">
        <v>0</v>
      </c>
    </row>
    <row r="3262" spans="1:7" x14ac:dyDescent="0.35">
      <c r="A3262" s="167">
        <v>17203030300</v>
      </c>
      <c r="B3262" s="167" t="s">
        <v>672</v>
      </c>
      <c r="C3262" s="167">
        <v>0</v>
      </c>
    </row>
    <row r="3263" spans="1:7" x14ac:dyDescent="0.35">
      <c r="A3263" s="167">
        <v>17203030400</v>
      </c>
      <c r="B3263" s="167" t="s">
        <v>672</v>
      </c>
      <c r="C3263" s="167">
        <v>5</v>
      </c>
    </row>
    <row r="3264" spans="1:7" x14ac:dyDescent="0.35">
      <c r="A3264" s="167">
        <v>17203030501</v>
      </c>
      <c r="B3264" s="167" t="s">
        <v>824</v>
      </c>
      <c r="C3264" s="167">
        <v>0</v>
      </c>
    </row>
    <row r="3265" spans="1:3" x14ac:dyDescent="0.35">
      <c r="A3265" s="167">
        <v>17203030502</v>
      </c>
      <c r="B3265" s="167" t="s">
        <v>672</v>
      </c>
      <c r="C3265" s="167">
        <v>1</v>
      </c>
    </row>
    <row r="3266" spans="1:3" x14ac:dyDescent="0.35">
      <c r="A3266" s="167">
        <v>17203030601</v>
      </c>
      <c r="B3266" s="167" t="s">
        <v>672</v>
      </c>
      <c r="C3266" s="167">
        <v>1</v>
      </c>
    </row>
    <row r="3267" spans="1:3" x14ac:dyDescent="0.35">
      <c r="A3267" s="167">
        <v>17203030602</v>
      </c>
      <c r="B3267" s="167" t="s">
        <v>672</v>
      </c>
      <c r="C3267" s="167">
        <v>0</v>
      </c>
    </row>
    <row r="3268" spans="1:3" x14ac:dyDescent="0.35">
      <c r="A3268" s="167">
        <v>17203030700</v>
      </c>
      <c r="B3268" s="167" t="s">
        <v>672</v>
      </c>
      <c r="C3268" s="167">
        <v>1</v>
      </c>
    </row>
  </sheetData>
  <autoFilter ref="A3:C3268" xr:uid="{8E19FB8C-D5F5-4554-A9B9-A7825E1550EE}">
    <sortState xmlns:xlrd2="http://schemas.microsoft.com/office/spreadsheetml/2017/richdata2" ref="A4:C3268">
      <sortCondition ref="A4:A3268"/>
    </sortState>
  </autoFilter>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CA63A-85DF-476F-8950-E99F588DD28A}">
  <sheetPr codeName="Sheet19">
    <tabColor rgb="FFFF0000"/>
  </sheetPr>
  <dimension ref="A2:H36"/>
  <sheetViews>
    <sheetView topLeftCell="B26" workbookViewId="0">
      <selection activeCell="D58" sqref="D58:F58"/>
    </sheetView>
  </sheetViews>
  <sheetFormatPr defaultColWidth="9.1796875" defaultRowHeight="15.5" x14ac:dyDescent="0.35"/>
  <cols>
    <col min="1" max="16384" width="9.1796875" style="214"/>
  </cols>
  <sheetData>
    <row r="2" spans="2:7" x14ac:dyDescent="0.35">
      <c r="B2" s="175" t="s">
        <v>3758</v>
      </c>
      <c r="C2" s="175"/>
      <c r="D2" s="175"/>
      <c r="E2" s="175"/>
      <c r="F2" s="175"/>
      <c r="G2" s="175"/>
    </row>
    <row r="30" spans="1:8" s="220" customFormat="1" x14ac:dyDescent="0.35">
      <c r="A30" s="326" t="s">
        <v>3759</v>
      </c>
      <c r="B30" s="326" t="s">
        <v>3760</v>
      </c>
      <c r="C30" s="326"/>
      <c r="D30" s="326"/>
      <c r="E30" s="326"/>
      <c r="F30" s="326"/>
      <c r="G30" s="326"/>
      <c r="H30" s="326"/>
    </row>
    <row r="31" spans="1:8" x14ac:dyDescent="0.35">
      <c r="A31" s="175"/>
      <c r="B31" s="175" t="s">
        <v>3761</v>
      </c>
      <c r="C31" s="175" t="s">
        <v>3762</v>
      </c>
      <c r="D31" s="175"/>
      <c r="E31" s="175"/>
      <c r="F31" s="175"/>
      <c r="G31" s="175"/>
      <c r="H31" s="175"/>
    </row>
    <row r="32" spans="1:8" x14ac:dyDescent="0.35">
      <c r="A32" s="175"/>
      <c r="B32" s="175" t="s">
        <v>3763</v>
      </c>
      <c r="C32" s="326" t="s">
        <v>3764</v>
      </c>
      <c r="D32" s="326"/>
      <c r="E32" s="326"/>
      <c r="F32" s="326"/>
      <c r="G32" s="326"/>
      <c r="H32" s="326"/>
    </row>
    <row r="33" spans="2:3" x14ac:dyDescent="0.35">
      <c r="B33" s="175" t="s">
        <v>3765</v>
      </c>
      <c r="C33" s="175" t="s">
        <v>3766</v>
      </c>
    </row>
    <row r="35" spans="2:3" x14ac:dyDescent="0.35">
      <c r="B35" s="175" t="s">
        <v>3767</v>
      </c>
      <c r="C35" s="175" t="s">
        <v>3768</v>
      </c>
    </row>
    <row r="36" spans="2:3" x14ac:dyDescent="0.35">
      <c r="B36" s="175" t="s">
        <v>3769</v>
      </c>
      <c r="C36" s="175" t="s">
        <v>3770</v>
      </c>
    </row>
  </sheetData>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D3C98-0ADF-4EE3-AEDA-7C1F8D89B031}">
  <sheetPr codeName="Sheet22"/>
  <dimension ref="A1:J102"/>
  <sheetViews>
    <sheetView workbookViewId="0">
      <selection activeCell="J1" sqref="J1"/>
    </sheetView>
  </sheetViews>
  <sheetFormatPr defaultRowHeight="15.5" x14ac:dyDescent="0.35"/>
  <sheetData>
    <row r="1" spans="1:10" x14ac:dyDescent="0.35">
      <c r="A1" s="1"/>
      <c r="B1" s="6">
        <v>0.15</v>
      </c>
      <c r="C1" s="2" t="s">
        <v>551</v>
      </c>
      <c r="D1" s="2"/>
      <c r="E1" s="2"/>
      <c r="F1" s="2" t="s">
        <v>3779</v>
      </c>
      <c r="G1" s="2"/>
      <c r="H1" s="2"/>
      <c r="J1" s="7" t="s">
        <v>665</v>
      </c>
    </row>
    <row r="2" spans="1:10" x14ac:dyDescent="0.35">
      <c r="A2" s="1"/>
      <c r="B2" s="1">
        <v>0.4</v>
      </c>
      <c r="C2" s="2" t="s">
        <v>552</v>
      </c>
      <c r="D2" s="2"/>
      <c r="E2" s="2"/>
      <c r="F2" s="2" t="s">
        <v>3780</v>
      </c>
      <c r="G2" s="2"/>
      <c r="H2" s="2"/>
      <c r="J2" s="7" t="s">
        <v>692</v>
      </c>
    </row>
    <row r="3" spans="1:10" x14ac:dyDescent="0.35">
      <c r="A3" s="1"/>
      <c r="B3" s="1">
        <v>1</v>
      </c>
      <c r="C3" s="2" t="s">
        <v>553</v>
      </c>
      <c r="D3" s="2"/>
      <c r="E3" s="2"/>
      <c r="F3" s="2"/>
      <c r="G3" s="2"/>
      <c r="H3" s="2"/>
      <c r="J3" s="7" t="s">
        <v>708</v>
      </c>
    </row>
    <row r="4" spans="1:10" x14ac:dyDescent="0.35">
      <c r="A4" s="1"/>
      <c r="B4" s="1">
        <v>1.2</v>
      </c>
      <c r="C4" s="2" t="s">
        <v>3781</v>
      </c>
      <c r="D4" s="2"/>
      <c r="E4" s="2"/>
      <c r="F4" s="2"/>
      <c r="G4" s="2"/>
      <c r="H4" s="2"/>
      <c r="J4" s="7" t="s">
        <v>723</v>
      </c>
    </row>
    <row r="5" spans="1:10" x14ac:dyDescent="0.35">
      <c r="A5" s="1"/>
      <c r="B5" s="1">
        <v>1.4</v>
      </c>
      <c r="C5" s="2"/>
      <c r="D5" s="2"/>
      <c r="E5" s="2"/>
      <c r="F5" s="2"/>
      <c r="G5" s="2"/>
      <c r="H5" s="2"/>
      <c r="J5" s="7" t="s">
        <v>734</v>
      </c>
    </row>
    <row r="6" spans="1:10" x14ac:dyDescent="0.35">
      <c r="J6" s="7" t="s">
        <v>739</v>
      </c>
    </row>
    <row r="7" spans="1:10" x14ac:dyDescent="0.35">
      <c r="A7" s="2" t="s">
        <v>656</v>
      </c>
      <c r="E7" s="3" t="s">
        <v>3782</v>
      </c>
      <c r="G7" t="s">
        <v>79</v>
      </c>
      <c r="J7" s="7" t="s">
        <v>751</v>
      </c>
    </row>
    <row r="8" spans="1:10" x14ac:dyDescent="0.35">
      <c r="A8" s="2" t="s">
        <v>3783</v>
      </c>
      <c r="E8" s="4" t="s">
        <v>3784</v>
      </c>
      <c r="G8" t="s">
        <v>41</v>
      </c>
      <c r="J8" s="7" t="s">
        <v>760</v>
      </c>
    </row>
    <row r="9" spans="1:10" x14ac:dyDescent="0.35">
      <c r="A9" s="2" t="s">
        <v>693</v>
      </c>
      <c r="E9" s="4" t="s">
        <v>183</v>
      </c>
      <c r="J9" s="7" t="s">
        <v>767</v>
      </c>
    </row>
    <row r="10" spans="1:10" x14ac:dyDescent="0.35">
      <c r="E10" s="4" t="s">
        <v>3785</v>
      </c>
      <c r="J10" s="7" t="s">
        <v>775</v>
      </c>
    </row>
    <row r="11" spans="1:10" x14ac:dyDescent="0.35">
      <c r="J11" s="7" t="s">
        <v>783</v>
      </c>
    </row>
    <row r="12" spans="1:10" x14ac:dyDescent="0.35">
      <c r="B12" t="s">
        <v>3786</v>
      </c>
      <c r="D12" t="s">
        <v>3787</v>
      </c>
      <c r="J12" s="7" t="s">
        <v>791</v>
      </c>
    </row>
    <row r="13" spans="1:10" x14ac:dyDescent="0.35">
      <c r="B13" t="s">
        <v>673</v>
      </c>
      <c r="D13" t="s">
        <v>3788</v>
      </c>
      <c r="J13" s="7" t="s">
        <v>796</v>
      </c>
    </row>
    <row r="14" spans="1:10" x14ac:dyDescent="0.35">
      <c r="B14" s="5" t="s">
        <v>689</v>
      </c>
      <c r="D14" t="s">
        <v>3789</v>
      </c>
      <c r="J14" s="7" t="s">
        <v>800</v>
      </c>
    </row>
    <row r="15" spans="1:10" x14ac:dyDescent="0.35">
      <c r="B15" s="5" t="s">
        <v>3790</v>
      </c>
      <c r="D15" t="s">
        <v>3791</v>
      </c>
      <c r="J15" s="7" t="s">
        <v>804</v>
      </c>
    </row>
    <row r="16" spans="1:10" x14ac:dyDescent="0.35">
      <c r="B16" t="s">
        <v>3792</v>
      </c>
      <c r="D16" t="s">
        <v>710</v>
      </c>
      <c r="J16" s="7" t="s">
        <v>808</v>
      </c>
    </row>
    <row r="17" spans="2:10" x14ac:dyDescent="0.35">
      <c r="B17" t="s">
        <v>3793</v>
      </c>
      <c r="D17" t="s">
        <v>694</v>
      </c>
      <c r="J17" s="7" t="s">
        <v>812</v>
      </c>
    </row>
    <row r="18" spans="2:10" x14ac:dyDescent="0.35">
      <c r="J18" s="7" t="s">
        <v>816</v>
      </c>
    </row>
    <row r="19" spans="2:10" x14ac:dyDescent="0.35">
      <c r="J19" s="7" t="s">
        <v>3794</v>
      </c>
    </row>
    <row r="20" spans="2:10" x14ac:dyDescent="0.35">
      <c r="J20" s="7" t="s">
        <v>828</v>
      </c>
    </row>
    <row r="21" spans="2:10" x14ac:dyDescent="0.35">
      <c r="J21" s="7" t="s">
        <v>832</v>
      </c>
    </row>
    <row r="22" spans="2:10" x14ac:dyDescent="0.35">
      <c r="J22" s="7" t="s">
        <v>838</v>
      </c>
    </row>
    <row r="23" spans="2:10" x14ac:dyDescent="0.35">
      <c r="J23" s="7" t="s">
        <v>842</v>
      </c>
    </row>
    <row r="24" spans="2:10" x14ac:dyDescent="0.35">
      <c r="J24" s="7" t="s">
        <v>846</v>
      </c>
    </row>
    <row r="25" spans="2:10" x14ac:dyDescent="0.35">
      <c r="J25" s="7" t="s">
        <v>850</v>
      </c>
    </row>
    <row r="26" spans="2:10" x14ac:dyDescent="0.35">
      <c r="J26" s="7" t="s">
        <v>854</v>
      </c>
    </row>
    <row r="27" spans="2:10" x14ac:dyDescent="0.35">
      <c r="J27" s="7" t="s">
        <v>858</v>
      </c>
    </row>
    <row r="28" spans="2:10" x14ac:dyDescent="0.35">
      <c r="J28" s="7" t="s">
        <v>859</v>
      </c>
    </row>
    <row r="29" spans="2:10" x14ac:dyDescent="0.35">
      <c r="J29" s="7" t="s">
        <v>862</v>
      </c>
    </row>
    <row r="30" spans="2:10" x14ac:dyDescent="0.35">
      <c r="J30" s="7" t="s">
        <v>868</v>
      </c>
    </row>
    <row r="31" spans="2:10" x14ac:dyDescent="0.35">
      <c r="J31" s="7" t="s">
        <v>865</v>
      </c>
    </row>
    <row r="32" spans="2:10" x14ac:dyDescent="0.35">
      <c r="J32" s="7" t="s">
        <v>869</v>
      </c>
    </row>
    <row r="33" spans="10:10" x14ac:dyDescent="0.35">
      <c r="J33" s="7" t="s">
        <v>878</v>
      </c>
    </row>
    <row r="34" spans="10:10" x14ac:dyDescent="0.35">
      <c r="J34" s="7" t="s">
        <v>875</v>
      </c>
    </row>
    <row r="35" spans="10:10" x14ac:dyDescent="0.35">
      <c r="J35" s="7" t="s">
        <v>886</v>
      </c>
    </row>
    <row r="36" spans="10:10" x14ac:dyDescent="0.35">
      <c r="J36" s="7" t="s">
        <v>891</v>
      </c>
    </row>
    <row r="37" spans="10:10" x14ac:dyDescent="0.35">
      <c r="J37" s="7" t="s">
        <v>879</v>
      </c>
    </row>
    <row r="38" spans="10:10" x14ac:dyDescent="0.35">
      <c r="J38" s="7" t="s">
        <v>883</v>
      </c>
    </row>
    <row r="39" spans="10:10" x14ac:dyDescent="0.35">
      <c r="J39" s="7" t="s">
        <v>887</v>
      </c>
    </row>
    <row r="40" spans="10:10" x14ac:dyDescent="0.35">
      <c r="J40" s="7" t="s">
        <v>903</v>
      </c>
    </row>
    <row r="41" spans="10:10" x14ac:dyDescent="0.35">
      <c r="J41" s="7" t="s">
        <v>892</v>
      </c>
    </row>
    <row r="42" spans="10:10" x14ac:dyDescent="0.35">
      <c r="J42" s="7" t="s">
        <v>900</v>
      </c>
    </row>
    <row r="43" spans="10:10" x14ac:dyDescent="0.35">
      <c r="J43" s="7" t="s">
        <v>906</v>
      </c>
    </row>
    <row r="44" spans="10:10" x14ac:dyDescent="0.35">
      <c r="J44" s="7" t="s">
        <v>909</v>
      </c>
    </row>
    <row r="45" spans="10:10" x14ac:dyDescent="0.35">
      <c r="J45" s="7" t="s">
        <v>912</v>
      </c>
    </row>
    <row r="46" spans="10:10" x14ac:dyDescent="0.35">
      <c r="J46" s="7" t="s">
        <v>916</v>
      </c>
    </row>
    <row r="47" spans="10:10" x14ac:dyDescent="0.35">
      <c r="J47" s="7" t="s">
        <v>922</v>
      </c>
    </row>
    <row r="48" spans="10:10" x14ac:dyDescent="0.35">
      <c r="J48" s="7" t="s">
        <v>925</v>
      </c>
    </row>
    <row r="49" spans="10:10" x14ac:dyDescent="0.35">
      <c r="J49" s="7" t="s">
        <v>930</v>
      </c>
    </row>
    <row r="50" spans="10:10" x14ac:dyDescent="0.35">
      <c r="J50" s="7" t="s">
        <v>934</v>
      </c>
    </row>
    <row r="51" spans="10:10" x14ac:dyDescent="0.35">
      <c r="J51" s="7" t="s">
        <v>937</v>
      </c>
    </row>
    <row r="52" spans="10:10" x14ac:dyDescent="0.35">
      <c r="J52" s="7" t="s">
        <v>940</v>
      </c>
    </row>
    <row r="53" spans="10:10" x14ac:dyDescent="0.35">
      <c r="J53" s="7" t="s">
        <v>944</v>
      </c>
    </row>
    <row r="54" spans="10:10" x14ac:dyDescent="0.35">
      <c r="J54" s="7" t="s">
        <v>947</v>
      </c>
    </row>
    <row r="55" spans="10:10" x14ac:dyDescent="0.35">
      <c r="J55" s="7" t="s">
        <v>950</v>
      </c>
    </row>
    <row r="56" spans="10:10" x14ac:dyDescent="0.35">
      <c r="J56" s="7" t="s">
        <v>953</v>
      </c>
    </row>
    <row r="57" spans="10:10" x14ac:dyDescent="0.35">
      <c r="J57" s="7" t="s">
        <v>957</v>
      </c>
    </row>
    <row r="58" spans="10:10" x14ac:dyDescent="0.35">
      <c r="J58" s="7" t="s">
        <v>960</v>
      </c>
    </row>
    <row r="59" spans="10:10" x14ac:dyDescent="0.35">
      <c r="J59" s="7" t="s">
        <v>963</v>
      </c>
    </row>
    <row r="60" spans="10:10" x14ac:dyDescent="0.35">
      <c r="J60" s="7" t="s">
        <v>966</v>
      </c>
    </row>
    <row r="61" spans="10:10" x14ac:dyDescent="0.35">
      <c r="J61" s="7" t="s">
        <v>970</v>
      </c>
    </row>
    <row r="62" spans="10:10" x14ac:dyDescent="0.35">
      <c r="J62" s="7" t="s">
        <v>973</v>
      </c>
    </row>
    <row r="63" spans="10:10" x14ac:dyDescent="0.35">
      <c r="J63" s="7" t="s">
        <v>977</v>
      </c>
    </row>
    <row r="64" spans="10:10" x14ac:dyDescent="0.35">
      <c r="J64" s="7" t="s">
        <v>980</v>
      </c>
    </row>
    <row r="65" spans="10:10" x14ac:dyDescent="0.35">
      <c r="J65" s="7" t="s">
        <v>984</v>
      </c>
    </row>
    <row r="66" spans="10:10" x14ac:dyDescent="0.35">
      <c r="J66" s="7" t="s">
        <v>987</v>
      </c>
    </row>
    <row r="67" spans="10:10" x14ac:dyDescent="0.35">
      <c r="J67" s="7" t="s">
        <v>991</v>
      </c>
    </row>
    <row r="68" spans="10:10" x14ac:dyDescent="0.35">
      <c r="J68" s="7" t="s">
        <v>994</v>
      </c>
    </row>
    <row r="69" spans="10:10" x14ac:dyDescent="0.35">
      <c r="J69" s="7" t="s">
        <v>998</v>
      </c>
    </row>
    <row r="70" spans="10:10" x14ac:dyDescent="0.35">
      <c r="J70" s="7" t="s">
        <v>1002</v>
      </c>
    </row>
    <row r="71" spans="10:10" x14ac:dyDescent="0.35">
      <c r="J71" s="7" t="s">
        <v>1005</v>
      </c>
    </row>
    <row r="72" spans="10:10" x14ac:dyDescent="0.35">
      <c r="J72" s="7" t="s">
        <v>1009</v>
      </c>
    </row>
    <row r="73" spans="10:10" x14ac:dyDescent="0.35">
      <c r="J73" s="7" t="s">
        <v>1012</v>
      </c>
    </row>
    <row r="74" spans="10:10" x14ac:dyDescent="0.35">
      <c r="J74" s="7" t="s">
        <v>1015</v>
      </c>
    </row>
    <row r="75" spans="10:10" x14ac:dyDescent="0.35">
      <c r="J75" s="7" t="s">
        <v>1018</v>
      </c>
    </row>
    <row r="76" spans="10:10" x14ac:dyDescent="0.35">
      <c r="J76" s="7" t="s">
        <v>1022</v>
      </c>
    </row>
    <row r="77" spans="10:10" x14ac:dyDescent="0.35">
      <c r="J77" s="7" t="s">
        <v>1025</v>
      </c>
    </row>
    <row r="78" spans="10:10" x14ac:dyDescent="0.35">
      <c r="J78" s="7" t="s">
        <v>1028</v>
      </c>
    </row>
    <row r="79" spans="10:10" x14ac:dyDescent="0.35">
      <c r="J79" s="7" t="s">
        <v>1031</v>
      </c>
    </row>
    <row r="80" spans="10:10" x14ac:dyDescent="0.35">
      <c r="J80" s="7" t="s">
        <v>1034</v>
      </c>
    </row>
    <row r="81" spans="10:10" x14ac:dyDescent="0.35">
      <c r="J81" s="7" t="s">
        <v>1037</v>
      </c>
    </row>
    <row r="82" spans="10:10" x14ac:dyDescent="0.35">
      <c r="J82" s="7" t="s">
        <v>1041</v>
      </c>
    </row>
    <row r="83" spans="10:10" x14ac:dyDescent="0.35">
      <c r="J83" s="7" t="s">
        <v>1044</v>
      </c>
    </row>
    <row r="84" spans="10:10" x14ac:dyDescent="0.35">
      <c r="J84" s="7" t="s">
        <v>1047</v>
      </c>
    </row>
    <row r="85" spans="10:10" x14ac:dyDescent="0.35">
      <c r="J85" s="7" t="s">
        <v>1050</v>
      </c>
    </row>
    <row r="86" spans="10:10" x14ac:dyDescent="0.35">
      <c r="J86" s="7" t="s">
        <v>1053</v>
      </c>
    </row>
    <row r="87" spans="10:10" x14ac:dyDescent="0.35">
      <c r="J87" s="7" t="s">
        <v>1056</v>
      </c>
    </row>
    <row r="88" spans="10:10" x14ac:dyDescent="0.35">
      <c r="J88" s="7" t="s">
        <v>1059</v>
      </c>
    </row>
    <row r="89" spans="10:10" x14ac:dyDescent="0.35">
      <c r="J89" s="7" t="s">
        <v>1062</v>
      </c>
    </row>
    <row r="90" spans="10:10" x14ac:dyDescent="0.35">
      <c r="J90" s="7" t="s">
        <v>1065</v>
      </c>
    </row>
    <row r="91" spans="10:10" x14ac:dyDescent="0.35">
      <c r="J91" s="7" t="s">
        <v>1068</v>
      </c>
    </row>
    <row r="92" spans="10:10" x14ac:dyDescent="0.35">
      <c r="J92" s="7" t="s">
        <v>1071</v>
      </c>
    </row>
    <row r="93" spans="10:10" x14ac:dyDescent="0.35">
      <c r="J93" s="7" t="s">
        <v>1074</v>
      </c>
    </row>
    <row r="94" spans="10:10" x14ac:dyDescent="0.35">
      <c r="J94" s="7" t="s">
        <v>1075</v>
      </c>
    </row>
    <row r="95" spans="10:10" x14ac:dyDescent="0.35">
      <c r="J95" s="7" t="s">
        <v>1081</v>
      </c>
    </row>
    <row r="96" spans="10:10" x14ac:dyDescent="0.35">
      <c r="J96" s="7" t="s">
        <v>1085</v>
      </c>
    </row>
    <row r="97" spans="10:10" x14ac:dyDescent="0.35">
      <c r="J97" s="7" t="s">
        <v>1088</v>
      </c>
    </row>
    <row r="98" spans="10:10" x14ac:dyDescent="0.35">
      <c r="J98" s="7" t="s">
        <v>1089</v>
      </c>
    </row>
    <row r="99" spans="10:10" x14ac:dyDescent="0.35">
      <c r="J99" s="7" t="s">
        <v>1092</v>
      </c>
    </row>
    <row r="100" spans="10:10" x14ac:dyDescent="0.35">
      <c r="J100" s="7" t="s">
        <v>1095</v>
      </c>
    </row>
    <row r="101" spans="10:10" x14ac:dyDescent="0.35">
      <c r="J101" s="7" t="s">
        <v>1098</v>
      </c>
    </row>
    <row r="102" spans="10:10" x14ac:dyDescent="0.35">
      <c r="J102" s="7" t="s">
        <v>1101</v>
      </c>
    </row>
  </sheetData>
  <sortState xmlns:xlrd2="http://schemas.microsoft.com/office/spreadsheetml/2017/richdata2" ref="J1:J102">
    <sortCondition ref="J1:J10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88B27-A75F-4A1B-B36E-E3854E20D8D0}">
  <sheetPr codeName="Sheet8">
    <tabColor rgb="FF002060"/>
    <pageSetUpPr fitToPage="1"/>
  </sheetPr>
  <dimension ref="A1:T373"/>
  <sheetViews>
    <sheetView showGridLines="0" zoomScale="90" zoomScaleNormal="90" zoomScaleSheetLayoutView="80" zoomScalePageLayoutView="90" workbookViewId="0">
      <selection activeCell="D16" sqref="D16"/>
    </sheetView>
  </sheetViews>
  <sheetFormatPr defaultColWidth="9.1796875" defaultRowHeight="15.5" x14ac:dyDescent="0.35"/>
  <cols>
    <col min="1" max="1" width="2.7265625" style="8" customWidth="1"/>
    <col min="2" max="2" width="13.54296875" style="8" customWidth="1"/>
    <col min="3" max="3" width="10.7265625" style="8" customWidth="1"/>
    <col min="4" max="4" width="20.54296875" style="8" customWidth="1"/>
    <col min="5" max="5" width="14.54296875" style="8" customWidth="1"/>
    <col min="6" max="6" width="24.54296875" style="8" customWidth="1"/>
    <col min="7" max="7" width="12.453125" style="8" customWidth="1"/>
    <col min="8" max="8" width="15.453125" style="8" customWidth="1"/>
    <col min="9" max="9" width="15.1796875" style="8" customWidth="1"/>
    <col min="10" max="10" width="13.453125" style="8" customWidth="1"/>
    <col min="11" max="11" width="13.54296875" style="8" customWidth="1"/>
    <col min="12" max="12" width="10.7265625" style="8" customWidth="1"/>
    <col min="13" max="13" width="14.26953125" style="8" customWidth="1"/>
    <col min="14" max="14" width="12" style="395" hidden="1" customWidth="1"/>
    <col min="15" max="16" width="9.26953125" style="395" hidden="1" customWidth="1"/>
    <col min="17" max="17" width="9.1796875" style="395" hidden="1" customWidth="1"/>
    <col min="18" max="18" width="9.1796875" style="8" customWidth="1"/>
    <col min="19" max="16384" width="9.1796875" style="8"/>
  </cols>
  <sheetData>
    <row r="1" spans="1:18" ht="20.149999999999999" customHeight="1" x14ac:dyDescent="0.35">
      <c r="B1" s="10" t="s">
        <v>0</v>
      </c>
      <c r="C1" s="11"/>
      <c r="D1" s="11"/>
      <c r="E1" s="11"/>
      <c r="F1" s="11"/>
      <c r="G1" s="11"/>
      <c r="H1" s="11"/>
      <c r="I1" s="11"/>
    </row>
    <row r="2" spans="1:18" ht="20.149999999999999" customHeight="1" x14ac:dyDescent="0.35">
      <c r="B2" s="452" t="s">
        <v>56</v>
      </c>
      <c r="C2" s="12"/>
      <c r="D2" s="12"/>
      <c r="E2" s="12"/>
      <c r="F2" s="12"/>
    </row>
    <row r="3" spans="1:18" ht="15" customHeight="1" x14ac:dyDescent="0.35">
      <c r="B3" s="13" t="s">
        <v>57</v>
      </c>
      <c r="C3" s="14"/>
      <c r="D3" s="14"/>
      <c r="E3" s="14"/>
      <c r="F3" s="14"/>
      <c r="G3" s="14"/>
      <c r="H3" s="14"/>
      <c r="I3" s="14"/>
      <c r="J3" s="14"/>
      <c r="K3" s="14"/>
      <c r="L3" s="14"/>
      <c r="M3" s="15" t="s">
        <v>58</v>
      </c>
    </row>
    <row r="4" spans="1:18" s="17" customFormat="1" ht="15" customHeight="1" x14ac:dyDescent="0.3">
      <c r="B4" s="733"/>
      <c r="C4" s="734"/>
      <c r="D4" s="50" t="s">
        <v>59</v>
      </c>
      <c r="F4" s="878" t="str">
        <f>IF(B4&lt;=475000,"","Warning the Funding Request Amount (i.e. construction total plus any related costs) cannot exceed $475,000")</f>
        <v/>
      </c>
      <c r="G4" s="878"/>
      <c r="H4" s="878"/>
      <c r="I4" s="878"/>
      <c r="J4" s="878"/>
      <c r="K4" s="878"/>
      <c r="L4" s="878"/>
      <c r="N4" s="396"/>
      <c r="O4" s="396"/>
      <c r="P4" s="396"/>
      <c r="Q4" s="396"/>
    </row>
    <row r="5" spans="1:18" s="17" customFormat="1" ht="15" customHeight="1" x14ac:dyDescent="0.3">
      <c r="B5" s="870" t="s">
        <v>60</v>
      </c>
      <c r="C5" s="870"/>
      <c r="D5" s="870"/>
      <c r="E5" s="870"/>
      <c r="F5" s="870"/>
      <c r="G5" s="870"/>
      <c r="L5" s="111" t="s">
        <v>61</v>
      </c>
      <c r="M5" s="17">
        <f>450-LEN(B6)</f>
        <v>450</v>
      </c>
      <c r="N5" s="396"/>
      <c r="O5" s="396"/>
      <c r="P5" s="396"/>
      <c r="Q5" s="396"/>
    </row>
    <row r="6" spans="1:18" s="17" customFormat="1" ht="15" customHeight="1" x14ac:dyDescent="0.3">
      <c r="B6" s="735"/>
      <c r="C6" s="736"/>
      <c r="D6" s="736"/>
      <c r="E6" s="736"/>
      <c r="F6" s="736"/>
      <c r="G6" s="736"/>
      <c r="H6" s="736"/>
      <c r="I6" s="736"/>
      <c r="J6" s="736"/>
      <c r="K6" s="736"/>
      <c r="L6" s="736"/>
      <c r="M6" s="737"/>
      <c r="N6" s="396"/>
      <c r="O6" s="396"/>
      <c r="P6" s="396"/>
      <c r="Q6" s="396"/>
    </row>
    <row r="7" spans="1:18" s="17" customFormat="1" ht="15" customHeight="1" x14ac:dyDescent="0.3">
      <c r="B7" s="738"/>
      <c r="C7" s="739"/>
      <c r="D7" s="739"/>
      <c r="E7" s="739"/>
      <c r="F7" s="739"/>
      <c r="G7" s="739"/>
      <c r="H7" s="739"/>
      <c r="I7" s="739"/>
      <c r="J7" s="739"/>
      <c r="K7" s="739"/>
      <c r="L7" s="739"/>
      <c r="M7" s="740"/>
      <c r="N7" s="396"/>
      <c r="O7" s="396"/>
      <c r="P7" s="396"/>
      <c r="Q7" s="396"/>
    </row>
    <row r="8" spans="1:18" s="17" customFormat="1" ht="15" customHeight="1" x14ac:dyDescent="0.3">
      <c r="B8" s="738"/>
      <c r="C8" s="739"/>
      <c r="D8" s="739"/>
      <c r="E8" s="739"/>
      <c r="F8" s="739"/>
      <c r="G8" s="739"/>
      <c r="H8" s="739"/>
      <c r="I8" s="739"/>
      <c r="J8" s="739"/>
      <c r="K8" s="739"/>
      <c r="L8" s="739"/>
      <c r="M8" s="740"/>
      <c r="N8" s="396"/>
      <c r="O8" s="396"/>
      <c r="P8" s="396"/>
      <c r="Q8" s="396"/>
    </row>
    <row r="9" spans="1:18" s="17" customFormat="1" ht="15" customHeight="1" x14ac:dyDescent="0.3">
      <c r="B9" s="741"/>
      <c r="C9" s="742"/>
      <c r="D9" s="742"/>
      <c r="E9" s="742"/>
      <c r="F9" s="742"/>
      <c r="G9" s="742"/>
      <c r="H9" s="742"/>
      <c r="I9" s="742"/>
      <c r="J9" s="742"/>
      <c r="K9" s="742"/>
      <c r="L9" s="742"/>
      <c r="M9" s="743"/>
      <c r="N9" s="396"/>
      <c r="O9" s="396"/>
      <c r="P9" s="396"/>
      <c r="Q9" s="396"/>
    </row>
    <row r="10" spans="1:18" s="17" customFormat="1" ht="15" customHeight="1" x14ac:dyDescent="0.3">
      <c r="B10" s="879" t="s">
        <v>62</v>
      </c>
      <c r="C10" s="879"/>
      <c r="D10" s="879"/>
      <c r="E10" s="879"/>
      <c r="F10" s="879"/>
      <c r="G10" s="462"/>
      <c r="H10" s="462"/>
      <c r="I10" s="462"/>
      <c r="J10" s="462"/>
      <c r="K10" s="462"/>
      <c r="L10" s="228" t="s">
        <v>61</v>
      </c>
      <c r="M10" s="229">
        <f>450-LEN(B11)</f>
        <v>450</v>
      </c>
      <c r="N10" s="396"/>
      <c r="O10" s="396"/>
      <c r="P10" s="396"/>
      <c r="Q10" s="396"/>
    </row>
    <row r="11" spans="1:18" s="17" customFormat="1" ht="15" customHeight="1" x14ac:dyDescent="0.3">
      <c r="B11" s="735"/>
      <c r="C11" s="736"/>
      <c r="D11" s="736"/>
      <c r="E11" s="736"/>
      <c r="F11" s="736"/>
      <c r="G11" s="736"/>
      <c r="H11" s="736"/>
      <c r="I11" s="736"/>
      <c r="J11" s="736"/>
      <c r="K11" s="736"/>
      <c r="L11" s="736"/>
      <c r="M11" s="737"/>
      <c r="N11" s="396"/>
      <c r="O11" s="396"/>
      <c r="P11" s="396"/>
      <c r="Q11" s="396"/>
    </row>
    <row r="12" spans="1:18" s="17" customFormat="1" ht="15" customHeight="1" x14ac:dyDescent="0.3">
      <c r="B12" s="738"/>
      <c r="C12" s="739"/>
      <c r="D12" s="739"/>
      <c r="E12" s="739"/>
      <c r="F12" s="739"/>
      <c r="G12" s="739"/>
      <c r="H12" s="739"/>
      <c r="I12" s="739"/>
      <c r="J12" s="739"/>
      <c r="K12" s="739"/>
      <c r="L12" s="739"/>
      <c r="M12" s="740"/>
      <c r="N12" s="396"/>
      <c r="O12" s="396"/>
      <c r="P12" s="396"/>
      <c r="Q12" s="396"/>
    </row>
    <row r="13" spans="1:18" s="17" customFormat="1" ht="15" customHeight="1" x14ac:dyDescent="0.3">
      <c r="B13" s="741"/>
      <c r="C13" s="742"/>
      <c r="D13" s="742"/>
      <c r="E13" s="742"/>
      <c r="F13" s="742"/>
      <c r="G13" s="742"/>
      <c r="H13" s="742"/>
      <c r="I13" s="742"/>
      <c r="J13" s="742"/>
      <c r="K13" s="742"/>
      <c r="L13" s="742"/>
      <c r="M13" s="743"/>
      <c r="N13" s="396"/>
      <c r="O13" s="396"/>
      <c r="P13" s="396"/>
      <c r="Q13" s="396"/>
    </row>
    <row r="14" spans="1:18" customFormat="1" ht="15" customHeight="1" x14ac:dyDescent="0.35">
      <c r="A14" s="8"/>
      <c r="B14" s="8"/>
      <c r="C14" s="8"/>
      <c r="D14" s="8"/>
      <c r="E14" s="8"/>
      <c r="F14" s="8"/>
      <c r="G14" s="8"/>
      <c r="H14" s="8"/>
      <c r="I14" s="8"/>
      <c r="J14" s="8"/>
      <c r="K14" s="8"/>
      <c r="L14" s="8"/>
      <c r="M14" s="8"/>
      <c r="N14" s="400"/>
      <c r="O14" s="400"/>
      <c r="P14" s="400"/>
      <c r="Q14" s="400"/>
      <c r="R14" s="119"/>
    </row>
    <row r="15" spans="1:18" s="17" customFormat="1" ht="15" customHeight="1" x14ac:dyDescent="0.3">
      <c r="B15" s="17" t="s">
        <v>63</v>
      </c>
      <c r="E15" s="744"/>
      <c r="F15" s="744"/>
      <c r="G15" s="744"/>
      <c r="H15" s="744"/>
      <c r="I15" s="744"/>
      <c r="J15" s="744"/>
      <c r="K15" s="744"/>
      <c r="L15" s="744"/>
      <c r="M15" s="744"/>
      <c r="N15" s="396"/>
      <c r="O15" s="396"/>
      <c r="P15" s="396"/>
      <c r="Q15" s="396"/>
      <c r="R15" s="73"/>
    </row>
    <row r="16" spans="1:18" s="17" customFormat="1" ht="26.25" customHeight="1" x14ac:dyDescent="0.3">
      <c r="B16" s="17" t="s">
        <v>64</v>
      </c>
      <c r="E16" s="411" t="e">
        <f>VLOOKUP(E15,'Data List -- lock'!AB2:AC1430,2,FALSE)</f>
        <v>#N/A</v>
      </c>
      <c r="F16" s="394" t="s">
        <v>65</v>
      </c>
      <c r="G16" s="54"/>
      <c r="H16" s="393" t="s">
        <v>66</v>
      </c>
      <c r="I16" s="54"/>
      <c r="J16" s="745" t="s">
        <v>67</v>
      </c>
      <c r="K16" s="746"/>
      <c r="L16" s="746"/>
      <c r="M16" s="21"/>
      <c r="N16" s="396"/>
      <c r="O16" s="396"/>
      <c r="P16" s="396"/>
      <c r="Q16" s="396"/>
      <c r="R16" s="73"/>
    </row>
    <row r="17" spans="1:17" s="17" customFormat="1" ht="15" customHeight="1" x14ac:dyDescent="0.3">
      <c r="B17" s="17" t="s">
        <v>68</v>
      </c>
      <c r="E17" s="747"/>
      <c r="F17" s="748"/>
      <c r="G17" s="748"/>
      <c r="H17" s="748"/>
      <c r="I17" s="757"/>
      <c r="K17" s="111" t="s">
        <v>69</v>
      </c>
      <c r="L17" s="111" t="s">
        <v>70</v>
      </c>
      <c r="M17" s="21"/>
      <c r="N17" s="396"/>
      <c r="O17" s="396"/>
      <c r="P17" s="396"/>
      <c r="Q17" s="396"/>
    </row>
    <row r="18" spans="1:17" s="17" customFormat="1" ht="15" customHeight="1" x14ac:dyDescent="0.3">
      <c r="B18" s="17" t="s">
        <v>71</v>
      </c>
      <c r="E18" s="758"/>
      <c r="F18" s="759"/>
      <c r="G18" s="760" t="s">
        <v>72</v>
      </c>
      <c r="H18" s="760"/>
      <c r="I18" s="230" t="e">
        <f>VLOOKUP(I20,Final_ARI_2025!A3:C3268,2,FALSE)</f>
        <v>#N/A</v>
      </c>
      <c r="L18" s="111" t="s">
        <v>73</v>
      </c>
      <c r="M18" s="21"/>
      <c r="N18" s="396"/>
      <c r="O18" s="396"/>
      <c r="P18" s="396"/>
      <c r="Q18" s="396"/>
    </row>
    <row r="19" spans="1:17" s="17" customFormat="1" ht="15" customHeight="1" x14ac:dyDescent="0.3">
      <c r="B19" s="17" t="s">
        <v>74</v>
      </c>
      <c r="E19" s="747"/>
      <c r="F19" s="749"/>
      <c r="H19" s="111" t="s">
        <v>75</v>
      </c>
      <c r="I19" s="168"/>
      <c r="L19" s="111" t="s">
        <v>76</v>
      </c>
      <c r="M19" s="21"/>
      <c r="N19" s="396"/>
      <c r="O19" s="396"/>
      <c r="P19" s="397"/>
      <c r="Q19" s="396"/>
    </row>
    <row r="20" spans="1:17" s="17" customFormat="1" ht="15" customHeight="1" x14ac:dyDescent="0.3">
      <c r="B20" s="17" t="s">
        <v>77</v>
      </c>
      <c r="E20" s="445" t="s">
        <v>78</v>
      </c>
      <c r="F20" s="19"/>
      <c r="G20" s="20"/>
      <c r="H20" s="223" t="s">
        <v>80</v>
      </c>
      <c r="I20" s="1312"/>
      <c r="L20" s="111" t="s">
        <v>81</v>
      </c>
      <c r="M20" s="21"/>
      <c r="N20" s="396"/>
      <c r="O20" s="396"/>
      <c r="P20" s="396"/>
      <c r="Q20" s="396"/>
    </row>
    <row r="21" spans="1:17" s="17" customFormat="1" ht="15" customHeight="1" x14ac:dyDescent="0.3">
      <c r="B21" s="17" t="s">
        <v>82</v>
      </c>
      <c r="D21" s="747"/>
      <c r="E21" s="748"/>
      <c r="F21" s="749"/>
      <c r="H21" s="111" t="s">
        <v>83</v>
      </c>
      <c r="I21" s="155"/>
      <c r="L21" s="111" t="s">
        <v>84</v>
      </c>
      <c r="M21" s="21"/>
      <c r="N21" s="396"/>
      <c r="O21" s="396"/>
      <c r="P21" s="396"/>
      <c r="Q21" s="396"/>
    </row>
    <row r="22" spans="1:17" s="17" customFormat="1" ht="15" customHeight="1" x14ac:dyDescent="0.3">
      <c r="B22" s="465" t="s">
        <v>85</v>
      </c>
      <c r="D22" s="747"/>
      <c r="E22" s="748"/>
      <c r="F22" s="749"/>
      <c r="G22" s="761" t="str">
        <f>IF(M16="Yes", "This Development is ineligible to recieve a Preservation 2.0 Grant Award please do not proceed with this application and refer to the RFA for more information", "")</f>
        <v/>
      </c>
      <c r="H22" s="761"/>
      <c r="I22" s="761"/>
      <c r="J22" s="761"/>
      <c r="K22" s="761"/>
      <c r="L22" s="761"/>
      <c r="M22" s="761"/>
      <c r="N22" s="396"/>
      <c r="O22" s="396"/>
      <c r="P22" s="396"/>
      <c r="Q22" s="396"/>
    </row>
    <row r="23" spans="1:17" s="17" customFormat="1" ht="26.5" customHeight="1" x14ac:dyDescent="0.3">
      <c r="B23" s="762" t="s">
        <v>87</v>
      </c>
      <c r="C23" s="762"/>
      <c r="D23" s="762"/>
      <c r="E23" s="762"/>
      <c r="F23" s="443"/>
      <c r="G23" s="761"/>
      <c r="H23" s="761"/>
      <c r="I23" s="761"/>
      <c r="J23" s="761"/>
      <c r="K23" s="761"/>
      <c r="L23" s="761"/>
      <c r="M23" s="761"/>
      <c r="N23" s="396"/>
      <c r="O23" s="396"/>
      <c r="P23" s="396"/>
      <c r="Q23" s="396"/>
    </row>
    <row r="24" spans="1:17" s="17" customFormat="1" ht="26.5" customHeight="1" x14ac:dyDescent="0.3">
      <c r="B24" s="467"/>
      <c r="C24" s="467"/>
      <c r="D24" s="467"/>
      <c r="E24" s="467"/>
      <c r="F24" s="467"/>
      <c r="G24" s="763" t="str">
        <f>IF(M17="", "Please respond to Federal Tax Credit question (M17) with a Yes or No response","")</f>
        <v>Please respond to Federal Tax Credit question (M17) with a Yes or No response</v>
      </c>
      <c r="H24" s="763"/>
      <c r="I24" s="763"/>
      <c r="J24" s="763"/>
      <c r="K24" s="763"/>
      <c r="L24" s="763"/>
      <c r="M24" s="763"/>
      <c r="N24" s="396"/>
      <c r="O24" s="396"/>
      <c r="P24" s="396"/>
      <c r="Q24" s="396"/>
    </row>
    <row r="25" spans="1:17" s="17" customFormat="1" ht="15" customHeight="1" x14ac:dyDescent="0.3">
      <c r="G25" s="115"/>
      <c r="H25" s="115"/>
      <c r="I25" s="115"/>
      <c r="J25" s="115"/>
      <c r="K25" s="115"/>
      <c r="L25" s="115"/>
      <c r="M25" s="115"/>
      <c r="N25" s="396"/>
      <c r="O25" s="396"/>
      <c r="P25" s="396"/>
      <c r="Q25" s="396"/>
    </row>
    <row r="26" spans="1:17" s="17" customFormat="1" ht="15" customHeight="1" x14ac:dyDescent="0.35">
      <c r="B26" s="465" t="s">
        <v>89</v>
      </c>
      <c r="C26" s="747"/>
      <c r="D26" s="748"/>
      <c r="E26" s="748"/>
      <c r="F26" s="749"/>
      <c r="H26" s="111" t="s">
        <v>90</v>
      </c>
      <c r="I26" s="750"/>
      <c r="J26" s="751"/>
      <c r="K26" s="8"/>
      <c r="L26" s="8"/>
      <c r="M26" s="8"/>
      <c r="N26" s="396"/>
      <c r="O26" s="396"/>
      <c r="P26" s="396"/>
      <c r="Q26" s="396"/>
    </row>
    <row r="27" spans="1:17" s="17" customFormat="1" ht="15" customHeight="1" x14ac:dyDescent="0.35">
      <c r="B27" s="465" t="s">
        <v>91</v>
      </c>
      <c r="C27" s="747"/>
      <c r="D27" s="748"/>
      <c r="E27" s="748"/>
      <c r="F27" s="749"/>
      <c r="H27" s="111" t="s">
        <v>92</v>
      </c>
      <c r="I27" s="752"/>
      <c r="J27" s="753"/>
      <c r="K27" s="753"/>
      <c r="L27" s="753"/>
      <c r="M27" s="754"/>
      <c r="N27" s="396"/>
      <c r="O27" s="396"/>
      <c r="P27" s="396"/>
      <c r="Q27" s="396"/>
    </row>
    <row r="28" spans="1:17" customFormat="1" ht="15" customHeight="1" x14ac:dyDescent="0.35">
      <c r="A28" s="8"/>
      <c r="B28" s="465" t="s">
        <v>71</v>
      </c>
      <c r="C28" s="747"/>
      <c r="D28" s="748"/>
      <c r="E28" s="748"/>
      <c r="F28" s="749"/>
      <c r="G28" s="17"/>
      <c r="H28" s="8"/>
      <c r="I28" s="8"/>
      <c r="J28" s="8"/>
      <c r="K28" s="8"/>
      <c r="L28" s="8"/>
      <c r="M28" s="8"/>
      <c r="N28" s="400"/>
      <c r="O28" s="400"/>
      <c r="P28" s="400"/>
      <c r="Q28" s="400"/>
    </row>
    <row r="29" spans="1:17" customFormat="1" ht="15" customHeight="1" x14ac:dyDescent="0.35">
      <c r="A29" s="8"/>
      <c r="B29" s="465" t="s">
        <v>93</v>
      </c>
      <c r="C29" s="443"/>
      <c r="D29" s="111" t="s">
        <v>75</v>
      </c>
      <c r="E29" s="755"/>
      <c r="F29" s="756"/>
      <c r="G29" s="8"/>
      <c r="H29" s="8"/>
      <c r="I29" s="8"/>
      <c r="J29" s="8"/>
      <c r="K29" s="8"/>
      <c r="L29" s="8"/>
      <c r="M29" s="8"/>
      <c r="N29" s="400"/>
      <c r="O29" s="400"/>
      <c r="P29" s="400"/>
      <c r="Q29" s="400"/>
    </row>
    <row r="30" spans="1:17" s="17" customFormat="1" ht="15" customHeight="1" x14ac:dyDescent="0.35">
      <c r="B30" s="51"/>
      <c r="C30" s="51"/>
      <c r="D30" s="51"/>
      <c r="J30" s="774" t="s">
        <v>94</v>
      </c>
      <c r="K30" s="774"/>
      <c r="L30" s="774"/>
      <c r="M30" s="774"/>
      <c r="N30" s="396"/>
      <c r="O30" s="396"/>
      <c r="P30" s="400"/>
      <c r="Q30" s="396"/>
    </row>
    <row r="31" spans="1:17" s="17" customFormat="1" ht="15" customHeight="1" x14ac:dyDescent="0.35">
      <c r="B31" s="17" t="s">
        <v>95</v>
      </c>
      <c r="E31" s="747"/>
      <c r="F31" s="748"/>
      <c r="G31" s="748"/>
      <c r="H31" s="749"/>
      <c r="J31" s="774"/>
      <c r="K31" s="774"/>
      <c r="L31" s="774"/>
      <c r="M31" s="774"/>
      <c r="N31" s="396"/>
      <c r="O31" s="396"/>
      <c r="P31" s="400"/>
      <c r="Q31" s="396"/>
    </row>
    <row r="32" spans="1:17" s="17" customFormat="1" ht="15" customHeight="1" x14ac:dyDescent="0.35">
      <c r="B32" s="775" t="s">
        <v>96</v>
      </c>
      <c r="C32" s="775"/>
      <c r="D32" s="776"/>
      <c r="E32" s="758"/>
      <c r="F32" s="771"/>
      <c r="G32" s="771"/>
      <c r="H32" s="772"/>
      <c r="J32" s="459"/>
      <c r="K32" s="459"/>
      <c r="L32" s="459"/>
      <c r="M32" s="459"/>
      <c r="N32" s="396"/>
      <c r="O32" s="396"/>
      <c r="P32" s="400"/>
      <c r="Q32" s="396"/>
    </row>
    <row r="33" spans="2:17" s="17" customFormat="1" ht="15" customHeight="1" x14ac:dyDescent="0.35">
      <c r="B33" s="777" t="s">
        <v>97</v>
      </c>
      <c r="C33" s="777"/>
      <c r="D33" s="778"/>
      <c r="E33" s="747"/>
      <c r="F33" s="748"/>
      <c r="G33" s="748"/>
      <c r="H33" s="749"/>
      <c r="I33" s="446"/>
      <c r="J33" s="17" t="s">
        <v>98</v>
      </c>
      <c r="K33" s="747"/>
      <c r="L33" s="748"/>
      <c r="M33" s="749"/>
      <c r="N33" s="396"/>
      <c r="O33" s="396"/>
      <c r="P33" s="400"/>
      <c r="Q33" s="396"/>
    </row>
    <row r="34" spans="2:17" s="17" customFormat="1" ht="30" customHeight="1" x14ac:dyDescent="0.3">
      <c r="B34" s="764" t="s">
        <v>99</v>
      </c>
      <c r="C34" s="764"/>
      <c r="D34" s="765"/>
      <c r="E34" s="444"/>
      <c r="F34" s="766" t="str">
        <f>IF(E34="Yes", "Please complete the Community Based Form within this workbook.","")</f>
        <v/>
      </c>
      <c r="G34" s="766"/>
      <c r="H34" s="767"/>
      <c r="I34" s="198"/>
      <c r="J34" s="144" t="s">
        <v>100</v>
      </c>
      <c r="K34" s="768"/>
      <c r="L34" s="769"/>
      <c r="M34" s="770"/>
      <c r="N34" s="396"/>
      <c r="O34" s="396"/>
      <c r="P34" s="396"/>
      <c r="Q34" s="396"/>
    </row>
    <row r="35" spans="2:17" s="17" customFormat="1" ht="15" customHeight="1" x14ac:dyDescent="0.3">
      <c r="B35" s="17" t="s">
        <v>101</v>
      </c>
      <c r="E35" s="758"/>
      <c r="F35" s="771"/>
      <c r="G35" s="771"/>
      <c r="H35" s="772"/>
      <c r="I35" s="446"/>
      <c r="J35" s="17" t="s">
        <v>102</v>
      </c>
      <c r="K35" s="779"/>
      <c r="L35" s="780"/>
      <c r="M35" s="781"/>
      <c r="N35" s="396"/>
      <c r="O35" s="396"/>
      <c r="P35" s="396"/>
      <c r="Q35" s="396"/>
    </row>
    <row r="36" spans="2:17" s="17" customFormat="1" ht="15" customHeight="1" x14ac:dyDescent="0.35">
      <c r="B36" s="17" t="s">
        <v>103</v>
      </c>
      <c r="E36" s="747"/>
      <c r="F36" s="748"/>
      <c r="G36" s="748"/>
      <c r="H36" s="749"/>
      <c r="I36" s="446"/>
      <c r="J36" s="17" t="s">
        <v>92</v>
      </c>
      <c r="K36" s="782"/>
      <c r="L36" s="783"/>
      <c r="M36" s="784"/>
      <c r="N36" s="396"/>
      <c r="O36" s="396"/>
      <c r="P36" s="396"/>
      <c r="Q36" s="396"/>
    </row>
    <row r="37" spans="2:17" s="17" customFormat="1" ht="15" customHeight="1" x14ac:dyDescent="0.3">
      <c r="B37" s="17" t="s">
        <v>104</v>
      </c>
      <c r="E37" s="747"/>
      <c r="F37" s="748"/>
      <c r="G37" s="748"/>
      <c r="H37" s="749"/>
      <c r="I37" s="446"/>
      <c r="J37" s="17" t="s">
        <v>90</v>
      </c>
      <c r="K37" s="750"/>
      <c r="L37" s="773"/>
      <c r="M37" s="751"/>
      <c r="N37" s="396"/>
      <c r="O37" s="396"/>
      <c r="P37" s="396"/>
      <c r="Q37" s="396"/>
    </row>
    <row r="38" spans="2:17" s="17" customFormat="1" ht="15" customHeight="1" x14ac:dyDescent="0.3">
      <c r="B38" s="17" t="s">
        <v>105</v>
      </c>
      <c r="E38" s="747"/>
      <c r="F38" s="748"/>
      <c r="G38" s="748"/>
      <c r="H38" s="749"/>
      <c r="I38" s="446"/>
      <c r="N38" s="396"/>
      <c r="O38" s="396"/>
      <c r="P38" s="396"/>
      <c r="Q38" s="396"/>
    </row>
    <row r="39" spans="2:17" s="17" customFormat="1" ht="15" customHeight="1" x14ac:dyDescent="0.3">
      <c r="B39" s="17" t="s">
        <v>106</v>
      </c>
      <c r="E39" s="747"/>
      <c r="F39" s="748"/>
      <c r="G39" s="748"/>
      <c r="H39" s="749"/>
      <c r="I39" s="446"/>
      <c r="J39" s="802" t="s">
        <v>107</v>
      </c>
      <c r="K39" s="804"/>
      <c r="L39" s="805"/>
      <c r="M39" s="806"/>
      <c r="N39" s="396"/>
      <c r="O39" s="396"/>
      <c r="P39" s="396"/>
      <c r="Q39" s="396"/>
    </row>
    <row r="40" spans="2:17" s="17" customFormat="1" ht="15" customHeight="1" x14ac:dyDescent="0.3">
      <c r="B40" s="17" t="s">
        <v>108</v>
      </c>
      <c r="E40" s="747"/>
      <c r="F40" s="748"/>
      <c r="G40" s="748"/>
      <c r="H40" s="749"/>
      <c r="I40" s="446"/>
      <c r="J40" s="803"/>
      <c r="K40" s="807"/>
      <c r="L40" s="808"/>
      <c r="M40" s="809"/>
      <c r="N40" s="396"/>
      <c r="O40" s="396"/>
      <c r="P40" s="396"/>
      <c r="Q40" s="396"/>
    </row>
    <row r="41" spans="2:17" s="17" customFormat="1" ht="15" customHeight="1" x14ac:dyDescent="0.3">
      <c r="B41" s="17" t="s">
        <v>109</v>
      </c>
      <c r="E41" s="747"/>
      <c r="F41" s="748"/>
      <c r="G41" s="748"/>
      <c r="H41" s="749"/>
      <c r="I41" s="446"/>
      <c r="J41" s="803"/>
      <c r="K41" s="810"/>
      <c r="L41" s="811"/>
      <c r="M41" s="812"/>
      <c r="N41" s="396"/>
      <c r="O41" s="396"/>
      <c r="P41" s="396"/>
      <c r="Q41" s="396"/>
    </row>
    <row r="42" spans="2:17" s="17" customFormat="1" ht="15" customHeight="1" x14ac:dyDescent="0.35">
      <c r="E42" s="423"/>
      <c r="F42" s="423"/>
      <c r="G42" s="423"/>
      <c r="H42" s="423"/>
      <c r="J42" s="415"/>
      <c r="K42" s="464"/>
      <c r="L42" s="464"/>
      <c r="M42" s="424"/>
      <c r="N42" s="396"/>
      <c r="O42" s="396"/>
      <c r="P42" s="396"/>
      <c r="Q42" s="396"/>
    </row>
    <row r="43" spans="2:17" s="17" customFormat="1" ht="15" customHeight="1" x14ac:dyDescent="0.3">
      <c r="B43" s="17" t="s">
        <v>110</v>
      </c>
      <c r="L43" s="111" t="s">
        <v>61</v>
      </c>
      <c r="M43" s="22">
        <f>700-LEN(B44)</f>
        <v>700</v>
      </c>
      <c r="N43" s="396"/>
      <c r="O43" s="396"/>
      <c r="P43" s="396"/>
      <c r="Q43" s="396"/>
    </row>
    <row r="44" spans="2:17" s="17" customFormat="1" ht="15" customHeight="1" x14ac:dyDescent="0.3">
      <c r="B44" s="785"/>
      <c r="C44" s="786"/>
      <c r="D44" s="786"/>
      <c r="E44" s="786"/>
      <c r="F44" s="786"/>
      <c r="G44" s="786"/>
      <c r="H44" s="786"/>
      <c r="I44" s="786"/>
      <c r="J44" s="786"/>
      <c r="K44" s="786"/>
      <c r="L44" s="786"/>
      <c r="M44" s="787"/>
      <c r="N44" s="396"/>
      <c r="O44" s="396"/>
      <c r="P44" s="396"/>
      <c r="Q44" s="396"/>
    </row>
    <row r="45" spans="2:17" s="17" customFormat="1" ht="15" customHeight="1" x14ac:dyDescent="0.3">
      <c r="B45" s="788"/>
      <c r="C45" s="789"/>
      <c r="D45" s="789"/>
      <c r="E45" s="789"/>
      <c r="F45" s="789"/>
      <c r="G45" s="789"/>
      <c r="H45" s="789"/>
      <c r="I45" s="789"/>
      <c r="J45" s="789"/>
      <c r="K45" s="789"/>
      <c r="L45" s="789"/>
      <c r="M45" s="790"/>
      <c r="N45" s="396"/>
      <c r="O45" s="396"/>
      <c r="P45" s="396"/>
      <c r="Q45" s="396"/>
    </row>
    <row r="46" spans="2:17" s="17" customFormat="1" ht="15" customHeight="1" x14ac:dyDescent="0.3">
      <c r="B46" s="788"/>
      <c r="C46" s="789"/>
      <c r="D46" s="789"/>
      <c r="E46" s="789"/>
      <c r="F46" s="789"/>
      <c r="G46" s="789"/>
      <c r="H46" s="789"/>
      <c r="I46" s="789"/>
      <c r="J46" s="789"/>
      <c r="K46" s="789"/>
      <c r="L46" s="789"/>
      <c r="M46" s="790"/>
      <c r="N46" s="396"/>
      <c r="O46" s="396"/>
      <c r="P46" s="396"/>
      <c r="Q46" s="396"/>
    </row>
    <row r="47" spans="2:17" s="17" customFormat="1" ht="15" customHeight="1" x14ac:dyDescent="0.3">
      <c r="B47" s="791"/>
      <c r="C47" s="792"/>
      <c r="D47" s="792"/>
      <c r="E47" s="792"/>
      <c r="F47" s="792"/>
      <c r="G47" s="792"/>
      <c r="H47" s="792"/>
      <c r="I47" s="792"/>
      <c r="J47" s="792"/>
      <c r="K47" s="792"/>
      <c r="L47" s="792"/>
      <c r="M47" s="793"/>
      <c r="N47" s="396"/>
      <c r="O47" s="396"/>
      <c r="P47" s="396"/>
      <c r="Q47" s="396"/>
    </row>
    <row r="48" spans="2:17" s="123" customFormat="1" ht="15" customHeight="1" x14ac:dyDescent="0.3">
      <c r="B48" s="813" t="str">
        <f>IF(B44="", "Please remember to complete the above section","")</f>
        <v>Please remember to complete the above section</v>
      </c>
      <c r="C48" s="813"/>
      <c r="D48" s="813"/>
      <c r="E48" s="813"/>
      <c r="F48" s="813"/>
      <c r="G48" s="813"/>
      <c r="H48" s="813"/>
      <c r="I48" s="231"/>
      <c r="J48" s="231"/>
      <c r="K48" s="231"/>
      <c r="L48" s="231"/>
      <c r="M48" s="231"/>
      <c r="N48" s="396"/>
      <c r="O48" s="396"/>
      <c r="P48" s="396"/>
      <c r="Q48" s="396"/>
    </row>
    <row r="50" spans="2:17" s="123" customFormat="1" ht="13.5" customHeight="1" thickBot="1" x14ac:dyDescent="0.35">
      <c r="B50" s="794" t="s">
        <v>111</v>
      </c>
      <c r="C50" s="794"/>
      <c r="D50" s="794"/>
      <c r="E50" s="794"/>
      <c r="F50" s="794"/>
      <c r="G50" s="794"/>
      <c r="H50" s="794"/>
      <c r="I50" s="794"/>
      <c r="J50" s="794"/>
      <c r="K50" s="794"/>
      <c r="L50" s="794"/>
      <c r="M50" s="794"/>
      <c r="N50" s="396"/>
      <c r="O50" s="396"/>
      <c r="P50" s="396"/>
      <c r="Q50" s="396"/>
    </row>
    <row r="51" spans="2:17" s="440" customFormat="1" ht="45" customHeight="1" thickBot="1" x14ac:dyDescent="0.4">
      <c r="B51" s="434"/>
      <c r="C51" s="435" t="str">
        <f>IF(OR(C52=TRUE,C53=TRUE,C54=TRUE,C55=TRUE),"True","")</f>
        <v/>
      </c>
      <c r="D51" s="814" t="s">
        <v>112</v>
      </c>
      <c r="E51" s="815"/>
      <c r="F51" s="815"/>
      <c r="G51" s="815"/>
      <c r="H51" s="815"/>
      <c r="I51" s="815"/>
      <c r="J51" s="815"/>
      <c r="K51" s="815"/>
      <c r="L51" s="436" t="s">
        <v>113</v>
      </c>
      <c r="M51" s="437" t="s">
        <v>114</v>
      </c>
      <c r="N51" s="438"/>
      <c r="O51" s="439"/>
      <c r="P51" s="439"/>
      <c r="Q51" s="439"/>
    </row>
    <row r="52" spans="2:17" s="123" customFormat="1" ht="20.25" customHeight="1" thickBot="1" x14ac:dyDescent="0.5">
      <c r="B52" s="795"/>
      <c r="C52" s="199" t="str">
        <f>IF(OR(C53=TRUE,C54=TRUE,C55=TRUE,C56=TRUE),"True","")</f>
        <v/>
      </c>
      <c r="D52" s="796"/>
      <c r="E52" s="797"/>
      <c r="F52" s="797"/>
      <c r="G52" s="797"/>
      <c r="H52" s="797"/>
      <c r="I52" s="797"/>
      <c r="J52" s="797"/>
      <c r="K52" s="797"/>
      <c r="L52" s="427">
        <v>30</v>
      </c>
      <c r="M52" s="417"/>
      <c r="N52" s="398"/>
      <c r="O52" s="396"/>
      <c r="P52" s="396"/>
      <c r="Q52" s="396"/>
    </row>
    <row r="53" spans="2:17" s="123" customFormat="1" ht="20.25" customHeight="1" thickBot="1" x14ac:dyDescent="0.5">
      <c r="B53" s="795"/>
      <c r="C53" s="162" t="b">
        <v>0</v>
      </c>
      <c r="D53" s="798" t="s">
        <v>115</v>
      </c>
      <c r="E53" s="799"/>
      <c r="F53" s="799"/>
      <c r="G53" s="799"/>
      <c r="H53" s="799"/>
      <c r="I53" s="799"/>
      <c r="J53" s="799"/>
      <c r="K53" s="799"/>
      <c r="L53" s="428">
        <v>10</v>
      </c>
      <c r="M53" s="232">
        <f>IF(C53=TRUE,L53,0)</f>
        <v>0</v>
      </c>
      <c r="N53" s="396"/>
      <c r="O53" s="396"/>
      <c r="P53" s="396"/>
      <c r="Q53" s="396"/>
    </row>
    <row r="54" spans="2:17" s="123" customFormat="1" ht="20.25" customHeight="1" thickBot="1" x14ac:dyDescent="0.5">
      <c r="B54" s="795"/>
      <c r="C54" s="162" t="b">
        <v>0</v>
      </c>
      <c r="D54" s="800" t="s">
        <v>116</v>
      </c>
      <c r="E54" s="801"/>
      <c r="F54" s="801"/>
      <c r="G54" s="801"/>
      <c r="H54" s="801"/>
      <c r="I54" s="801"/>
      <c r="J54" s="801"/>
      <c r="K54" s="801"/>
      <c r="L54" s="429">
        <v>10</v>
      </c>
      <c r="M54" s="232">
        <f>IF(C54=TRUE,L54,0)</f>
        <v>0</v>
      </c>
      <c r="N54" s="396"/>
      <c r="O54" s="396"/>
      <c r="P54" s="396"/>
      <c r="Q54" s="396"/>
    </row>
    <row r="55" spans="2:17" s="123" customFormat="1" ht="20.25" customHeight="1" thickBot="1" x14ac:dyDescent="0.5">
      <c r="B55" s="231"/>
      <c r="C55" s="162" t="b">
        <v>0</v>
      </c>
      <c r="D55" s="800" t="s">
        <v>117</v>
      </c>
      <c r="E55" s="801"/>
      <c r="F55" s="801"/>
      <c r="G55" s="801"/>
      <c r="H55" s="801"/>
      <c r="I55" s="801"/>
      <c r="J55" s="801"/>
      <c r="K55" s="801"/>
      <c r="L55" s="429">
        <v>5</v>
      </c>
      <c r="M55" s="232">
        <f>IF(C55=TRUE,L55,0)</f>
        <v>0</v>
      </c>
      <c r="N55" s="396"/>
      <c r="O55" s="396"/>
      <c r="P55" s="396"/>
      <c r="Q55" s="396"/>
    </row>
    <row r="56" spans="2:17" s="123" customFormat="1" ht="20.25" customHeight="1" thickBot="1" x14ac:dyDescent="0.5">
      <c r="B56" s="231"/>
      <c r="C56" s="162" t="b">
        <v>0</v>
      </c>
      <c r="D56" s="823" t="s">
        <v>118</v>
      </c>
      <c r="E56" s="824"/>
      <c r="F56" s="824"/>
      <c r="G56" s="824"/>
      <c r="H56" s="824"/>
      <c r="I56" s="824"/>
      <c r="J56" s="824"/>
      <c r="K56" s="824"/>
      <c r="L56" s="430">
        <v>5</v>
      </c>
      <c r="M56" s="233">
        <f>IF(C56=TRUE,L56,0)</f>
        <v>0</v>
      </c>
      <c r="N56" s="396"/>
      <c r="O56" s="396"/>
      <c r="P56" s="396"/>
      <c r="Q56" s="396"/>
    </row>
    <row r="57" spans="2:17" s="123" customFormat="1" ht="20.25" customHeight="1" thickBot="1" x14ac:dyDescent="0.5">
      <c r="B57" s="231"/>
      <c r="C57" s="199" t="str">
        <f>IF(OR(C58=TRUE,C59=TRUE,C60=TRUE),"True","")</f>
        <v/>
      </c>
      <c r="D57" s="816" t="s">
        <v>119</v>
      </c>
      <c r="E57" s="817"/>
      <c r="F57" s="817"/>
      <c r="G57" s="817"/>
      <c r="H57" s="817"/>
      <c r="I57" s="817"/>
      <c r="J57" s="817"/>
      <c r="K57" s="817"/>
      <c r="L57" s="235">
        <v>30</v>
      </c>
      <c r="M57" s="236"/>
      <c r="N57" s="396"/>
      <c r="O57" s="396"/>
      <c r="P57" s="396"/>
      <c r="Q57" s="396"/>
    </row>
    <row r="58" spans="2:17" s="123" customFormat="1" ht="20.25" customHeight="1" thickBot="1" x14ac:dyDescent="0.5">
      <c r="B58" s="231"/>
      <c r="C58" s="162" t="b">
        <v>0</v>
      </c>
      <c r="D58" s="798" t="s">
        <v>120</v>
      </c>
      <c r="E58" s="799"/>
      <c r="F58" s="799"/>
      <c r="G58" s="799"/>
      <c r="H58" s="799"/>
      <c r="I58" s="799"/>
      <c r="J58" s="799"/>
      <c r="K58" s="799"/>
      <c r="L58" s="431">
        <v>15</v>
      </c>
      <c r="M58" s="234">
        <f>IF(C58=TRUE,L58,0)</f>
        <v>0</v>
      </c>
      <c r="N58" s="396"/>
      <c r="O58" s="396"/>
      <c r="P58" s="396"/>
      <c r="Q58" s="396"/>
    </row>
    <row r="59" spans="2:17" s="123" customFormat="1" ht="20.25" customHeight="1" thickBot="1" x14ac:dyDescent="0.5">
      <c r="B59" s="231"/>
      <c r="C59" s="162" t="b">
        <v>0</v>
      </c>
      <c r="D59" s="800" t="s">
        <v>121</v>
      </c>
      <c r="E59" s="801"/>
      <c r="F59" s="801"/>
      <c r="G59" s="801"/>
      <c r="H59" s="801"/>
      <c r="I59" s="801"/>
      <c r="J59" s="801"/>
      <c r="K59" s="801"/>
      <c r="L59" s="429">
        <v>10</v>
      </c>
      <c r="M59" s="232">
        <f>IF(C59=TRUE,L59,0)</f>
        <v>0</v>
      </c>
      <c r="N59" s="396"/>
      <c r="O59" s="396"/>
      <c r="P59" s="396"/>
      <c r="Q59" s="396"/>
    </row>
    <row r="60" spans="2:17" s="123" customFormat="1" ht="20.25" customHeight="1" thickBot="1" x14ac:dyDescent="0.5">
      <c r="B60" s="231"/>
      <c r="C60" s="162" t="b">
        <v>0</v>
      </c>
      <c r="D60" s="823" t="s">
        <v>122</v>
      </c>
      <c r="E60" s="824"/>
      <c r="F60" s="824"/>
      <c r="G60" s="824"/>
      <c r="H60" s="824"/>
      <c r="I60" s="824"/>
      <c r="J60" s="824"/>
      <c r="K60" s="824"/>
      <c r="L60" s="430">
        <v>5</v>
      </c>
      <c r="M60" s="233">
        <f>IF(C60=TRUE,L60,0)</f>
        <v>0</v>
      </c>
      <c r="N60" s="396"/>
      <c r="O60" s="396"/>
      <c r="P60" s="396"/>
      <c r="Q60" s="396"/>
    </row>
    <row r="61" spans="2:17" s="123" customFormat="1" ht="20.25" customHeight="1" thickBot="1" x14ac:dyDescent="0.5">
      <c r="B61" s="231"/>
      <c r="C61" s="199" t="str">
        <f>IF(OR(C62=TRUE,C63=TRUE),"True","")</f>
        <v/>
      </c>
      <c r="D61" s="816" t="s">
        <v>123</v>
      </c>
      <c r="E61" s="817"/>
      <c r="F61" s="817"/>
      <c r="G61" s="817"/>
      <c r="H61" s="817"/>
      <c r="I61" s="817"/>
      <c r="J61" s="817"/>
      <c r="K61" s="817"/>
      <c r="L61" s="235">
        <v>20</v>
      </c>
      <c r="M61" s="236"/>
      <c r="N61" s="396"/>
      <c r="O61" s="396"/>
      <c r="P61" s="396"/>
      <c r="Q61" s="396"/>
    </row>
    <row r="62" spans="2:17" s="123" customFormat="1" ht="20.25" customHeight="1" thickBot="1" x14ac:dyDescent="0.5">
      <c r="B62" s="231"/>
      <c r="C62" s="162" t="b">
        <v>0</v>
      </c>
      <c r="D62" s="818" t="s">
        <v>124</v>
      </c>
      <c r="E62" s="819"/>
      <c r="F62" s="819"/>
      <c r="G62" s="819"/>
      <c r="H62" s="819"/>
      <c r="I62" s="819"/>
      <c r="J62" s="819"/>
      <c r="K62" s="820"/>
      <c r="L62" s="431">
        <v>15</v>
      </c>
      <c r="M62" s="234">
        <f>IF(C62=TRUE,L62,0)</f>
        <v>0</v>
      </c>
      <c r="N62" s="396"/>
      <c r="O62" s="396"/>
      <c r="P62" s="396"/>
      <c r="Q62" s="396"/>
    </row>
    <row r="63" spans="2:17" s="123" customFormat="1" ht="29.25" customHeight="1" thickBot="1" x14ac:dyDescent="0.5">
      <c r="B63" s="231"/>
      <c r="C63" s="162" t="b">
        <v>0</v>
      </c>
      <c r="D63" s="826" t="s">
        <v>125</v>
      </c>
      <c r="E63" s="827"/>
      <c r="F63" s="827"/>
      <c r="G63" s="827"/>
      <c r="H63" s="827"/>
      <c r="I63" s="825" t="s">
        <v>126</v>
      </c>
      <c r="J63" s="825"/>
      <c r="K63" s="441" t="e">
        <f>VLOOKUP(I20,'Data List -- lock'!X2:Z3266,3,FALSE)</f>
        <v>#N/A</v>
      </c>
      <c r="L63" s="430">
        <v>5</v>
      </c>
      <c r="M63" s="233">
        <f>IF(C63=TRUE,L63,0)</f>
        <v>0</v>
      </c>
      <c r="N63" s="396"/>
      <c r="O63" s="396"/>
      <c r="P63" s="396"/>
      <c r="Q63" s="396"/>
    </row>
    <row r="64" spans="2:17" s="123" customFormat="1" ht="20.25" customHeight="1" thickBot="1" x14ac:dyDescent="0.5">
      <c r="B64" s="231"/>
      <c r="C64" s="199" t="str">
        <f>IF(C65=TRUE,TRUE,"")</f>
        <v/>
      </c>
      <c r="D64" s="816" t="s">
        <v>127</v>
      </c>
      <c r="E64" s="817"/>
      <c r="F64" s="817"/>
      <c r="G64" s="817"/>
      <c r="H64" s="817"/>
      <c r="I64" s="817"/>
      <c r="J64" s="817"/>
      <c r="K64" s="817"/>
      <c r="L64" s="235">
        <v>10</v>
      </c>
      <c r="M64" s="236"/>
      <c r="N64" s="396"/>
      <c r="O64" s="396"/>
      <c r="P64" s="396"/>
      <c r="Q64" s="396"/>
    </row>
    <row r="65" spans="1:17" s="123" customFormat="1" ht="19" thickBot="1" x14ac:dyDescent="0.5">
      <c r="B65" s="231"/>
      <c r="C65" s="162" t="b">
        <v>0</v>
      </c>
      <c r="D65" s="821" t="s">
        <v>128</v>
      </c>
      <c r="E65" s="822"/>
      <c r="F65" s="822"/>
      <c r="G65" s="822"/>
      <c r="H65" s="822"/>
      <c r="I65" s="822"/>
      <c r="J65" s="822"/>
      <c r="K65" s="822"/>
      <c r="L65" s="432">
        <v>10</v>
      </c>
      <c r="M65" s="237">
        <f>IF(C65=TRUE,L65,0)</f>
        <v>0</v>
      </c>
      <c r="N65" s="396"/>
      <c r="O65" s="396"/>
      <c r="P65" s="396"/>
      <c r="Q65" s="396"/>
    </row>
    <row r="66" spans="1:17" s="123" customFormat="1" ht="20.25" customHeight="1" thickBot="1" x14ac:dyDescent="0.5">
      <c r="B66" s="231"/>
      <c r="C66" s="199" t="str">
        <f>IF(C67=TRUE,"True","")</f>
        <v/>
      </c>
      <c r="D66" s="816" t="s">
        <v>129</v>
      </c>
      <c r="E66" s="817"/>
      <c r="F66" s="817"/>
      <c r="G66" s="817"/>
      <c r="H66" s="817"/>
      <c r="I66" s="817"/>
      <c r="J66" s="817"/>
      <c r="K66" s="817"/>
      <c r="L66" s="235">
        <v>5</v>
      </c>
      <c r="M66" s="236"/>
      <c r="N66" s="396"/>
      <c r="O66" s="396"/>
      <c r="P66" s="396"/>
      <c r="Q66" s="396"/>
    </row>
    <row r="67" spans="1:17" s="123" customFormat="1" ht="20.25" customHeight="1" thickBot="1" x14ac:dyDescent="0.5">
      <c r="B67" s="231"/>
      <c r="C67" s="162" t="b">
        <v>0</v>
      </c>
      <c r="D67" s="821" t="s">
        <v>130</v>
      </c>
      <c r="E67" s="822"/>
      <c r="F67" s="822"/>
      <c r="G67" s="822"/>
      <c r="H67" s="822"/>
      <c r="I67" s="822"/>
      <c r="J67" s="822"/>
      <c r="K67" s="822"/>
      <c r="L67" s="432">
        <v>5</v>
      </c>
      <c r="M67" s="237">
        <f>IF(C67=TRUE,L67,0)</f>
        <v>0</v>
      </c>
      <c r="N67" s="396"/>
      <c r="O67" s="396"/>
      <c r="P67" s="396"/>
      <c r="Q67" s="396"/>
    </row>
    <row r="68" spans="1:17" s="123" customFormat="1" ht="20.25" customHeight="1" thickBot="1" x14ac:dyDescent="0.5">
      <c r="B68" s="231"/>
      <c r="C68" s="199" t="str">
        <f>IF(C69=TRUE,"True","")</f>
        <v/>
      </c>
      <c r="D68" s="816" t="s">
        <v>131</v>
      </c>
      <c r="E68" s="817"/>
      <c r="F68" s="817"/>
      <c r="G68" s="817"/>
      <c r="H68" s="817"/>
      <c r="I68" s="817"/>
      <c r="J68" s="817"/>
      <c r="K68" s="817"/>
      <c r="L68" s="235">
        <v>5</v>
      </c>
      <c r="M68" s="236"/>
      <c r="N68" s="396"/>
      <c r="O68" s="396"/>
      <c r="P68" s="396"/>
      <c r="Q68" s="396"/>
    </row>
    <row r="69" spans="1:17" s="123" customFormat="1" ht="20.25" customHeight="1" thickBot="1" x14ac:dyDescent="0.5">
      <c r="B69" s="231"/>
      <c r="C69" s="162" t="b">
        <v>0</v>
      </c>
      <c r="D69" s="833" t="s">
        <v>132</v>
      </c>
      <c r="E69" s="834"/>
      <c r="F69" s="834"/>
      <c r="G69" s="834"/>
      <c r="H69" s="834"/>
      <c r="I69" s="834"/>
      <c r="J69" s="834"/>
      <c r="K69" s="834"/>
      <c r="L69" s="431">
        <v>5</v>
      </c>
      <c r="M69" s="234">
        <f>IF(C69=TRUE,L69,0)</f>
        <v>0</v>
      </c>
      <c r="N69" s="396"/>
      <c r="O69" s="396"/>
      <c r="P69" s="396"/>
      <c r="Q69" s="396"/>
    </row>
    <row r="70" spans="1:17" customFormat="1" ht="20.25" customHeight="1" thickBot="1" x14ac:dyDescent="0.4">
      <c r="A70" s="8"/>
      <c r="B70" s="8"/>
      <c r="C70" s="8"/>
      <c r="D70" s="835" t="s">
        <v>133</v>
      </c>
      <c r="E70" s="835"/>
      <c r="F70" s="835"/>
      <c r="G70" s="835"/>
      <c r="H70" s="835"/>
      <c r="I70" s="835"/>
      <c r="J70" s="835"/>
      <c r="K70" s="835"/>
      <c r="L70" s="433">
        <f>SUM(L69,L67,L65,L63,L62,L60,L59,L58,L56,L55,L54,L53)</f>
        <v>100</v>
      </c>
      <c r="M70" s="413">
        <f>SUM(M69,M67,M65,M63,M62,M60,M59,M58,M56,M55,M54,M53)</f>
        <v>0</v>
      </c>
      <c r="N70" s="400"/>
      <c r="O70" s="400"/>
      <c r="P70" s="400"/>
      <c r="Q70" s="400"/>
    </row>
    <row r="71" spans="1:17" customFormat="1" ht="20.25" customHeight="1" x14ac:dyDescent="0.35">
      <c r="A71" s="8"/>
      <c r="B71" s="8"/>
      <c r="C71" s="8"/>
      <c r="D71" s="8"/>
      <c r="E71" s="8"/>
      <c r="F71" s="8"/>
      <c r="G71" s="8"/>
      <c r="H71" s="8"/>
      <c r="I71" s="8"/>
      <c r="J71" s="8"/>
      <c r="K71" s="8"/>
      <c r="L71" s="8"/>
      <c r="M71" s="8"/>
      <c r="N71" s="400"/>
      <c r="O71" s="400"/>
      <c r="P71" s="400"/>
      <c r="Q71" s="400"/>
    </row>
    <row r="72" spans="1:17" s="17" customFormat="1" ht="15" customHeight="1" x14ac:dyDescent="0.3">
      <c r="D72" s="56" t="s">
        <v>134</v>
      </c>
      <c r="E72" s="56" t="s">
        <v>135</v>
      </c>
      <c r="F72" s="56" t="s">
        <v>136</v>
      </c>
      <c r="G72" s="56" t="s">
        <v>137</v>
      </c>
      <c r="H72" s="56" t="s">
        <v>138</v>
      </c>
      <c r="I72" s="56" t="s">
        <v>139</v>
      </c>
      <c r="J72" s="56" t="s">
        <v>140</v>
      </c>
      <c r="K72" s="56" t="s">
        <v>141</v>
      </c>
      <c r="N72" s="396"/>
      <c r="O72" s="396"/>
      <c r="P72" s="396"/>
      <c r="Q72" s="396"/>
    </row>
    <row r="73" spans="1:17" s="17" customFormat="1" ht="15" customHeight="1" x14ac:dyDescent="0.3">
      <c r="B73" s="828" t="s">
        <v>142</v>
      </c>
      <c r="C73" s="829"/>
      <c r="D73" s="21"/>
      <c r="E73" s="21"/>
      <c r="F73" s="21"/>
      <c r="G73" s="49"/>
      <c r="H73" s="21"/>
      <c r="I73" s="21"/>
      <c r="J73" s="21"/>
      <c r="K73" s="16" t="str">
        <f>IF(SUM(D73:J73)=0,"",SUM(D73:J73))</f>
        <v/>
      </c>
      <c r="N73" s="396"/>
      <c r="O73" s="396"/>
      <c r="P73" s="396"/>
      <c r="Q73" s="396"/>
    </row>
    <row r="74" spans="1:17" s="17" customFormat="1" ht="15" customHeight="1" x14ac:dyDescent="0.3">
      <c r="B74" s="828" t="s">
        <v>143</v>
      </c>
      <c r="C74" s="829"/>
      <c r="D74" s="21"/>
      <c r="E74" s="21"/>
      <c r="F74" s="21"/>
      <c r="G74" s="21"/>
      <c r="H74" s="21"/>
      <c r="I74" s="21"/>
      <c r="J74" s="21"/>
      <c r="K74" s="16" t="str">
        <f>IF(SUM(D74:J74)=0,"",SUM(D74:J74))</f>
        <v/>
      </c>
      <c r="N74" s="396"/>
      <c r="O74" s="396"/>
      <c r="P74" s="396"/>
      <c r="Q74" s="396"/>
    </row>
    <row r="75" spans="1:17" s="17" customFormat="1" ht="15" customHeight="1" x14ac:dyDescent="0.3">
      <c r="B75" s="828" t="s">
        <v>144</v>
      </c>
      <c r="C75" s="829"/>
      <c r="D75" s="21"/>
      <c r="E75" s="21"/>
      <c r="F75" s="21"/>
      <c r="G75" s="21"/>
      <c r="H75" s="21"/>
      <c r="I75" s="21"/>
      <c r="J75" s="21"/>
      <c r="K75" s="16" t="str">
        <f>IF(SUM(D75:J75)=0,"",SUM(D75:J75))</f>
        <v/>
      </c>
      <c r="N75" s="396"/>
      <c r="O75" s="396"/>
      <c r="P75" s="396"/>
      <c r="Q75" s="396"/>
    </row>
    <row r="76" spans="1:17" s="17" customFormat="1" ht="15" customHeight="1" x14ac:dyDescent="0.3">
      <c r="B76" s="828" t="s">
        <v>145</v>
      </c>
      <c r="C76" s="829"/>
      <c r="D76" s="21"/>
      <c r="E76" s="21"/>
      <c r="F76" s="21"/>
      <c r="G76" s="21"/>
      <c r="H76" s="21"/>
      <c r="I76" s="21"/>
      <c r="J76" s="21"/>
      <c r="K76" s="16" t="str">
        <f>IF(SUM(D76:J76)=0,"",SUM(D76:J76))</f>
        <v/>
      </c>
      <c r="L76" s="23"/>
      <c r="M76" s="23"/>
      <c r="N76" s="396"/>
      <c r="O76" s="396"/>
      <c r="P76" s="396"/>
      <c r="Q76" s="396"/>
    </row>
    <row r="77" spans="1:17" s="17" customFormat="1" ht="15" customHeight="1" x14ac:dyDescent="0.3">
      <c r="B77" s="828" t="s">
        <v>146</v>
      </c>
      <c r="C77" s="829"/>
      <c r="D77" s="21"/>
      <c r="E77" s="21"/>
      <c r="F77" s="21"/>
      <c r="G77" s="21"/>
      <c r="H77" s="21"/>
      <c r="I77" s="21"/>
      <c r="J77" s="21"/>
      <c r="K77" s="16" t="str">
        <f>IF(SUM(D77:J77)=0,"",SUM(D77:J77))</f>
        <v/>
      </c>
      <c r="L77" s="23"/>
      <c r="M77" s="23"/>
      <c r="N77" s="396"/>
      <c r="O77" s="396"/>
      <c r="P77" s="396"/>
      <c r="Q77" s="396"/>
    </row>
    <row r="78" spans="1:17" s="17" customFormat="1" ht="15" customHeight="1" x14ac:dyDescent="0.3">
      <c r="B78" s="830" t="s">
        <v>147</v>
      </c>
      <c r="C78" s="831"/>
      <c r="D78" s="16">
        <f t="shared" ref="D78:J78" si="0">IF(SUM(D73:D77)=0,0,SUM(D73:D77))</f>
        <v>0</v>
      </c>
      <c r="E78" s="16">
        <f t="shared" si="0"/>
        <v>0</v>
      </c>
      <c r="F78" s="16">
        <f t="shared" si="0"/>
        <v>0</v>
      </c>
      <c r="G78" s="16">
        <f t="shared" si="0"/>
        <v>0</v>
      </c>
      <c r="H78" s="16">
        <f t="shared" si="0"/>
        <v>0</v>
      </c>
      <c r="I78" s="16">
        <f t="shared" si="0"/>
        <v>0</v>
      </c>
      <c r="J78" s="16">
        <f t="shared" si="0"/>
        <v>0</v>
      </c>
      <c r="K78" s="166">
        <f>SUM(K73:K77)</f>
        <v>0</v>
      </c>
      <c r="N78" s="396"/>
      <c r="O78" s="396"/>
      <c r="P78" s="396"/>
      <c r="Q78" s="396"/>
    </row>
    <row r="79" spans="1:17" s="17" customFormat="1" ht="15" customHeight="1" x14ac:dyDescent="0.3">
      <c r="G79" s="111"/>
      <c r="H79" s="465"/>
      <c r="I79" s="465"/>
      <c r="N79" s="396"/>
      <c r="O79" s="396"/>
      <c r="P79" s="396"/>
      <c r="Q79" s="396"/>
    </row>
    <row r="80" spans="1:17" s="17" customFormat="1" ht="15" customHeight="1" x14ac:dyDescent="0.3">
      <c r="B80" s="25"/>
      <c r="C80" s="111" t="s">
        <v>148</v>
      </c>
      <c r="D80" s="16">
        <f>SUM(D78:I78)</f>
        <v>0</v>
      </c>
      <c r="I80" s="111" t="s">
        <v>149</v>
      </c>
      <c r="J80" s="21"/>
      <c r="M80" s="466"/>
      <c r="N80" s="396"/>
      <c r="O80" s="396"/>
      <c r="P80" s="396"/>
      <c r="Q80" s="396"/>
    </row>
    <row r="81" spans="1:17" s="17" customFormat="1" ht="15" customHeight="1" x14ac:dyDescent="0.3">
      <c r="C81" s="111" t="s">
        <v>150</v>
      </c>
      <c r="D81" s="24" t="str">
        <f>IFERROR(D80/K78,"")</f>
        <v/>
      </c>
      <c r="I81" s="111" t="s">
        <v>151</v>
      </c>
      <c r="J81" s="21"/>
      <c r="M81" s="466"/>
      <c r="N81" s="396"/>
      <c r="O81" s="396"/>
      <c r="P81" s="396"/>
      <c r="Q81" s="396"/>
    </row>
    <row r="82" spans="1:17" customFormat="1" ht="15" customHeight="1" x14ac:dyDescent="0.35">
      <c r="A82" s="8"/>
      <c r="B82" s="8"/>
      <c r="C82" s="111" t="s">
        <v>152</v>
      </c>
      <c r="D82" s="72" t="str">
        <f>IFERROR((D78+E78+F78+H78)/K78,"")</f>
        <v/>
      </c>
      <c r="E82" s="8"/>
      <c r="F82" s="8"/>
      <c r="G82" s="8"/>
      <c r="H82" s="8"/>
      <c r="I82" s="111" t="s">
        <v>153</v>
      </c>
      <c r="J82" s="21"/>
      <c r="K82" s="8"/>
      <c r="L82" s="8"/>
      <c r="M82" s="8"/>
      <c r="N82" s="400"/>
      <c r="O82" s="400"/>
      <c r="P82" s="400"/>
      <c r="Q82" s="400"/>
    </row>
    <row r="83" spans="1:17" customFormat="1" ht="15" customHeight="1" x14ac:dyDescent="0.35">
      <c r="A83" s="8"/>
      <c r="B83" s="832" t="str">
        <f>IFERROR(IF(D82&lt;25%,"RFA requires developments to have a minimum of 25% of the units available to households at 60% AMI to be eligible for the program",""),"")</f>
        <v/>
      </c>
      <c r="C83" s="832"/>
      <c r="D83" s="832"/>
      <c r="E83" s="832"/>
      <c r="F83" s="832"/>
      <c r="G83" s="832"/>
      <c r="H83" s="832"/>
      <c r="I83" s="832"/>
      <c r="J83" s="832"/>
      <c r="K83" s="832"/>
      <c r="L83" s="832"/>
      <c r="M83" s="832"/>
      <c r="N83" s="400"/>
      <c r="O83" s="400"/>
      <c r="P83" s="400"/>
      <c r="Q83" s="400"/>
    </row>
    <row r="84" spans="1:17" customFormat="1" ht="15" customHeight="1" x14ac:dyDescent="0.35">
      <c r="A84" s="8"/>
      <c r="B84" s="8"/>
      <c r="C84" s="8"/>
      <c r="D84" s="8"/>
      <c r="E84" s="8"/>
      <c r="F84" s="8"/>
      <c r="G84" s="8"/>
      <c r="H84" s="8"/>
      <c r="I84" s="8"/>
      <c r="J84" s="8"/>
      <c r="K84" s="8"/>
      <c r="L84" s="8"/>
      <c r="M84" s="8"/>
      <c r="N84" s="400"/>
      <c r="O84" s="400"/>
      <c r="P84" s="400"/>
      <c r="Q84" s="400"/>
    </row>
    <row r="85" spans="1:17" s="17" customFormat="1" ht="15" customHeight="1" x14ac:dyDescent="0.3">
      <c r="B85" s="26" t="s">
        <v>154</v>
      </c>
      <c r="C85" s="27"/>
      <c r="D85" s="405"/>
      <c r="E85" s="29"/>
      <c r="F85" s="406"/>
      <c r="G85" s="29"/>
      <c r="H85" s="27"/>
      <c r="I85" s="29"/>
      <c r="J85" s="30"/>
      <c r="K85" s="27"/>
      <c r="L85" s="27"/>
      <c r="M85" s="31" t="s">
        <v>155</v>
      </c>
      <c r="N85" s="396"/>
      <c r="O85" s="396"/>
      <c r="P85" s="396"/>
      <c r="Q85" s="396"/>
    </row>
    <row r="86" spans="1:17" s="17" customFormat="1" ht="15" customHeight="1" x14ac:dyDescent="0.3">
      <c r="B86" s="838" t="s">
        <v>156</v>
      </c>
      <c r="C86" s="839"/>
      <c r="D86" s="841"/>
      <c r="E86" s="841"/>
      <c r="F86" s="841"/>
      <c r="G86" s="841"/>
      <c r="H86" s="389"/>
      <c r="I86" s="843" t="s">
        <v>157</v>
      </c>
      <c r="J86" s="843"/>
      <c r="K86" s="844"/>
      <c r="L86" s="391"/>
      <c r="M86" s="343" t="s">
        <v>158</v>
      </c>
      <c r="N86" s="396"/>
      <c r="O86" s="396"/>
      <c r="P86" s="396"/>
      <c r="Q86" s="396"/>
    </row>
    <row r="87" spans="1:17" s="17" customFormat="1" ht="15" customHeight="1" x14ac:dyDescent="0.3">
      <c r="B87" s="840"/>
      <c r="C87" s="840"/>
      <c r="D87" s="842"/>
      <c r="E87" s="842"/>
      <c r="F87" s="842"/>
      <c r="G87" s="842"/>
      <c r="H87" s="463"/>
      <c r="I87" s="389"/>
      <c r="K87" s="389"/>
      <c r="L87" s="391"/>
      <c r="M87" s="343" t="s">
        <v>159</v>
      </c>
      <c r="N87" s="396"/>
      <c r="O87" s="396"/>
      <c r="P87" s="396"/>
      <c r="Q87" s="396"/>
    </row>
    <row r="88" spans="1:17" customFormat="1" ht="15" customHeight="1" x14ac:dyDescent="0.35">
      <c r="A88" s="8"/>
      <c r="B88" s="8"/>
      <c r="C88" s="8"/>
      <c r="D88" s="8"/>
      <c r="E88" s="8"/>
      <c r="F88" s="8"/>
      <c r="G88" s="154"/>
      <c r="H88" s="8"/>
      <c r="I88" s="8"/>
      <c r="J88" s="8"/>
      <c r="K88" s="8"/>
      <c r="L88" s="8"/>
      <c r="M88" s="8"/>
      <c r="N88" s="400"/>
      <c r="O88" s="400"/>
      <c r="P88" s="400"/>
      <c r="Q88" s="400"/>
    </row>
    <row r="89" spans="1:17" customFormat="1" ht="15" customHeight="1" x14ac:dyDescent="0.35">
      <c r="A89" s="8"/>
      <c r="B89" s="389"/>
      <c r="C89" s="389"/>
      <c r="D89" s="389"/>
      <c r="E89" s="56" t="s">
        <v>160</v>
      </c>
      <c r="F89" s="56" t="s">
        <v>161</v>
      </c>
      <c r="G89" s="704" t="s">
        <v>162</v>
      </c>
      <c r="H89" s="714"/>
      <c r="I89" s="714"/>
      <c r="J89" s="714"/>
      <c r="K89" s="714"/>
      <c r="L89" s="714"/>
      <c r="M89" s="715"/>
      <c r="N89" s="400"/>
      <c r="O89" s="400"/>
      <c r="P89" s="400"/>
      <c r="Q89" s="400"/>
    </row>
    <row r="90" spans="1:17" s="17" customFormat="1" ht="15" customHeight="1" x14ac:dyDescent="0.3">
      <c r="B90" s="845" t="s">
        <v>163</v>
      </c>
      <c r="C90" s="845"/>
      <c r="D90" s="846"/>
      <c r="E90" s="704"/>
      <c r="F90" s="705"/>
      <c r="G90" s="705"/>
      <c r="H90" s="705"/>
      <c r="I90" s="705"/>
      <c r="J90" s="705"/>
      <c r="K90" s="705"/>
      <c r="L90" s="705"/>
      <c r="M90" s="706"/>
      <c r="N90" s="396"/>
      <c r="O90" s="396"/>
      <c r="P90" s="396"/>
      <c r="Q90" s="396"/>
    </row>
    <row r="91" spans="1:17" s="17" customFormat="1" ht="15" customHeight="1" x14ac:dyDescent="0.3">
      <c r="B91" s="716" t="str">
        <f>IF(OR(AND(ISBLANK($E91),NOT(ISBLANK($F91))),AND(ISBLANK($F91),NOT(ISBLANK($E91)))), "Fill out both E &amp; F","Site Improvements (Grounds, Erosion, Landscaping)")</f>
        <v>Site Improvements (Grounds, Erosion, Landscaping)</v>
      </c>
      <c r="C91" s="716"/>
      <c r="D91" s="717"/>
      <c r="E91" s="344"/>
      <c r="F91" s="117"/>
      <c r="G91" s="697"/>
      <c r="H91" s="697"/>
      <c r="I91" s="697"/>
      <c r="J91" s="697"/>
      <c r="K91" s="697"/>
      <c r="L91" s="697"/>
      <c r="M91" s="697"/>
      <c r="N91" s="401"/>
      <c r="O91" s="396"/>
      <c r="P91" s="396"/>
      <c r="Q91" s="396"/>
    </row>
    <row r="92" spans="1:17" s="17" customFormat="1" ht="15" customHeight="1" x14ac:dyDescent="0.3">
      <c r="B92" s="694" t="str">
        <f>IF(OR(AND(ISBLANK($E92),NOT(ISBLANK($F92))),AND(ISBLANK($F92),NOT(ISBLANK($E92)))), "Fill out both E &amp; F","Pavement Asphalt Maintaince/ Resurfacing")</f>
        <v>Pavement Asphalt Maintaince/ Resurfacing</v>
      </c>
      <c r="C92" s="694"/>
      <c r="D92" s="707"/>
      <c r="E92" s="344"/>
      <c r="F92" s="117"/>
      <c r="G92" s="697"/>
      <c r="H92" s="697"/>
      <c r="I92" s="697"/>
      <c r="J92" s="697"/>
      <c r="K92" s="697"/>
      <c r="L92" s="697"/>
      <c r="M92" s="697"/>
      <c r="N92" s="396"/>
      <c r="O92" s="396"/>
      <c r="P92" s="396"/>
      <c r="Q92" s="396"/>
    </row>
    <row r="93" spans="1:17" s="17" customFormat="1" ht="15" customHeight="1" x14ac:dyDescent="0.3">
      <c r="A93" s="123"/>
      <c r="B93" s="694" t="str">
        <f>IF(OR(AND(ISBLANK($E93),NOT(ISBLANK($F93))),AND(ISBLANK($F93),NOT(ISBLANK($E93)))), "Fill out both E &amp; F","Fencing - Repair/ Replacement")</f>
        <v>Fencing - Repair/ Replacement</v>
      </c>
      <c r="C93" s="694"/>
      <c r="D93" s="707"/>
      <c r="E93" s="344"/>
      <c r="F93" s="117"/>
      <c r="G93" s="697"/>
      <c r="H93" s="697"/>
      <c r="I93" s="697"/>
      <c r="J93" s="697"/>
      <c r="K93" s="697"/>
      <c r="L93" s="697"/>
      <c r="M93" s="697"/>
      <c r="N93" s="396"/>
      <c r="O93" s="396"/>
      <c r="P93" s="396"/>
      <c r="Q93" s="396"/>
    </row>
    <row r="94" spans="1:17" s="17" customFormat="1" ht="15" customHeight="1" x14ac:dyDescent="0.3">
      <c r="B94" s="694" t="str">
        <f>IF(OR(AND(ISBLANK($E94),NOT(ISBLANK($F94))),AND(ISBLANK($F94),NOT(ISBLANK($E94)))), "Fill out both E &amp; F","Fencing - Repair/ Replacement")</f>
        <v>Fencing - Repair/ Replacement</v>
      </c>
      <c r="C94" s="694"/>
      <c r="D94" s="707"/>
      <c r="E94" s="344"/>
      <c r="F94" s="117"/>
      <c r="G94" s="697"/>
      <c r="H94" s="697"/>
      <c r="I94" s="697"/>
      <c r="J94" s="697"/>
      <c r="K94" s="697"/>
      <c r="L94" s="697"/>
      <c r="M94" s="697"/>
      <c r="N94" s="396"/>
      <c r="O94" s="396"/>
      <c r="P94" s="396"/>
      <c r="Q94" s="396"/>
    </row>
    <row r="95" spans="1:17" s="17" customFormat="1" ht="15" customHeight="1" x14ac:dyDescent="0.3">
      <c r="B95" s="694" t="str">
        <f>IF(OR(AND(ISBLANK($E95),NOT(ISBLANK($F95))),AND(ISBLANK($F95),NOT(ISBLANK($E95)))), "Fill out both E &amp; F","Unusual Site Conditions")</f>
        <v>Unusual Site Conditions</v>
      </c>
      <c r="C95" s="694"/>
      <c r="D95" s="707"/>
      <c r="E95" s="344"/>
      <c r="F95" s="117"/>
      <c r="G95" s="697"/>
      <c r="H95" s="697"/>
      <c r="I95" s="697"/>
      <c r="J95" s="697"/>
      <c r="K95" s="697"/>
      <c r="L95" s="697"/>
      <c r="M95" s="697"/>
      <c r="N95" s="396"/>
      <c r="O95" s="396"/>
      <c r="P95" s="396"/>
      <c r="Q95" s="396"/>
    </row>
    <row r="96" spans="1:17" s="17" customFormat="1" ht="15" customHeight="1" x14ac:dyDescent="0.3">
      <c r="B96" s="694" t="str">
        <f>IF(OR(AND(ISBLANK($E96),NOT(ISBLANK($F96))),AND(ISBLANK($F96),NOT(ISBLANK($E96)))), "Fill out both E &amp; F","Retaining Wall Repair")</f>
        <v>Retaining Wall Repair</v>
      </c>
      <c r="C96" s="694"/>
      <c r="D96" s="707"/>
      <c r="E96" s="344"/>
      <c r="F96" s="117"/>
      <c r="G96" s="697"/>
      <c r="H96" s="697"/>
      <c r="I96" s="697"/>
      <c r="J96" s="697"/>
      <c r="K96" s="697"/>
      <c r="L96" s="697"/>
      <c r="M96" s="697"/>
      <c r="N96" s="396"/>
      <c r="O96" s="396"/>
      <c r="P96" s="396"/>
      <c r="Q96" s="396"/>
    </row>
    <row r="97" spans="1:17" s="17" customFormat="1" ht="15" customHeight="1" x14ac:dyDescent="0.3">
      <c r="B97" s="694" t="str">
        <f>IF(OR(AND(ISBLANK($E97),NOT(ISBLANK($F97))),AND(ISBLANK($F97),NOT(ISBLANK($E97)))), "Fill out both E &amp; F","Site Lighting")</f>
        <v>Site Lighting</v>
      </c>
      <c r="C97" s="694"/>
      <c r="D97" s="707"/>
      <c r="E97" s="344"/>
      <c r="F97" s="117"/>
      <c r="G97" s="697"/>
      <c r="H97" s="697"/>
      <c r="I97" s="697"/>
      <c r="J97" s="697"/>
      <c r="K97" s="697"/>
      <c r="L97" s="697"/>
      <c r="M97" s="697"/>
      <c r="N97" s="396"/>
      <c r="O97" s="396"/>
      <c r="P97" s="396"/>
      <c r="Q97" s="396"/>
    </row>
    <row r="98" spans="1:17" s="17" customFormat="1" ht="15" customHeight="1" x14ac:dyDescent="0.3">
      <c r="B98" s="694" t="str">
        <f>IF(OR(AND(ISBLANK($E98),NOT(ISBLANK($F98))),AND(ISBLANK($F98),NOT(ISBLANK($E98)))), "Fill out both E &amp; F","Site Utilities")</f>
        <v>Site Utilities</v>
      </c>
      <c r="C98" s="694"/>
      <c r="D98" s="707"/>
      <c r="E98" s="344"/>
      <c r="F98" s="117"/>
      <c r="G98" s="697"/>
      <c r="H98" s="697"/>
      <c r="I98" s="697"/>
      <c r="J98" s="697"/>
      <c r="K98" s="697"/>
      <c r="L98" s="697"/>
      <c r="M98" s="697"/>
      <c r="N98" s="396"/>
      <c r="O98" s="396"/>
      <c r="P98" s="396"/>
      <c r="Q98" s="396"/>
    </row>
    <row r="99" spans="1:17" s="17" customFormat="1" ht="15" customHeight="1" x14ac:dyDescent="0.3">
      <c r="B99" s="694" t="str">
        <f>IF(OR(AND(ISBLANK($E99),NOT(ISBLANK($F99))),AND(ISBLANK($F99),NOT(ISBLANK($E99)))), "Fill out both E &amp; F","Concrete")</f>
        <v>Concrete</v>
      </c>
      <c r="C99" s="694"/>
      <c r="D99" s="707"/>
      <c r="E99" s="344"/>
      <c r="F99" s="117"/>
      <c r="G99" s="697"/>
      <c r="H99" s="697"/>
      <c r="I99" s="697"/>
      <c r="J99" s="697"/>
      <c r="K99" s="697"/>
      <c r="L99" s="697"/>
      <c r="M99" s="697"/>
      <c r="N99" s="396"/>
      <c r="O99" s="396"/>
      <c r="P99" s="396"/>
      <c r="Q99" s="396"/>
    </row>
    <row r="100" spans="1:17" customFormat="1" ht="15" customHeight="1" x14ac:dyDescent="0.35">
      <c r="A100" s="8"/>
      <c r="B100" s="694" t="str">
        <f>IF(OR(AND(ISBLANK($E100),NOT(ISBLANK($F100))),AND(ISBLANK($F100),NOT(ISBLANK($E100)))), "Fill out both E &amp; F","Site Drainage/ Drain Tile/ Sewer")</f>
        <v>Site Drainage/ Drain Tile/ Sewer</v>
      </c>
      <c r="C100" s="694"/>
      <c r="D100" s="707"/>
      <c r="E100" s="344"/>
      <c r="F100" s="117"/>
      <c r="G100" s="697"/>
      <c r="H100" s="697"/>
      <c r="I100" s="697"/>
      <c r="J100" s="697"/>
      <c r="K100" s="697"/>
      <c r="L100" s="697"/>
      <c r="M100" s="697"/>
      <c r="N100" s="400"/>
      <c r="O100" s="400"/>
      <c r="P100" s="400"/>
      <c r="Q100" s="400"/>
    </row>
    <row r="101" spans="1:17" s="17" customFormat="1" ht="15" customHeight="1" x14ac:dyDescent="0.3">
      <c r="B101" s="694" t="str">
        <f>IF(OR(AND(ISBLANK($E101),NOT(ISBLANK($F101))),AND(ISBLANK($F101),NOT(ISBLANK($E101)))), "Fill out both E &amp; F","Retention Ponds")</f>
        <v>Retention Ponds</v>
      </c>
      <c r="C101" s="695"/>
      <c r="D101" s="696"/>
      <c r="E101" s="344"/>
      <c r="F101" s="117"/>
      <c r="G101" s="697"/>
      <c r="H101" s="697"/>
      <c r="I101" s="697"/>
      <c r="J101" s="697"/>
      <c r="K101" s="697"/>
      <c r="L101" s="697"/>
      <c r="M101" s="697"/>
      <c r="N101" s="396"/>
      <c r="O101" s="396"/>
      <c r="P101" s="396"/>
      <c r="Q101" s="396"/>
    </row>
    <row r="102" spans="1:17" s="17" customFormat="1" ht="15" customHeight="1" x14ac:dyDescent="0.3">
      <c r="B102" s="389" t="str">
        <f>IF(OR(AND(ISBLANK($E102),NOT(ISBLANK($F102))),AND(ISBLANK($F102),NOT(ISBLANK($E102)))), "Fill out both E &amp; F","Other:")</f>
        <v>Other:</v>
      </c>
      <c r="C102" s="730"/>
      <c r="D102" s="730"/>
      <c r="E102" s="404"/>
      <c r="F102" s="117"/>
      <c r="G102" s="697"/>
      <c r="H102" s="697"/>
      <c r="I102" s="697"/>
      <c r="J102" s="697"/>
      <c r="K102" s="697"/>
      <c r="L102" s="697"/>
      <c r="M102" s="697"/>
      <c r="N102" s="396"/>
      <c r="O102" s="396"/>
      <c r="P102" s="396"/>
      <c r="Q102" s="396"/>
    </row>
    <row r="103" spans="1:17" s="17" customFormat="1" ht="15" customHeight="1" x14ac:dyDescent="0.3">
      <c r="B103" s="389" t="str">
        <f>IF(OR(AND(ISBLANK($E103),NOT(ISBLANK($F103))),AND(ISBLANK($F103),NOT(ISBLANK($E103)))), "Fill out both E &amp; F","Other:")</f>
        <v>Other:</v>
      </c>
      <c r="C103" s="730"/>
      <c r="D103" s="730"/>
      <c r="E103" s="404"/>
      <c r="F103" s="117"/>
      <c r="G103" s="697"/>
      <c r="H103" s="697"/>
      <c r="I103" s="697"/>
      <c r="J103" s="697"/>
      <c r="K103" s="697"/>
      <c r="L103" s="697"/>
      <c r="M103" s="697"/>
      <c r="N103" s="396"/>
      <c r="O103" s="396"/>
      <c r="P103" s="396"/>
      <c r="Q103" s="396"/>
    </row>
    <row r="104" spans="1:17" s="17" customFormat="1" ht="15" customHeight="1" x14ac:dyDescent="0.3">
      <c r="B104" s="389" t="str">
        <f>IF(OR(AND(ISBLANK($E104),NOT(ISBLANK($F104))),AND(ISBLANK($F104),NOT(ISBLANK($E104)))), "Fill out both E &amp; F","Other:")</f>
        <v>Other:</v>
      </c>
      <c r="C104" s="730"/>
      <c r="D104" s="730"/>
      <c r="E104" s="404"/>
      <c r="F104" s="117"/>
      <c r="G104" s="697"/>
      <c r="H104" s="697"/>
      <c r="I104" s="697"/>
      <c r="J104" s="697"/>
      <c r="K104" s="697"/>
      <c r="L104" s="697"/>
      <c r="M104" s="697"/>
      <c r="N104" s="396"/>
      <c r="O104" s="396"/>
      <c r="P104" s="396"/>
      <c r="Q104" s="396"/>
    </row>
    <row r="105" spans="1:17" s="17" customFormat="1" ht="15" customHeight="1" x14ac:dyDescent="0.3">
      <c r="B105" s="731" t="s">
        <v>164</v>
      </c>
      <c r="C105" s="731"/>
      <c r="D105" s="732"/>
      <c r="E105" s="381">
        <f>SUM(E91:E103)</f>
        <v>0</v>
      </c>
      <c r="F105" s="343"/>
      <c r="G105" s="389"/>
      <c r="H105" s="389"/>
      <c r="I105" s="389"/>
      <c r="J105" s="389"/>
      <c r="K105" s="389"/>
      <c r="L105" s="458"/>
      <c r="M105" s="389"/>
      <c r="N105" s="396"/>
      <c r="O105" s="396"/>
      <c r="P105" s="396"/>
      <c r="Q105" s="396"/>
    </row>
    <row r="106" spans="1:17" s="17" customFormat="1" ht="15" customHeight="1" x14ac:dyDescent="0.3">
      <c r="B106" s="123"/>
      <c r="C106" s="123"/>
      <c r="D106" s="376"/>
      <c r="E106" s="377"/>
      <c r="F106" s="123"/>
      <c r="G106" s="123"/>
      <c r="H106" s="390"/>
      <c r="I106" s="390"/>
      <c r="J106" s="390"/>
      <c r="K106" s="390"/>
      <c r="L106" s="390"/>
      <c r="M106" s="390"/>
      <c r="N106" s="396"/>
      <c r="O106" s="396"/>
      <c r="P106" s="396"/>
      <c r="Q106" s="396"/>
    </row>
    <row r="107" spans="1:17" s="17" customFormat="1" ht="15" customHeight="1" x14ac:dyDescent="0.35">
      <c r="B107" s="389"/>
      <c r="C107" s="389"/>
      <c r="D107" s="389"/>
      <c r="E107" s="375" t="s">
        <v>160</v>
      </c>
      <c r="F107" s="375" t="s">
        <v>161</v>
      </c>
      <c r="G107" s="699" t="s">
        <v>162</v>
      </c>
      <c r="H107" s="700"/>
      <c r="I107" s="700"/>
      <c r="J107" s="700"/>
      <c r="K107" s="700"/>
      <c r="L107" s="700"/>
      <c r="M107" s="701"/>
      <c r="N107" s="396"/>
      <c r="O107" s="396"/>
      <c r="P107" s="396"/>
      <c r="Q107" s="396"/>
    </row>
    <row r="108" spans="1:17" s="17" customFormat="1" ht="15" customHeight="1" x14ac:dyDescent="0.3">
      <c r="B108" s="447" t="s">
        <v>165</v>
      </c>
      <c r="C108" s="447"/>
      <c r="D108" s="448"/>
      <c r="E108" s="704"/>
      <c r="F108" s="705"/>
      <c r="G108" s="705"/>
      <c r="H108" s="705"/>
      <c r="I108" s="705"/>
      <c r="J108" s="705"/>
      <c r="K108" s="705"/>
      <c r="L108" s="705"/>
      <c r="M108" s="706"/>
      <c r="N108" s="396"/>
      <c r="O108" s="396"/>
      <c r="P108" s="396"/>
      <c r="Q108" s="396"/>
    </row>
    <row r="109" spans="1:17" s="17" customFormat="1" ht="15" customHeight="1" x14ac:dyDescent="0.3">
      <c r="B109" s="694" t="str">
        <f>IF(OR(AND(ISBLANK($E109),NOT(ISBLANK($F109))),AND(ISBLANK($F109),NOT(ISBLANK($E109)))), "Fill out both E &amp; F","Masonry")</f>
        <v>Masonry</v>
      </c>
      <c r="C109" s="694"/>
      <c r="D109" s="707"/>
      <c r="E109" s="344"/>
      <c r="F109" s="117"/>
      <c r="G109" s="697"/>
      <c r="H109" s="697"/>
      <c r="I109" s="697"/>
      <c r="J109" s="697"/>
      <c r="K109" s="697"/>
      <c r="L109" s="697"/>
      <c r="M109" s="697"/>
      <c r="N109" s="396"/>
      <c r="O109" s="396"/>
      <c r="P109" s="396"/>
      <c r="Q109" s="396"/>
    </row>
    <row r="110" spans="1:17" s="17" customFormat="1" ht="15" customHeight="1" x14ac:dyDescent="0.3">
      <c r="B110" s="694" t="str">
        <f>IF(OR(AND(ISBLANK($E110),NOT(ISBLANK($F110))),AND(ISBLANK($F110),NOT(ISBLANK($E110)))), "Fill out both E &amp; F","Structural Repairs")</f>
        <v>Structural Repairs</v>
      </c>
      <c r="C110" s="694"/>
      <c r="D110" s="707"/>
      <c r="E110" s="344"/>
      <c r="F110" s="117"/>
      <c r="G110" s="697"/>
      <c r="H110" s="697"/>
      <c r="I110" s="697"/>
      <c r="J110" s="697"/>
      <c r="K110" s="697"/>
      <c r="L110" s="697"/>
      <c r="M110" s="697"/>
      <c r="N110" s="396"/>
      <c r="O110" s="396"/>
      <c r="P110" s="396"/>
      <c r="Q110" s="396"/>
    </row>
    <row r="111" spans="1:17" s="17" customFormat="1" ht="15" customHeight="1" x14ac:dyDescent="0.3">
      <c r="B111" s="694" t="str">
        <f>IF(OR(AND(ISBLANK($E111),NOT(ISBLANK($F111))),AND(ISBLANK($F111),NOT(ISBLANK($E111)))), "Fill out both E &amp; F","Exterior Siding")</f>
        <v>Exterior Siding</v>
      </c>
      <c r="C111" s="694"/>
      <c r="D111" s="707"/>
      <c r="E111" s="344"/>
      <c r="F111" s="117"/>
      <c r="G111" s="697"/>
      <c r="H111" s="697"/>
      <c r="I111" s="697"/>
      <c r="J111" s="697"/>
      <c r="K111" s="697"/>
      <c r="L111" s="697"/>
      <c r="M111" s="697"/>
      <c r="N111" s="396"/>
      <c r="O111" s="396"/>
      <c r="P111" s="396"/>
      <c r="Q111" s="396"/>
    </row>
    <row r="112" spans="1:17" s="17" customFormat="1" ht="15" customHeight="1" x14ac:dyDescent="0.3">
      <c r="B112" s="694" t="str">
        <f>IF(OR(AND(ISBLANK($E112),NOT(ISBLANK($F112))),AND(ISBLANK($F112),NOT(ISBLANK($E112)))), "Fill out both E &amp; F","Foundational Repairs")</f>
        <v>Foundational Repairs</v>
      </c>
      <c r="C112" s="695"/>
      <c r="D112" s="696"/>
      <c r="E112" s="344"/>
      <c r="F112" s="117"/>
      <c r="G112" s="697"/>
      <c r="H112" s="697"/>
      <c r="I112" s="697"/>
      <c r="J112" s="697"/>
      <c r="K112" s="697"/>
      <c r="L112" s="697"/>
      <c r="M112" s="697"/>
      <c r="N112" s="396"/>
      <c r="O112" s="396"/>
      <c r="P112" s="396"/>
      <c r="Q112" s="396"/>
    </row>
    <row r="113" spans="2:17" s="17" customFormat="1" ht="15" customHeight="1" x14ac:dyDescent="0.3">
      <c r="B113" s="389" t="str">
        <f>IF(OR(AND(ISBLANK($E113),NOT(ISBLANK($F113))),AND(ISBLANK($F113),NOT(ISBLANK($E113)))), "Fill out both E &amp; F","Other:")</f>
        <v>Other:</v>
      </c>
      <c r="C113" s="730"/>
      <c r="D113" s="730"/>
      <c r="E113" s="404"/>
      <c r="F113" s="117"/>
      <c r="G113" s="697"/>
      <c r="H113" s="697"/>
      <c r="I113" s="697"/>
      <c r="J113" s="697"/>
      <c r="K113" s="697"/>
      <c r="L113" s="697"/>
      <c r="M113" s="697"/>
      <c r="N113" s="396"/>
      <c r="O113" s="396"/>
      <c r="P113" s="396"/>
      <c r="Q113" s="396"/>
    </row>
    <row r="114" spans="2:17" s="17" customFormat="1" ht="15" customHeight="1" x14ac:dyDescent="0.3">
      <c r="B114" s="389" t="str">
        <f>IF(OR(AND(ISBLANK($E114),NOT(ISBLANK($F114))),AND(ISBLANK($F114),NOT(ISBLANK($E114)))), "Fill out both E &amp; F","Other:")</f>
        <v>Other:</v>
      </c>
      <c r="C114" s="730"/>
      <c r="D114" s="730"/>
      <c r="E114" s="404"/>
      <c r="F114" s="117"/>
      <c r="G114" s="697"/>
      <c r="H114" s="697"/>
      <c r="I114" s="697"/>
      <c r="J114" s="697"/>
      <c r="K114" s="697"/>
      <c r="L114" s="697"/>
      <c r="M114" s="697"/>
      <c r="N114" s="396"/>
      <c r="O114" s="396"/>
      <c r="P114" s="396"/>
      <c r="Q114" s="396"/>
    </row>
    <row r="115" spans="2:17" s="17" customFormat="1" ht="15" customHeight="1" x14ac:dyDescent="0.3">
      <c r="B115" s="389" t="str">
        <f>IF(OR(AND(ISBLANK($E115),NOT(ISBLANK($F115))),AND(ISBLANK($F115),NOT(ISBLANK($E115)))), "Fill out both E &amp; F","Other:")</f>
        <v>Other:</v>
      </c>
      <c r="C115" s="730"/>
      <c r="D115" s="730"/>
      <c r="E115" s="404"/>
      <c r="F115" s="117"/>
      <c r="G115" s="697"/>
      <c r="H115" s="697"/>
      <c r="I115" s="697"/>
      <c r="J115" s="697"/>
      <c r="K115" s="697"/>
      <c r="L115" s="697"/>
      <c r="M115" s="697"/>
      <c r="N115" s="396"/>
      <c r="O115" s="396"/>
      <c r="P115" s="396"/>
      <c r="Q115" s="396"/>
    </row>
    <row r="116" spans="2:17" s="17" customFormat="1" ht="15" customHeight="1" x14ac:dyDescent="0.3">
      <c r="B116" s="52" t="str">
        <f>"Subtotal:"&amp;B108</f>
        <v>Subtotal:Building Structure / Frame/ Envelope</v>
      </c>
      <c r="C116" s="51"/>
      <c r="D116" s="389"/>
      <c r="E116" s="381">
        <f>SUM(E109:E115)</f>
        <v>0</v>
      </c>
      <c r="F116" s="343"/>
      <c r="G116" s="389"/>
      <c r="H116" s="389"/>
      <c r="I116" s="389"/>
      <c r="J116" s="389"/>
      <c r="K116" s="389"/>
      <c r="L116" s="458"/>
      <c r="M116" s="389"/>
      <c r="N116" s="396"/>
      <c r="O116" s="396"/>
      <c r="P116" s="396"/>
      <c r="Q116" s="396"/>
    </row>
    <row r="117" spans="2:17" s="17" customFormat="1" ht="15" customHeight="1" x14ac:dyDescent="0.35">
      <c r="B117" s="8"/>
      <c r="C117" s="8"/>
      <c r="D117" s="8"/>
      <c r="E117" s="8"/>
      <c r="H117" s="8"/>
      <c r="I117" s="8"/>
      <c r="J117" s="8"/>
      <c r="K117" s="8"/>
      <c r="L117" s="8"/>
      <c r="M117" s="8"/>
      <c r="N117" s="396"/>
      <c r="O117" s="396"/>
      <c r="P117" s="396"/>
      <c r="Q117" s="396"/>
    </row>
    <row r="118" spans="2:17" s="17" customFormat="1" ht="15" customHeight="1" x14ac:dyDescent="0.35">
      <c r="B118" s="32"/>
      <c r="C118" s="389"/>
      <c r="D118" s="389"/>
      <c r="E118" s="56" t="s">
        <v>160</v>
      </c>
      <c r="F118" s="56" t="s">
        <v>161</v>
      </c>
      <c r="G118" s="704" t="s">
        <v>162</v>
      </c>
      <c r="H118" s="714"/>
      <c r="I118" s="714"/>
      <c r="J118" s="714"/>
      <c r="K118" s="714"/>
      <c r="L118" s="714"/>
      <c r="M118" s="715"/>
      <c r="N118" s="396"/>
      <c r="O118" s="396"/>
      <c r="P118" s="396"/>
      <c r="Q118" s="396"/>
    </row>
    <row r="119" spans="2:17" s="17" customFormat="1" ht="15" customHeight="1" x14ac:dyDescent="0.3">
      <c r="B119" s="702" t="s">
        <v>166</v>
      </c>
      <c r="C119" s="702"/>
      <c r="D119" s="703"/>
      <c r="E119" s="704"/>
      <c r="F119" s="705"/>
      <c r="G119" s="705"/>
      <c r="H119" s="705"/>
      <c r="I119" s="705"/>
      <c r="J119" s="705"/>
      <c r="K119" s="705"/>
      <c r="L119" s="705"/>
      <c r="M119" s="706"/>
      <c r="N119" s="396"/>
      <c r="O119" s="396"/>
      <c r="P119" s="396"/>
      <c r="Q119" s="396"/>
    </row>
    <row r="120" spans="2:17" s="17" customFormat="1" ht="15" customHeight="1" x14ac:dyDescent="0.3">
      <c r="B120" s="728" t="str">
        <f>IF(OR(AND(ISBLANK($E120),NOT(ISBLANK($F120))),AND(ISBLANK($F120),NOT(ISBLANK($E120)))), "Fill out both E &amp; F","Concrete")</f>
        <v>Concrete</v>
      </c>
      <c r="C120" s="728"/>
      <c r="D120" s="729" t="str">
        <f t="shared" ref="D120:D127" si="1">IF(OR(AND(ISBLANK($E120),NOT(ISBLANK($F120))),AND(ISBLANK($F120),NOT(ISBLANK($E120)))), "Fill out both D &amp; E","")</f>
        <v/>
      </c>
      <c r="E120" s="344"/>
      <c r="F120" s="117"/>
      <c r="G120" s="697"/>
      <c r="H120" s="697"/>
      <c r="I120" s="697"/>
      <c r="J120" s="697"/>
      <c r="K120" s="697"/>
      <c r="L120" s="697"/>
      <c r="M120" s="697"/>
      <c r="N120" s="396"/>
      <c r="O120" s="396"/>
      <c r="P120" s="396"/>
      <c r="Q120" s="396"/>
    </row>
    <row r="121" spans="2:17" s="17" customFormat="1" ht="15" customHeight="1" x14ac:dyDescent="0.3">
      <c r="B121" s="722" t="str">
        <f>IF(OR(AND(ISBLANK($E121),NOT(ISBLANK($F121))),AND(ISBLANK($F121),NOT(ISBLANK($E121)))), "Fill out both E &amp; F","Masonry / Tuckpointing (includes lintels)")</f>
        <v>Masonry / Tuckpointing (includes lintels)</v>
      </c>
      <c r="C121" s="722"/>
      <c r="D121" s="725" t="str">
        <f t="shared" si="1"/>
        <v/>
      </c>
      <c r="E121" s="344"/>
      <c r="F121" s="117"/>
      <c r="G121" s="697"/>
      <c r="H121" s="697"/>
      <c r="I121" s="697"/>
      <c r="J121" s="697"/>
      <c r="K121" s="697"/>
      <c r="L121" s="697"/>
      <c r="M121" s="697"/>
      <c r="N121" s="396"/>
      <c r="O121" s="396"/>
      <c r="P121" s="396"/>
      <c r="Q121" s="396"/>
    </row>
    <row r="122" spans="2:17" s="17" customFormat="1" ht="15" customHeight="1" x14ac:dyDescent="0.3">
      <c r="B122" s="722" t="str">
        <f>IF(OR(AND(ISBLANK($E122),NOT(ISBLANK($F122))),AND(ISBLANK($F122),NOT(ISBLANK($E122)))), "Fill out both E &amp; F","Metals")</f>
        <v>Metals</v>
      </c>
      <c r="C122" s="722"/>
      <c r="D122" s="725" t="str">
        <f t="shared" si="1"/>
        <v/>
      </c>
      <c r="E122" s="344"/>
      <c r="F122" s="117"/>
      <c r="G122" s="697"/>
      <c r="H122" s="697"/>
      <c r="I122" s="697"/>
      <c r="J122" s="697"/>
      <c r="K122" s="697"/>
      <c r="L122" s="697"/>
      <c r="M122" s="697"/>
      <c r="N122" s="396"/>
      <c r="O122" s="396"/>
      <c r="P122" s="396"/>
      <c r="Q122" s="396"/>
    </row>
    <row r="123" spans="2:17" s="17" customFormat="1" ht="15" customHeight="1" x14ac:dyDescent="0.3">
      <c r="B123" s="722" t="str">
        <f>IF(OR(AND(ISBLANK($E123),NOT(ISBLANK($F123))),AND(ISBLANK($F123),NOT(ISBLANK($E123)))), "Fill out both E &amp; F","Exterior Doors")</f>
        <v>Exterior Doors</v>
      </c>
      <c r="C123" s="722"/>
      <c r="D123" s="725" t="str">
        <f t="shared" si="1"/>
        <v/>
      </c>
      <c r="E123" s="344"/>
      <c r="F123" s="117"/>
      <c r="G123" s="697"/>
      <c r="H123" s="697"/>
      <c r="I123" s="697"/>
      <c r="J123" s="697"/>
      <c r="K123" s="697"/>
      <c r="L123" s="697"/>
      <c r="M123" s="697"/>
      <c r="N123" s="396"/>
      <c r="O123" s="396"/>
      <c r="P123" s="396"/>
      <c r="Q123" s="396"/>
    </row>
    <row r="124" spans="2:17" s="17" customFormat="1" ht="15" customHeight="1" x14ac:dyDescent="0.3">
      <c r="B124" s="722" t="str">
        <f>IF(OR(AND(ISBLANK($E124),NOT(ISBLANK($F124))),AND(ISBLANK($F124),NOT(ISBLANK($E124)))), "Fill out both E &amp; F","Waterproofing")</f>
        <v>Waterproofing</v>
      </c>
      <c r="C124" s="722"/>
      <c r="D124" s="725" t="str">
        <f t="shared" si="1"/>
        <v/>
      </c>
      <c r="E124" s="344"/>
      <c r="F124" s="117"/>
      <c r="G124" s="697"/>
      <c r="H124" s="697"/>
      <c r="I124" s="697"/>
      <c r="J124" s="697"/>
      <c r="K124" s="697"/>
      <c r="L124" s="697"/>
      <c r="M124" s="697"/>
      <c r="N124" s="396"/>
      <c r="O124" s="396"/>
      <c r="P124" s="396"/>
      <c r="Q124" s="396"/>
    </row>
    <row r="125" spans="2:17" s="17" customFormat="1" ht="27.75" customHeight="1" x14ac:dyDescent="0.3">
      <c r="B125" s="726" t="str">
        <f>IF(OR(AND(ISBLANK($E125),NOT(ISBLANK($F125))),AND(ISBLANK($F125),NOT(ISBLANK($E125)))), "Fill out both E &amp; F","Roofing include gutter, downspouts, flashing, soffits and facia")</f>
        <v>Roofing include gutter, downspouts, flashing, soffits and facia</v>
      </c>
      <c r="C125" s="726"/>
      <c r="D125" s="727" t="str">
        <f t="shared" si="1"/>
        <v/>
      </c>
      <c r="E125" s="344"/>
      <c r="F125" s="117"/>
      <c r="G125" s="697"/>
      <c r="H125" s="697"/>
      <c r="I125" s="697"/>
      <c r="J125" s="697"/>
      <c r="K125" s="697"/>
      <c r="L125" s="697"/>
      <c r="M125" s="697"/>
      <c r="N125" s="396"/>
      <c r="O125" s="396"/>
      <c r="P125" s="396"/>
      <c r="Q125" s="396"/>
    </row>
    <row r="126" spans="2:17" s="17" customFormat="1" ht="15" customHeight="1" x14ac:dyDescent="0.3">
      <c r="B126" s="722" t="str">
        <f>IF(OR(AND(ISBLANK($E126),NOT(ISBLANK($F126))),AND(ISBLANK($F126),NOT(ISBLANK($E126)))), "Fill out both E &amp; F","Sheet Metal and Flashing")</f>
        <v>Sheet Metal and Flashing</v>
      </c>
      <c r="C126" s="722"/>
      <c r="D126" s="725" t="str">
        <f t="shared" si="1"/>
        <v/>
      </c>
      <c r="E126" s="344"/>
      <c r="F126" s="117"/>
      <c r="G126" s="697"/>
      <c r="H126" s="697"/>
      <c r="I126" s="697"/>
      <c r="J126" s="697"/>
      <c r="K126" s="697"/>
      <c r="L126" s="697"/>
      <c r="M126" s="697"/>
      <c r="N126" s="396"/>
      <c r="O126" s="396"/>
      <c r="P126" s="396"/>
      <c r="Q126" s="396"/>
    </row>
    <row r="127" spans="2:17" s="17" customFormat="1" ht="15" customHeight="1" x14ac:dyDescent="0.3">
      <c r="B127" s="722" t="str">
        <f>IF(OR(AND(ISBLANK($E127),NOT(ISBLANK($F127))),AND(ISBLANK($F127),NOT(ISBLANK($E127)))), "Fill out both E &amp; F","Exterior Siding")</f>
        <v>Exterior Siding</v>
      </c>
      <c r="C127" s="722"/>
      <c r="D127" s="725" t="str">
        <f t="shared" si="1"/>
        <v/>
      </c>
      <c r="E127" s="344"/>
      <c r="F127" s="117"/>
      <c r="G127" s="697"/>
      <c r="H127" s="697"/>
      <c r="I127" s="697"/>
      <c r="J127" s="697"/>
      <c r="K127" s="697"/>
      <c r="L127" s="697"/>
      <c r="M127" s="697"/>
      <c r="N127" s="396"/>
      <c r="O127" s="396"/>
      <c r="P127" s="396"/>
      <c r="Q127" s="396"/>
    </row>
    <row r="128" spans="2:17" s="17" customFormat="1" ht="27.75" customHeight="1" x14ac:dyDescent="0.3">
      <c r="B128" s="726" t="str">
        <f>IF(OR(AND(ISBLANK($E128),NOT(ISBLANK($F128))),AND(ISBLANK($F128),NOT(ISBLANK($E128)))), "Fill out both E &amp; F","Porch/ Exterior Stairs/ Balconies/ Patio / Deck  - Repair or Replacement")</f>
        <v>Porch/ Exterior Stairs/ Balconies/ Patio / Deck  - Repair or Replacement</v>
      </c>
      <c r="C128" s="726"/>
      <c r="D128" s="727"/>
      <c r="E128" s="344"/>
      <c r="F128" s="117"/>
      <c r="G128" s="697"/>
      <c r="H128" s="697"/>
      <c r="I128" s="697"/>
      <c r="J128" s="697"/>
      <c r="K128" s="697"/>
      <c r="L128" s="697"/>
      <c r="M128" s="697"/>
      <c r="N128" s="396"/>
      <c r="O128" s="396"/>
      <c r="P128" s="396"/>
      <c r="Q128" s="396"/>
    </row>
    <row r="129" spans="2:20" s="17" customFormat="1" ht="15" customHeight="1" x14ac:dyDescent="0.3">
      <c r="B129" s="722" t="str">
        <f>IF(OR(AND(ISBLANK($E129),NOT(ISBLANK($F129))),AND(ISBLANK($F129),NOT(ISBLANK($E129)))), "Fill out both E &amp; F","Window Repair/ Replacements")</f>
        <v>Window Repair/ Replacements</v>
      </c>
      <c r="C129" s="723"/>
      <c r="D129" s="724"/>
      <c r="E129" s="344"/>
      <c r="F129" s="117"/>
      <c r="G129" s="697"/>
      <c r="H129" s="697"/>
      <c r="I129" s="697"/>
      <c r="J129" s="697"/>
      <c r="K129" s="697"/>
      <c r="L129" s="697"/>
      <c r="M129" s="697"/>
      <c r="N129" s="396"/>
      <c r="O129" s="396"/>
      <c r="P129" s="396"/>
      <c r="Q129" s="396"/>
    </row>
    <row r="130" spans="2:20" s="17" customFormat="1" ht="15" customHeight="1" x14ac:dyDescent="0.3">
      <c r="B130" s="389" t="str">
        <f>IF(OR(AND(ISBLANK($E130),NOT(ISBLANK($F130))),AND(ISBLANK($F130),NOT(ISBLANK($E130)))), "Fill out both E &amp; F","Other:")</f>
        <v>Other:</v>
      </c>
      <c r="C130" s="698"/>
      <c r="D130" s="698"/>
      <c r="E130" s="404"/>
      <c r="F130" s="117"/>
      <c r="G130" s="697"/>
      <c r="H130" s="697"/>
      <c r="I130" s="697"/>
      <c r="J130" s="697"/>
      <c r="K130" s="697"/>
      <c r="L130" s="697"/>
      <c r="M130" s="697"/>
      <c r="N130" s="396"/>
      <c r="O130" s="396"/>
      <c r="P130" s="396"/>
      <c r="Q130" s="396"/>
    </row>
    <row r="131" spans="2:20" s="17" customFormat="1" ht="15" customHeight="1" x14ac:dyDescent="0.3">
      <c r="B131" s="389" t="str">
        <f>IF(OR(AND(ISBLANK($E131),NOT(ISBLANK($F131))),AND(ISBLANK($F131),NOT(ISBLANK($E131)))), "Fill out both E &amp; F","Other:")</f>
        <v>Other:</v>
      </c>
      <c r="C131" s="698"/>
      <c r="D131" s="698"/>
      <c r="E131" s="404"/>
      <c r="F131" s="117"/>
      <c r="G131" s="697"/>
      <c r="H131" s="697"/>
      <c r="I131" s="697"/>
      <c r="J131" s="697"/>
      <c r="K131" s="697"/>
      <c r="L131" s="697"/>
      <c r="M131" s="697"/>
      <c r="N131" s="396"/>
      <c r="O131" s="396"/>
      <c r="P131" s="396"/>
      <c r="Q131" s="396"/>
    </row>
    <row r="132" spans="2:20" s="17" customFormat="1" ht="15" customHeight="1" x14ac:dyDescent="0.3">
      <c r="B132" s="389" t="str">
        <f>IF(OR(AND(ISBLANK($E132),NOT(ISBLANK($F132))),AND(ISBLANK($F132),NOT(ISBLANK($E132)))), "Fill out both E &amp; F","Other:")</f>
        <v>Other:</v>
      </c>
      <c r="C132" s="698"/>
      <c r="D132" s="698"/>
      <c r="E132" s="404"/>
      <c r="F132" s="117"/>
      <c r="G132" s="697"/>
      <c r="H132" s="697"/>
      <c r="I132" s="697"/>
      <c r="J132" s="697"/>
      <c r="K132" s="697"/>
      <c r="L132" s="697"/>
      <c r="M132" s="697"/>
      <c r="N132" s="396"/>
      <c r="O132" s="396"/>
      <c r="P132" s="396"/>
      <c r="Q132" s="396"/>
    </row>
    <row r="133" spans="2:20" s="17" customFormat="1" ht="15" customHeight="1" x14ac:dyDescent="0.3">
      <c r="B133" s="52" t="str">
        <f>"Subtotal:"&amp;B119</f>
        <v>Subtotal:Building Exterior</v>
      </c>
      <c r="C133" s="51"/>
      <c r="D133" s="389"/>
      <c r="E133" s="381">
        <f>SUM(E120:E132)</f>
        <v>0</v>
      </c>
      <c r="F133" s="343"/>
      <c r="G133" s="389"/>
      <c r="H133" s="389"/>
      <c r="I133" s="389"/>
      <c r="J133" s="389"/>
      <c r="K133" s="389"/>
      <c r="L133" s="458"/>
      <c r="M133" s="389"/>
      <c r="N133" s="396"/>
      <c r="O133" s="396"/>
      <c r="P133" s="396"/>
      <c r="Q133" s="396"/>
    </row>
    <row r="134" spans="2:20" s="17" customFormat="1" ht="15" customHeight="1" x14ac:dyDescent="0.3">
      <c r="B134" s="52"/>
      <c r="C134" s="51"/>
      <c r="D134" s="389"/>
      <c r="E134" s="380"/>
      <c r="H134" s="389"/>
      <c r="I134" s="389"/>
      <c r="J134" s="389"/>
      <c r="K134" s="389"/>
      <c r="L134" s="458"/>
      <c r="M134" s="389"/>
      <c r="N134" s="396"/>
      <c r="O134" s="396"/>
      <c r="P134" s="396"/>
      <c r="Q134" s="396"/>
    </row>
    <row r="135" spans="2:20" s="17" customFormat="1" ht="15" customHeight="1" x14ac:dyDescent="0.35">
      <c r="B135" s="32"/>
      <c r="C135" s="389"/>
      <c r="D135" s="389"/>
      <c r="E135" s="56" t="s">
        <v>160</v>
      </c>
      <c r="F135" s="56" t="s">
        <v>161</v>
      </c>
      <c r="G135" s="704" t="s">
        <v>162</v>
      </c>
      <c r="H135" s="714"/>
      <c r="I135" s="714"/>
      <c r="J135" s="714"/>
      <c r="K135" s="714"/>
      <c r="L135" s="714"/>
      <c r="M135" s="715"/>
      <c r="N135" s="396"/>
      <c r="O135" s="396"/>
      <c r="P135" s="396"/>
      <c r="Q135" s="396"/>
    </row>
    <row r="136" spans="2:20" s="17" customFormat="1" ht="15" customHeight="1" x14ac:dyDescent="0.3">
      <c r="B136" s="702" t="s">
        <v>167</v>
      </c>
      <c r="C136" s="702"/>
      <c r="D136" s="703"/>
      <c r="E136" s="704"/>
      <c r="F136" s="705"/>
      <c r="G136" s="705"/>
      <c r="H136" s="705"/>
      <c r="I136" s="705"/>
      <c r="J136" s="705"/>
      <c r="K136" s="705"/>
      <c r="L136" s="705"/>
      <c r="M136" s="706"/>
      <c r="N136" s="396"/>
      <c r="O136" s="396"/>
      <c r="P136" s="396"/>
      <c r="Q136" s="396"/>
    </row>
    <row r="137" spans="2:20" s="17" customFormat="1" ht="15" customHeight="1" x14ac:dyDescent="0.3">
      <c r="B137" s="694" t="str">
        <f>IF(OR(AND(ISBLANK($E137),NOT(ISBLANK($F137))),AND(ISBLANK($F137),NOT(ISBLANK($E137)))), "Fill out both E &amp; F","Glass")</f>
        <v>Glass</v>
      </c>
      <c r="C137" s="694"/>
      <c r="D137" s="707" t="str">
        <f t="shared" ref="D137:D149" si="2">IF(OR(AND(ISBLANK($E137),NOT(ISBLANK($F137))),AND(ISBLANK($F137),NOT(ISBLANK($E137)))), "Fill out both D &amp; E","")</f>
        <v/>
      </c>
      <c r="E137" s="378"/>
      <c r="F137" s="379"/>
      <c r="G137" s="697"/>
      <c r="H137" s="697"/>
      <c r="I137" s="697"/>
      <c r="J137" s="697"/>
      <c r="K137" s="697"/>
      <c r="L137" s="697"/>
      <c r="M137" s="697"/>
      <c r="N137" s="396"/>
      <c r="O137" s="396"/>
      <c r="P137" s="396"/>
      <c r="Q137" s="396"/>
    </row>
    <row r="138" spans="2:20" s="17" customFormat="1" ht="15" customHeight="1" x14ac:dyDescent="0.3">
      <c r="B138" s="694" t="str">
        <f>IF(OR(AND(ISBLANK($E138),NOT(ISBLANK($F138))),AND(ISBLANK($F138),NOT(ISBLANK($E138)))), "Fill out both E &amp; F","Paint &amp; Decorating")</f>
        <v>Paint &amp; Decorating</v>
      </c>
      <c r="C138" s="694"/>
      <c r="D138" s="707" t="str">
        <f t="shared" si="2"/>
        <v/>
      </c>
      <c r="E138" s="344"/>
      <c r="F138" s="117"/>
      <c r="G138" s="697"/>
      <c r="H138" s="697"/>
      <c r="I138" s="697"/>
      <c r="J138" s="697"/>
      <c r="K138" s="697"/>
      <c r="L138" s="697"/>
      <c r="M138" s="697"/>
      <c r="N138" s="396"/>
      <c r="O138" s="396"/>
      <c r="P138" s="396"/>
      <c r="Q138" s="396"/>
    </row>
    <row r="139" spans="2:20" s="17" customFormat="1" ht="15" customHeight="1" x14ac:dyDescent="0.3">
      <c r="B139" s="694" t="s">
        <v>168</v>
      </c>
      <c r="C139" s="694"/>
      <c r="D139" s="707" t="str">
        <f t="shared" si="2"/>
        <v/>
      </c>
      <c r="E139" s="344"/>
      <c r="F139" s="117"/>
      <c r="G139" s="697"/>
      <c r="H139" s="697"/>
      <c r="I139" s="697"/>
      <c r="J139" s="697"/>
      <c r="K139" s="697"/>
      <c r="L139" s="697"/>
      <c r="M139" s="697"/>
      <c r="N139" s="396"/>
      <c r="O139" s="396"/>
      <c r="P139" s="396"/>
      <c r="Q139" s="396"/>
    </row>
    <row r="140" spans="2:20" s="17" customFormat="1" ht="15" customHeight="1" x14ac:dyDescent="0.3">
      <c r="B140" s="694" t="s">
        <v>169</v>
      </c>
      <c r="C140" s="694"/>
      <c r="D140" s="707" t="str">
        <f t="shared" si="2"/>
        <v/>
      </c>
      <c r="E140" s="344"/>
      <c r="F140" s="117"/>
      <c r="G140" s="697"/>
      <c r="H140" s="697"/>
      <c r="I140" s="697"/>
      <c r="J140" s="697"/>
      <c r="K140" s="697"/>
      <c r="L140" s="697"/>
      <c r="M140" s="697"/>
      <c r="N140" s="396"/>
      <c r="O140" s="396"/>
      <c r="P140" s="396"/>
      <c r="Q140" s="396"/>
      <c r="R140" s="113" t="s">
        <v>170</v>
      </c>
      <c r="S140" s="113"/>
      <c r="T140" s="113"/>
    </row>
    <row r="141" spans="2:20" s="17" customFormat="1" ht="15" customHeight="1" x14ac:dyDescent="0.3">
      <c r="B141" s="694" t="str">
        <f>IF(OR(AND(ISBLANK($E141),NOT(ISBLANK($F141))),AND(ISBLANK($F141),NOT(ISBLANK($E141)))), "Fill out both E &amp; F","Acoustical Tile")</f>
        <v>Acoustical Tile</v>
      </c>
      <c r="C141" s="694"/>
      <c r="D141" s="707" t="str">
        <f t="shared" si="2"/>
        <v/>
      </c>
      <c r="E141" s="344"/>
      <c r="F141" s="117"/>
      <c r="G141" s="697"/>
      <c r="H141" s="697"/>
      <c r="I141" s="697"/>
      <c r="J141" s="697"/>
      <c r="K141" s="697"/>
      <c r="L141" s="697"/>
      <c r="M141" s="697"/>
      <c r="N141" s="396">
        <f>COUNT(#REF!)</f>
        <v>0</v>
      </c>
      <c r="O141" s="396">
        <f>COUNT(#REF!)</f>
        <v>0</v>
      </c>
      <c r="P141" s="396">
        <f>+N141+O141</f>
        <v>0</v>
      </c>
      <c r="Q141" s="396"/>
      <c r="R141" s="113" t="s">
        <v>171</v>
      </c>
      <c r="S141" s="113"/>
      <c r="T141" s="113"/>
    </row>
    <row r="142" spans="2:20" s="17" customFormat="1" ht="15" customHeight="1" x14ac:dyDescent="0.3">
      <c r="B142" s="694" t="str">
        <f>IF(OR(AND(ISBLANK($E142),NOT(ISBLANK($F142))),AND(ISBLANK($F142),NOT(ISBLANK($E142)))), "Fill out both E &amp; F","Tile work")</f>
        <v>Tile work</v>
      </c>
      <c r="C142" s="694"/>
      <c r="D142" s="707" t="str">
        <f t="shared" si="2"/>
        <v/>
      </c>
      <c r="E142" s="344"/>
      <c r="F142" s="117"/>
      <c r="G142" s="697"/>
      <c r="H142" s="697"/>
      <c r="I142" s="697"/>
      <c r="J142" s="697"/>
      <c r="K142" s="697"/>
      <c r="L142" s="697"/>
      <c r="M142" s="697"/>
      <c r="N142" s="402">
        <f>SUM(E230:E232)</f>
        <v>0</v>
      </c>
      <c r="O142" s="396"/>
      <c r="P142" s="396"/>
      <c r="Q142" s="396"/>
      <c r="R142" s="113"/>
      <c r="S142" s="113"/>
      <c r="T142" s="113"/>
    </row>
    <row r="143" spans="2:20" s="17" customFormat="1" ht="15" customHeight="1" x14ac:dyDescent="0.3">
      <c r="B143" s="694" t="str">
        <f>IF(OR(AND(ISBLANK($E143),NOT(ISBLANK($F143))),AND(ISBLANK($F143),NOT(ISBLANK($E143)))), "Fill out both E &amp; F","Wood Flooring")</f>
        <v>Wood Flooring</v>
      </c>
      <c r="C143" s="694"/>
      <c r="D143" s="707" t="str">
        <f t="shared" si="2"/>
        <v/>
      </c>
      <c r="E143" s="344"/>
      <c r="F143" s="117"/>
      <c r="G143" s="697"/>
      <c r="H143" s="697"/>
      <c r="I143" s="697"/>
      <c r="J143" s="697"/>
      <c r="K143" s="697"/>
      <c r="L143" s="697"/>
      <c r="M143" s="697"/>
      <c r="N143" s="396"/>
      <c r="O143" s="396"/>
      <c r="P143" s="396"/>
      <c r="Q143" s="396"/>
    </row>
    <row r="144" spans="2:20" s="17" customFormat="1" ht="15" customHeight="1" x14ac:dyDescent="0.3">
      <c r="B144" s="694" t="str">
        <f>IF(OR(AND(ISBLANK($E144),NOT(ISBLANK($F144))),AND(ISBLANK($F144),NOT(ISBLANK($E144)))), "Fill out both E &amp; F","Resilient Flooring")</f>
        <v>Resilient Flooring</v>
      </c>
      <c r="C144" s="694"/>
      <c r="D144" s="707" t="str">
        <f t="shared" si="2"/>
        <v/>
      </c>
      <c r="E144" s="344"/>
      <c r="F144" s="117"/>
      <c r="G144" s="697"/>
      <c r="H144" s="697"/>
      <c r="I144" s="697"/>
      <c r="J144" s="697"/>
      <c r="K144" s="697"/>
      <c r="L144" s="697"/>
      <c r="M144" s="697"/>
      <c r="N144" s="396"/>
      <c r="O144" s="396"/>
      <c r="P144" s="396"/>
      <c r="Q144" s="396"/>
    </row>
    <row r="145" spans="1:20" s="17" customFormat="1" ht="15" customHeight="1" x14ac:dyDescent="0.3">
      <c r="B145" s="694" t="str">
        <f>IF(OR(AND(ISBLANK($E145),NOT(ISBLANK($F145))),AND(ISBLANK($F145),NOT(ISBLANK($E145)))), "Fill out both E &amp; F","Carpet")</f>
        <v>Carpet</v>
      </c>
      <c r="C145" s="694"/>
      <c r="D145" s="707" t="str">
        <f t="shared" si="2"/>
        <v/>
      </c>
      <c r="E145" s="344"/>
      <c r="F145" s="117"/>
      <c r="G145" s="697"/>
      <c r="H145" s="697"/>
      <c r="I145" s="697"/>
      <c r="J145" s="697"/>
      <c r="K145" s="697"/>
      <c r="L145" s="697"/>
      <c r="M145" s="697"/>
      <c r="N145" s="396"/>
      <c r="O145" s="396"/>
      <c r="P145" s="396"/>
      <c r="Q145" s="396"/>
    </row>
    <row r="146" spans="1:20" s="17" customFormat="1" ht="15" customHeight="1" x14ac:dyDescent="0.3">
      <c r="B146" s="694" t="str">
        <f>IF(OR(AND(ISBLANK($E146),NOT(ISBLANK($F146))),AND(ISBLANK($F146),NOT(ISBLANK($E146)))), "Fill out both E &amp; F","Cabinets")</f>
        <v>Cabinets</v>
      </c>
      <c r="C146" s="694"/>
      <c r="D146" s="707" t="str">
        <f t="shared" si="2"/>
        <v/>
      </c>
      <c r="E146" s="344"/>
      <c r="F146" s="117"/>
      <c r="G146" s="697"/>
      <c r="H146" s="697"/>
      <c r="I146" s="697"/>
      <c r="J146" s="697"/>
      <c r="K146" s="697"/>
      <c r="L146" s="697"/>
      <c r="M146" s="697"/>
      <c r="N146" s="396"/>
      <c r="O146" s="396"/>
      <c r="P146" s="396"/>
      <c r="Q146" s="396"/>
    </row>
    <row r="147" spans="1:20" s="17" customFormat="1" ht="15" customHeight="1" x14ac:dyDescent="0.3">
      <c r="B147" s="694" t="str">
        <f>IF(OR(AND(ISBLANK($E147),NOT(ISBLANK($F147))),AND(ISBLANK($F147),NOT(ISBLANK($E147)))), "Fill out both E &amp; F","Appliances")</f>
        <v>Appliances</v>
      </c>
      <c r="C147" s="694"/>
      <c r="D147" s="707" t="str">
        <f t="shared" si="2"/>
        <v/>
      </c>
      <c r="E147" s="344"/>
      <c r="F147" s="117"/>
      <c r="G147" s="697"/>
      <c r="H147" s="697"/>
      <c r="I147" s="697"/>
      <c r="J147" s="697"/>
      <c r="K147" s="697"/>
      <c r="L147" s="697"/>
      <c r="M147" s="697"/>
      <c r="N147" s="396"/>
      <c r="O147" s="396"/>
      <c r="P147" s="396"/>
      <c r="Q147" s="396"/>
    </row>
    <row r="148" spans="1:20" s="17" customFormat="1" ht="15" customHeight="1" x14ac:dyDescent="0.3">
      <c r="B148" s="694" t="str">
        <f>IF(OR(AND(ISBLANK($E148),NOT(ISBLANK($F148))),AND(ISBLANK($F148),NOT(ISBLANK($E148)))), "Fill out both E &amp; F","Blinds &amp; Shades")</f>
        <v>Blinds &amp; Shades</v>
      </c>
      <c r="C148" s="694"/>
      <c r="D148" s="707" t="str">
        <f t="shared" si="2"/>
        <v/>
      </c>
      <c r="E148" s="344"/>
      <c r="F148" s="117"/>
      <c r="G148" s="697"/>
      <c r="H148" s="697"/>
      <c r="I148" s="697"/>
      <c r="J148" s="697"/>
      <c r="K148" s="697"/>
      <c r="L148" s="697"/>
      <c r="M148" s="697"/>
      <c r="N148" s="396"/>
      <c r="O148" s="396"/>
      <c r="P148" s="396"/>
      <c r="Q148" s="396"/>
    </row>
    <row r="149" spans="1:20" s="17" customFormat="1" ht="15" customHeight="1" x14ac:dyDescent="0.3">
      <c r="B149" s="694" t="str">
        <f>IF(OR(AND(ISBLANK($E149),NOT(ISBLANK($F149))),AND(ISBLANK($F149),NOT(ISBLANK($E149)))), "Fill out both E &amp; F","Rough Carpentry")</f>
        <v>Rough Carpentry</v>
      </c>
      <c r="C149" s="694"/>
      <c r="D149" s="707" t="str">
        <f t="shared" si="2"/>
        <v/>
      </c>
      <c r="E149" s="344"/>
      <c r="F149" s="117"/>
      <c r="G149" s="697"/>
      <c r="H149" s="697"/>
      <c r="I149" s="697"/>
      <c r="J149" s="697"/>
      <c r="K149" s="697"/>
      <c r="L149" s="697"/>
      <c r="M149" s="697"/>
      <c r="N149" s="396"/>
      <c r="O149" s="396"/>
      <c r="P149" s="396"/>
      <c r="Q149" s="396"/>
    </row>
    <row r="150" spans="1:20" s="17" customFormat="1" ht="15" customHeight="1" x14ac:dyDescent="0.3">
      <c r="B150" s="694" t="str">
        <f>IF(OR(AND(ISBLANK($E150),NOT(ISBLANK($F150))),AND(ISBLANK($F150),NOT(ISBLANK($E150)))), "Fill out both E &amp; F","Unit Interior Doors")</f>
        <v>Unit Interior Doors</v>
      </c>
      <c r="C150" s="694"/>
      <c r="D150" s="707"/>
      <c r="E150" s="344"/>
      <c r="F150" s="117"/>
      <c r="G150" s="697"/>
      <c r="H150" s="697"/>
      <c r="I150" s="697"/>
      <c r="J150" s="697"/>
      <c r="K150" s="697"/>
      <c r="L150" s="697"/>
      <c r="M150" s="697"/>
      <c r="N150" s="396"/>
      <c r="O150" s="396"/>
      <c r="P150" s="396"/>
      <c r="Q150" s="396"/>
    </row>
    <row r="151" spans="1:20" s="17" customFormat="1" ht="25.5" customHeight="1" x14ac:dyDescent="0.3">
      <c r="B151" s="708" t="str">
        <f>IF(OR(AND(ISBLANK($E151),NOT(ISBLANK($F151))),AND(ISBLANK($F151),NOT(ISBLANK($E151)))), "Fill out both E &amp; F","Interior Building Doors (includes common area, unit exit/entry, etc.)")</f>
        <v>Interior Building Doors (includes common area, unit exit/entry, etc.)</v>
      </c>
      <c r="C151" s="708"/>
      <c r="D151" s="709"/>
      <c r="E151" s="344"/>
      <c r="F151" s="117"/>
      <c r="G151" s="697"/>
      <c r="H151" s="697"/>
      <c r="I151" s="697"/>
      <c r="J151" s="697"/>
      <c r="K151" s="697"/>
      <c r="L151" s="697"/>
      <c r="M151" s="697"/>
      <c r="N151" s="396"/>
      <c r="O151" s="396"/>
      <c r="P151" s="396"/>
      <c r="Q151" s="396"/>
    </row>
    <row r="152" spans="1:20" s="17" customFormat="1" ht="15" customHeight="1" x14ac:dyDescent="0.3">
      <c r="B152" s="708" t="str">
        <f>IF(OR(AND(ISBLANK($E152),NOT(ISBLANK($F152))),AND(ISBLANK($F152),NOT(ISBLANK($E152)))), "Fill out both E &amp; F","Insulation (new or replacement)")</f>
        <v>Insulation (new or replacement)</v>
      </c>
      <c r="C152" s="708"/>
      <c r="D152" s="709"/>
      <c r="E152" s="344"/>
      <c r="F152" s="117"/>
      <c r="G152" s="697"/>
      <c r="H152" s="697"/>
      <c r="I152" s="697"/>
      <c r="J152" s="697"/>
      <c r="K152" s="697"/>
      <c r="L152" s="697"/>
      <c r="M152" s="697"/>
      <c r="N152" s="396"/>
      <c r="O152" s="396"/>
      <c r="P152" s="396"/>
      <c r="Q152" s="396"/>
    </row>
    <row r="153" spans="1:20" s="17" customFormat="1" ht="15" customHeight="1" x14ac:dyDescent="0.3">
      <c r="B153" s="708" t="str">
        <f>IF(OR(AND(ISBLANK($E153),NOT(ISBLANK($F153))),AND(ISBLANK($F153),NOT(ISBLANK($E153)))), "Fill out both E &amp; F","Mold and Asbestos Abatement and Remediation")</f>
        <v>Mold and Asbestos Abatement and Remediation</v>
      </c>
      <c r="C153" s="712"/>
      <c r="D153" s="713"/>
      <c r="E153" s="344"/>
      <c r="F153" s="117"/>
      <c r="G153" s="697"/>
      <c r="H153" s="697"/>
      <c r="I153" s="697"/>
      <c r="J153" s="697"/>
      <c r="K153" s="697"/>
      <c r="L153" s="697"/>
      <c r="M153" s="697"/>
      <c r="N153" s="396"/>
      <c r="O153" s="396"/>
      <c r="P153" s="396"/>
      <c r="Q153" s="396"/>
    </row>
    <row r="154" spans="1:20" s="17" customFormat="1" ht="15" customHeight="1" x14ac:dyDescent="0.3">
      <c r="B154" s="389" t="str">
        <f>IF(OR(AND(ISBLANK($E154),NOT(ISBLANK($F154))),AND(ISBLANK($F154),NOT(ISBLANK($E154)))), "Fill out both E &amp; F","Other:")</f>
        <v>Other:</v>
      </c>
      <c r="C154" s="698"/>
      <c r="D154" s="698"/>
      <c r="E154" s="404"/>
      <c r="F154" s="117"/>
      <c r="G154" s="697"/>
      <c r="H154" s="697"/>
      <c r="I154" s="697"/>
      <c r="J154" s="697"/>
      <c r="K154" s="697"/>
      <c r="L154" s="697"/>
      <c r="M154" s="697"/>
      <c r="N154" s="396"/>
      <c r="O154" s="396"/>
      <c r="P154" s="396"/>
      <c r="Q154" s="396"/>
    </row>
    <row r="155" spans="1:20" customFormat="1" x14ac:dyDescent="0.35">
      <c r="A155" s="8"/>
      <c r="B155" s="389" t="str">
        <f>IF(OR(AND(ISBLANK($E155),NOT(ISBLANK($F155))),AND(ISBLANK($F155),NOT(ISBLANK($E155)))), "Fill out both E &amp; F","Other:")</f>
        <v>Other:</v>
      </c>
      <c r="C155" s="698"/>
      <c r="D155" s="698"/>
      <c r="E155" s="404"/>
      <c r="F155" s="117"/>
      <c r="G155" s="697"/>
      <c r="H155" s="697"/>
      <c r="I155" s="697"/>
      <c r="J155" s="697"/>
      <c r="K155" s="697"/>
      <c r="L155" s="697"/>
      <c r="M155" s="697"/>
      <c r="N155" s="400"/>
      <c r="O155" s="400"/>
      <c r="P155" s="400"/>
      <c r="Q155" s="400"/>
    </row>
    <row r="156" spans="1:20" customFormat="1" ht="15" customHeight="1" x14ac:dyDescent="0.35">
      <c r="A156" s="8"/>
      <c r="B156" s="389" t="str">
        <f>IF(OR(AND(ISBLANK($E156),NOT(ISBLANK($F156))),AND(ISBLANK($F156),NOT(ISBLANK($E156)))), "Fill out both E &amp; F","Other:")</f>
        <v>Other:</v>
      </c>
      <c r="C156" s="698"/>
      <c r="D156" s="698"/>
      <c r="E156" s="404"/>
      <c r="F156" s="117"/>
      <c r="G156" s="697"/>
      <c r="H156" s="697"/>
      <c r="I156" s="697"/>
      <c r="J156" s="697"/>
      <c r="K156" s="697"/>
      <c r="L156" s="697"/>
      <c r="M156" s="697"/>
      <c r="N156" s="400"/>
      <c r="O156" s="400"/>
      <c r="P156" s="400"/>
      <c r="Q156" s="400"/>
    </row>
    <row r="157" spans="1:20" customFormat="1" ht="15" customHeight="1" x14ac:dyDescent="0.35">
      <c r="A157" s="8"/>
      <c r="B157" s="52" t="str">
        <f>"Subtotal:"&amp;B136</f>
        <v>Subtotal:Building Interior (Common Area and Unit)</v>
      </c>
      <c r="C157" s="51"/>
      <c r="D157" s="389"/>
      <c r="E157" s="381">
        <f>SUM(E137:E156)</f>
        <v>0</v>
      </c>
      <c r="F157" s="343"/>
      <c r="G157" s="389"/>
      <c r="H157" s="389"/>
      <c r="I157" s="389"/>
      <c r="J157" s="389"/>
      <c r="K157" s="389"/>
      <c r="L157" s="458"/>
      <c r="M157" s="389"/>
      <c r="N157" s="400"/>
      <c r="O157" s="400"/>
      <c r="P157" s="400"/>
      <c r="Q157" s="400"/>
    </row>
    <row r="158" spans="1:20" customFormat="1" ht="19" customHeight="1" x14ac:dyDescent="0.35">
      <c r="A158" s="8"/>
      <c r="B158" s="382"/>
      <c r="C158" s="383"/>
      <c r="D158" s="120"/>
      <c r="E158" s="384"/>
      <c r="F158" s="8"/>
      <c r="G158" s="8"/>
      <c r="H158" s="120"/>
      <c r="I158" s="120"/>
      <c r="J158" s="120"/>
      <c r="K158" s="120"/>
      <c r="L158" s="385"/>
      <c r="M158" s="120"/>
      <c r="N158" s="400"/>
      <c r="O158" s="400"/>
      <c r="P158" s="400"/>
      <c r="Q158" s="400"/>
    </row>
    <row r="159" spans="1:20" s="17" customFormat="1" x14ac:dyDescent="0.35">
      <c r="B159" s="32"/>
      <c r="C159" s="389"/>
      <c r="D159" s="389"/>
      <c r="E159" s="56" t="s">
        <v>160</v>
      </c>
      <c r="F159" s="56" t="s">
        <v>161</v>
      </c>
      <c r="G159" s="704" t="s">
        <v>162</v>
      </c>
      <c r="H159" s="714"/>
      <c r="I159" s="714"/>
      <c r="J159" s="714"/>
      <c r="K159" s="714"/>
      <c r="L159" s="714"/>
      <c r="M159" s="715"/>
      <c r="N159" s="396"/>
      <c r="O159" s="396"/>
      <c r="P159" s="399"/>
      <c r="Q159" s="396"/>
      <c r="R159" s="123"/>
      <c r="S159" s="123"/>
      <c r="T159" s="123"/>
    </row>
    <row r="160" spans="1:20" s="17" customFormat="1" ht="30.75" customHeight="1" x14ac:dyDescent="0.3">
      <c r="B160" s="702" t="s">
        <v>172</v>
      </c>
      <c r="C160" s="702"/>
      <c r="D160" s="703"/>
      <c r="E160" s="704"/>
      <c r="F160" s="705"/>
      <c r="G160" s="705"/>
      <c r="H160" s="705"/>
      <c r="I160" s="705"/>
      <c r="J160" s="705"/>
      <c r="K160" s="705"/>
      <c r="L160" s="705"/>
      <c r="M160" s="706"/>
      <c r="N160" s="396"/>
      <c r="O160" s="396"/>
      <c r="P160" s="396"/>
      <c r="Q160" s="396"/>
    </row>
    <row r="161" spans="1:17" s="17" customFormat="1" ht="13" x14ac:dyDescent="0.3">
      <c r="B161" s="718" t="str">
        <f>IF(OR(AND(ISBLANK($E161),NOT(ISBLANK($F161))),AND(ISBLANK($F161),NOT(ISBLANK($E161)))), "Fill out both E &amp; F","HVAC System Replacement")</f>
        <v>HVAC System Replacement</v>
      </c>
      <c r="C161" s="718"/>
      <c r="D161" s="719"/>
      <c r="E161" s="378"/>
      <c r="F161" s="379"/>
      <c r="G161" s="697"/>
      <c r="H161" s="697"/>
      <c r="I161" s="697"/>
      <c r="J161" s="697"/>
      <c r="K161" s="697"/>
      <c r="L161" s="697"/>
      <c r="M161" s="697"/>
      <c r="N161" s="396"/>
      <c r="O161" s="396"/>
      <c r="P161" s="396"/>
      <c r="Q161" s="396"/>
    </row>
    <row r="162" spans="1:17" s="17" customFormat="1" ht="13" x14ac:dyDescent="0.3">
      <c r="B162" s="720" t="str">
        <f>IF(OR(AND(ISBLANK($E162),NOT(ISBLANK($F162))),AND(ISBLANK($F162),NOT(ISBLANK($E162)))), "Fill out both E &amp; F","Air Conditioning Units and Components")</f>
        <v>Air Conditioning Units and Components</v>
      </c>
      <c r="C162" s="720"/>
      <c r="D162" s="721"/>
      <c r="E162" s="344"/>
      <c r="F162" s="117"/>
      <c r="G162" s="697"/>
      <c r="H162" s="697"/>
      <c r="I162" s="697"/>
      <c r="J162" s="697"/>
      <c r="K162" s="697"/>
      <c r="L162" s="697"/>
      <c r="M162" s="697"/>
      <c r="N162" s="396"/>
      <c r="O162" s="396"/>
      <c r="P162" s="396"/>
      <c r="Q162" s="396"/>
    </row>
    <row r="163" spans="1:17" customFormat="1" ht="15" customHeight="1" x14ac:dyDescent="0.35">
      <c r="A163" s="8"/>
      <c r="B163" s="694" t="str">
        <f>IF(OR(AND(ISBLANK($E163),NOT(ISBLANK($F163))),AND(ISBLANK($F163),NOT(ISBLANK($E163)))), "Fill out both E &amp; F","Heat Pump")</f>
        <v>Heat Pump</v>
      </c>
      <c r="C163" s="694"/>
      <c r="D163" s="707"/>
      <c r="E163" s="344"/>
      <c r="F163" s="117"/>
      <c r="G163" s="697"/>
      <c r="H163" s="697"/>
      <c r="I163" s="697"/>
      <c r="J163" s="697"/>
      <c r="K163" s="697"/>
      <c r="L163" s="697"/>
      <c r="M163" s="697"/>
      <c r="N163" s="400"/>
      <c r="O163" s="400"/>
      <c r="P163" s="400"/>
      <c r="Q163" s="400"/>
    </row>
    <row r="164" spans="1:17" s="17" customFormat="1" ht="15" customHeight="1" x14ac:dyDescent="0.3">
      <c r="B164" s="694" t="str">
        <f>IF(OR(AND(ISBLANK($E164),NOT(ISBLANK($F164))),AND(ISBLANK($F164),NOT(ISBLANK($E164)))), "Fill out both E &amp; F","Boiler Repair/Replacement")</f>
        <v>Boiler Repair/Replacement</v>
      </c>
      <c r="C164" s="694"/>
      <c r="D164" s="707"/>
      <c r="E164" s="344"/>
      <c r="F164" s="117"/>
      <c r="G164" s="697"/>
      <c r="H164" s="697"/>
      <c r="I164" s="697"/>
      <c r="J164" s="697"/>
      <c r="K164" s="697"/>
      <c r="L164" s="697"/>
      <c r="M164" s="697"/>
      <c r="N164" s="396"/>
      <c r="O164" s="396"/>
      <c r="P164" s="396"/>
      <c r="Q164" s="396"/>
    </row>
    <row r="165" spans="1:17" s="17" customFormat="1" ht="15" customHeight="1" x14ac:dyDescent="0.3">
      <c r="B165" s="694" t="str">
        <f>IF(OR(AND(ISBLANK($E165),NOT(ISBLANK($F165))),AND(ISBLANK($F165),NOT(ISBLANK($E165)))), "Fill out both E &amp; F","Air Handling System")</f>
        <v>Air Handling System</v>
      </c>
      <c r="C165" s="695"/>
      <c r="D165" s="696"/>
      <c r="E165" s="344"/>
      <c r="F165" s="117"/>
      <c r="G165" s="697"/>
      <c r="H165" s="697"/>
      <c r="I165" s="697"/>
      <c r="J165" s="697"/>
      <c r="K165" s="697"/>
      <c r="L165" s="697"/>
      <c r="M165" s="697"/>
      <c r="N165" s="396"/>
      <c r="O165" s="396"/>
      <c r="P165" s="396"/>
      <c r="Q165" s="396"/>
    </row>
    <row r="166" spans="1:17" s="17" customFormat="1" ht="15" customHeight="1" x14ac:dyDescent="0.3">
      <c r="B166" s="389" t="str">
        <f>IF(OR(AND(ISBLANK($E166),NOT(ISBLANK($F166))),AND(ISBLANK($F166),NOT(ISBLANK($E166)))), "Fill out both E &amp; F","Other:")</f>
        <v>Other:</v>
      </c>
      <c r="C166" s="698"/>
      <c r="D166" s="698"/>
      <c r="E166" s="404"/>
      <c r="F166" s="117"/>
      <c r="G166" s="697"/>
      <c r="H166" s="697"/>
      <c r="I166" s="697"/>
      <c r="J166" s="697"/>
      <c r="K166" s="697"/>
      <c r="L166" s="697"/>
      <c r="M166" s="697"/>
      <c r="N166" s="396"/>
      <c r="O166" s="396"/>
      <c r="P166" s="396"/>
      <c r="Q166" s="396"/>
    </row>
    <row r="167" spans="1:17" s="17" customFormat="1" ht="15" customHeight="1" x14ac:dyDescent="0.3">
      <c r="B167" s="389" t="str">
        <f>IF(OR(AND(ISBLANK($E167),NOT(ISBLANK($F167))),AND(ISBLANK($F167),NOT(ISBLANK($E167)))), "Fill out both E &amp; F","Other:")</f>
        <v>Other:</v>
      </c>
      <c r="C167" s="698"/>
      <c r="D167" s="698"/>
      <c r="E167" s="404"/>
      <c r="F167" s="117"/>
      <c r="G167" s="697"/>
      <c r="H167" s="697"/>
      <c r="I167" s="697"/>
      <c r="J167" s="697"/>
      <c r="K167" s="697"/>
      <c r="L167" s="697"/>
      <c r="M167" s="697"/>
      <c r="N167" s="396"/>
      <c r="O167" s="396"/>
      <c r="P167" s="396"/>
      <c r="Q167" s="396"/>
    </row>
    <row r="168" spans="1:17" s="17" customFormat="1" ht="15" customHeight="1" x14ac:dyDescent="0.3">
      <c r="B168" s="389" t="str">
        <f>IF(OR(AND(ISBLANK($E168),NOT(ISBLANK($F168))),AND(ISBLANK($F168),NOT(ISBLANK($E168)))), "Fill out both E &amp; F","Other:")</f>
        <v>Other:</v>
      </c>
      <c r="C168" s="698"/>
      <c r="D168" s="698"/>
      <c r="E168" s="404"/>
      <c r="F168" s="117"/>
      <c r="G168" s="697"/>
      <c r="H168" s="697"/>
      <c r="I168" s="697"/>
      <c r="J168" s="697"/>
      <c r="K168" s="697"/>
      <c r="L168" s="697"/>
      <c r="M168" s="697"/>
      <c r="N168" s="396"/>
      <c r="O168" s="396"/>
      <c r="P168" s="396"/>
      <c r="Q168" s="396"/>
    </row>
    <row r="169" spans="1:17" s="17" customFormat="1" ht="15" customHeight="1" x14ac:dyDescent="0.3">
      <c r="B169" s="52" t="str">
        <f>"Subtotal:"&amp;B160</f>
        <v>Subtotal:Mechanical Systems</v>
      </c>
      <c r="C169" s="51"/>
      <c r="D169" s="389"/>
      <c r="E169" s="381">
        <f>SUM(E161:E168)</f>
        <v>0</v>
      </c>
      <c r="N169" s="396"/>
      <c r="O169" s="396"/>
      <c r="P169" s="396"/>
      <c r="Q169" s="396"/>
    </row>
    <row r="170" spans="1:17" s="17" customFormat="1" ht="15" customHeight="1" x14ac:dyDescent="0.3">
      <c r="B170" s="389"/>
      <c r="C170" s="389"/>
      <c r="D170" s="165"/>
      <c r="N170" s="396"/>
      <c r="O170" s="396"/>
      <c r="P170" s="396"/>
      <c r="Q170" s="396"/>
    </row>
    <row r="171" spans="1:17" s="17" customFormat="1" ht="15" customHeight="1" x14ac:dyDescent="0.35">
      <c r="B171" s="32"/>
      <c r="C171" s="389"/>
      <c r="D171" s="389"/>
      <c r="E171" s="56" t="s">
        <v>160</v>
      </c>
      <c r="F171" s="56" t="s">
        <v>161</v>
      </c>
      <c r="G171" s="704" t="s">
        <v>162</v>
      </c>
      <c r="H171" s="714"/>
      <c r="I171" s="714"/>
      <c r="J171" s="714"/>
      <c r="K171" s="714"/>
      <c r="L171" s="714"/>
      <c r="M171" s="715"/>
      <c r="N171" s="396"/>
      <c r="O171" s="396"/>
      <c r="P171" s="396"/>
      <c r="Q171" s="396"/>
    </row>
    <row r="172" spans="1:17" s="17" customFormat="1" ht="15" customHeight="1" x14ac:dyDescent="0.3">
      <c r="B172" s="702" t="s">
        <v>173</v>
      </c>
      <c r="C172" s="702"/>
      <c r="D172" s="703"/>
      <c r="E172" s="704"/>
      <c r="F172" s="705"/>
      <c r="G172" s="705"/>
      <c r="H172" s="705"/>
      <c r="I172" s="705"/>
      <c r="J172" s="705"/>
      <c r="K172" s="705"/>
      <c r="L172" s="705"/>
      <c r="M172" s="706"/>
      <c r="N172" s="396"/>
      <c r="O172" s="396"/>
      <c r="P172" s="396"/>
      <c r="Q172" s="396"/>
    </row>
    <row r="173" spans="1:17" s="17" customFormat="1" ht="15" customHeight="1" x14ac:dyDescent="0.3">
      <c r="B173" s="718" t="str">
        <f>IF(OR(AND(ISBLANK($E173),NOT(ISBLANK($F173))),AND(ISBLANK($F173),NOT(ISBLANK($E173)))), "Fill out both E &amp; F","Electrical")</f>
        <v>Electrical</v>
      </c>
      <c r="C173" s="718"/>
      <c r="D173" s="719"/>
      <c r="E173" s="344"/>
      <c r="F173" s="117"/>
      <c r="G173" s="697"/>
      <c r="H173" s="697"/>
      <c r="I173" s="697"/>
      <c r="J173" s="697"/>
      <c r="K173" s="697"/>
      <c r="L173" s="697"/>
      <c r="M173" s="697"/>
      <c r="N173" s="396"/>
      <c r="O173" s="396"/>
      <c r="P173" s="396"/>
      <c r="Q173" s="396"/>
    </row>
    <row r="174" spans="1:17" s="17" customFormat="1" ht="15" customHeight="1" x14ac:dyDescent="0.3">
      <c r="B174" s="718" t="str">
        <f>IF(OR(AND(ISBLANK($E174),NOT(ISBLANK($F174))),AND(ISBLANK($F174),NOT(ISBLANK($E174)))), "Fill out both E &amp; F","Common Area Lighting")</f>
        <v>Common Area Lighting</v>
      </c>
      <c r="C174" s="718"/>
      <c r="D174" s="719"/>
      <c r="E174" s="344"/>
      <c r="F174" s="117"/>
      <c r="G174" s="697"/>
      <c r="H174" s="697"/>
      <c r="I174" s="697"/>
      <c r="J174" s="697"/>
      <c r="K174" s="697"/>
      <c r="L174" s="697"/>
      <c r="M174" s="697"/>
      <c r="N174" s="396"/>
      <c r="O174" s="396"/>
      <c r="P174" s="396"/>
      <c r="Q174" s="396"/>
    </row>
    <row r="175" spans="1:17" s="17" customFormat="1" ht="15" customHeight="1" x14ac:dyDescent="0.3">
      <c r="B175" s="694" t="str">
        <f>IF(OR(AND(ISBLANK($E175),NOT(ISBLANK($F175))),AND(ISBLANK($F175),NOT(ISBLANK($E175)))),"Fill out both E &amp; F","Unit Electrical ")</f>
        <v xml:space="preserve">Unit Electrical </v>
      </c>
      <c r="C175" s="694"/>
      <c r="D175" s="707"/>
      <c r="E175" s="344"/>
      <c r="F175" s="117"/>
      <c r="G175" s="697"/>
      <c r="H175" s="697"/>
      <c r="I175" s="697"/>
      <c r="J175" s="697"/>
      <c r="K175" s="697"/>
      <c r="L175" s="697"/>
      <c r="M175" s="697"/>
      <c r="N175" s="396"/>
      <c r="O175" s="396"/>
      <c r="P175" s="396"/>
      <c r="Q175" s="396"/>
    </row>
    <row r="176" spans="1:17" s="17" customFormat="1" ht="15" customHeight="1" x14ac:dyDescent="0.3">
      <c r="B176" s="694" t="str">
        <f>IF(OR(AND(ISBLANK($E176),NOT(ISBLANK($F176))),AND(ISBLANK($F176),NOT(ISBLANK($E176)))), "Fill out both E &amp; F","Solar System Repair/ Replacement")</f>
        <v>Solar System Repair/ Replacement</v>
      </c>
      <c r="C176" s="694"/>
      <c r="D176" s="707"/>
      <c r="E176" s="344"/>
      <c r="F176" s="117"/>
      <c r="G176" s="697"/>
      <c r="H176" s="697"/>
      <c r="I176" s="697"/>
      <c r="J176" s="697"/>
      <c r="K176" s="697"/>
      <c r="L176" s="697"/>
      <c r="M176" s="697"/>
      <c r="N176" s="396"/>
      <c r="O176" s="396"/>
      <c r="P176" s="396"/>
      <c r="Q176" s="396"/>
    </row>
    <row r="177" spans="2:17" s="17" customFormat="1" ht="15" customHeight="1" x14ac:dyDescent="0.3">
      <c r="B177" s="694" t="str">
        <f>IF(OR(AND(ISBLANK($E177),NOT(ISBLANK($F177))),AND(ISBLANK($F177),NOT(ISBLANK($E177)))), "Fill out both E &amp; F","Geothermal System Repair / Replacement")</f>
        <v>Geothermal System Repair / Replacement</v>
      </c>
      <c r="C177" s="694"/>
      <c r="D177" s="707"/>
      <c r="E177" s="344"/>
      <c r="F177" s="117"/>
      <c r="G177" s="697"/>
      <c r="H177" s="697"/>
      <c r="I177" s="697"/>
      <c r="J177" s="697"/>
      <c r="K177" s="697"/>
      <c r="L177" s="697"/>
      <c r="M177" s="697"/>
      <c r="N177" s="396"/>
      <c r="O177" s="396"/>
      <c r="P177" s="396"/>
      <c r="Q177" s="396"/>
    </row>
    <row r="178" spans="2:17" s="17" customFormat="1" ht="15" customHeight="1" x14ac:dyDescent="0.3">
      <c r="B178" s="694" t="str">
        <f>IF(OR(AND(ISBLANK($E178),NOT(ISBLANK($F178))),AND(ISBLANK($F178),NOT(ISBLANK($E178)))), "Fill out both E &amp; F","Back-up Electrical Generator")</f>
        <v>Back-up Electrical Generator</v>
      </c>
      <c r="C178" s="695"/>
      <c r="D178" s="696"/>
      <c r="E178" s="344"/>
      <c r="F178" s="117"/>
      <c r="G178" s="697"/>
      <c r="H178" s="697"/>
      <c r="I178" s="697"/>
      <c r="J178" s="697"/>
      <c r="K178" s="697"/>
      <c r="L178" s="697"/>
      <c r="M178" s="697"/>
      <c r="N178" s="396"/>
      <c r="O178" s="396"/>
      <c r="P178" s="396"/>
      <c r="Q178" s="396"/>
    </row>
    <row r="179" spans="2:17" s="17" customFormat="1" ht="15" customHeight="1" x14ac:dyDescent="0.3">
      <c r="B179" s="389" t="str">
        <f>IF(OR(AND(ISBLANK($E179),NOT(ISBLANK($F179))),AND(ISBLANK($F179),NOT(ISBLANK($E179)))), "Fill out both E &amp; F","Other:")</f>
        <v>Other:</v>
      </c>
      <c r="C179" s="698"/>
      <c r="D179" s="698"/>
      <c r="E179" s="404"/>
      <c r="F179" s="117"/>
      <c r="G179" s="697"/>
      <c r="H179" s="697"/>
      <c r="I179" s="697"/>
      <c r="J179" s="697"/>
      <c r="K179" s="697"/>
      <c r="L179" s="697"/>
      <c r="M179" s="697"/>
      <c r="N179" s="396"/>
      <c r="O179" s="396"/>
      <c r="P179" s="396"/>
      <c r="Q179" s="396"/>
    </row>
    <row r="180" spans="2:17" s="123" customFormat="1" ht="15" customHeight="1" x14ac:dyDescent="0.3">
      <c r="B180" s="389" t="str">
        <f>IF(OR(AND(ISBLANK($E180),NOT(ISBLANK($F180))),AND(ISBLANK($F180),NOT(ISBLANK($E180)))), "Fill out both E &amp; F","Other:")</f>
        <v>Other:</v>
      </c>
      <c r="C180" s="698"/>
      <c r="D180" s="698"/>
      <c r="E180" s="404"/>
      <c r="F180" s="117"/>
      <c r="G180" s="697"/>
      <c r="H180" s="697"/>
      <c r="I180" s="697"/>
      <c r="J180" s="697"/>
      <c r="K180" s="697"/>
      <c r="L180" s="697"/>
      <c r="M180" s="697"/>
      <c r="N180" s="396"/>
      <c r="O180" s="396"/>
      <c r="P180" s="396"/>
      <c r="Q180" s="396"/>
    </row>
    <row r="181" spans="2:17" s="123" customFormat="1" ht="15" customHeight="1" x14ac:dyDescent="0.3">
      <c r="B181" s="389" t="str">
        <f>IF(OR(AND(ISBLANK($E181),NOT(ISBLANK($F181))),AND(ISBLANK($F181),NOT(ISBLANK($E181)))), "Fill out both E &amp; F","Other:")</f>
        <v>Other:</v>
      </c>
      <c r="C181" s="698"/>
      <c r="D181" s="698"/>
      <c r="E181" s="404"/>
      <c r="F181" s="117"/>
      <c r="G181" s="697"/>
      <c r="H181" s="697"/>
      <c r="I181" s="697"/>
      <c r="J181" s="697"/>
      <c r="K181" s="697"/>
      <c r="L181" s="697"/>
      <c r="M181" s="697"/>
      <c r="N181" s="396"/>
      <c r="O181" s="396"/>
      <c r="P181" s="396"/>
      <c r="Q181" s="396"/>
    </row>
    <row r="182" spans="2:17" s="17" customFormat="1" ht="15" customHeight="1" x14ac:dyDescent="0.3">
      <c r="B182" s="52" t="str">
        <f>"Subtotal:"&amp;B172</f>
        <v>Subtotal:Electrical Systems</v>
      </c>
      <c r="C182" s="51"/>
      <c r="D182" s="389"/>
      <c r="E182" s="381">
        <f>SUM(E173:E181)</f>
        <v>0</v>
      </c>
      <c r="F182" s="165"/>
      <c r="N182" s="396"/>
      <c r="O182" s="396"/>
      <c r="P182" s="396"/>
      <c r="Q182" s="396"/>
    </row>
    <row r="183" spans="2:17" s="17" customFormat="1" ht="15" customHeight="1" x14ac:dyDescent="0.3">
      <c r="B183" s="382"/>
      <c r="C183" s="383"/>
      <c r="D183" s="120"/>
      <c r="E183" s="384"/>
      <c r="H183" s="123"/>
      <c r="I183" s="123"/>
      <c r="J183" s="123"/>
      <c r="K183" s="123"/>
      <c r="L183" s="123"/>
      <c r="M183" s="123"/>
      <c r="N183" s="396"/>
      <c r="O183" s="396"/>
      <c r="P183" s="396"/>
      <c r="Q183" s="396"/>
    </row>
    <row r="184" spans="2:17" s="17" customFormat="1" ht="15" customHeight="1" x14ac:dyDescent="0.35">
      <c r="B184" s="32"/>
      <c r="C184" s="389"/>
      <c r="D184" s="389"/>
      <c r="E184" s="56" t="s">
        <v>160</v>
      </c>
      <c r="F184" s="56" t="s">
        <v>161</v>
      </c>
      <c r="G184" s="704" t="s">
        <v>162</v>
      </c>
      <c r="H184" s="714"/>
      <c r="I184" s="714"/>
      <c r="J184" s="714"/>
      <c r="K184" s="714"/>
      <c r="L184" s="714"/>
      <c r="M184" s="715"/>
      <c r="N184" s="396"/>
      <c r="O184" s="396"/>
      <c r="P184" s="396"/>
      <c r="Q184" s="396"/>
    </row>
    <row r="185" spans="2:17" s="17" customFormat="1" ht="15" customHeight="1" x14ac:dyDescent="0.3">
      <c r="B185" s="702" t="s">
        <v>174</v>
      </c>
      <c r="C185" s="702"/>
      <c r="D185" s="703"/>
      <c r="E185" s="704"/>
      <c r="F185" s="705"/>
      <c r="G185" s="705"/>
      <c r="H185" s="705"/>
      <c r="I185" s="705"/>
      <c r="J185" s="705"/>
      <c r="K185" s="705"/>
      <c r="L185" s="705"/>
      <c r="M185" s="706"/>
      <c r="N185" s="396"/>
      <c r="O185" s="396"/>
      <c r="P185" s="396"/>
      <c r="Q185" s="396"/>
    </row>
    <row r="186" spans="2:17" s="123" customFormat="1" ht="15" customHeight="1" x14ac:dyDescent="0.3">
      <c r="B186" s="694" t="str">
        <f>IF(OR(AND(ISBLANK($E186),NOT(ISBLANK($F186))),AND(ISBLANK($F186),NOT(ISBLANK($E186)))), "Fill out both E &amp; F","Plumbing Repair")</f>
        <v>Plumbing Repair</v>
      </c>
      <c r="C186" s="694"/>
      <c r="D186" s="707" t="str">
        <f>IF(OR(AND(ISBLANK($E186),NOT(ISBLANK($F186))),AND(ISBLANK($F186),NOT(ISBLANK($E186)))), "Fill out both D &amp; E","")</f>
        <v/>
      </c>
      <c r="E186" s="344"/>
      <c r="F186" s="117"/>
      <c r="G186" s="697"/>
      <c r="H186" s="697"/>
      <c r="I186" s="697"/>
      <c r="J186" s="697"/>
      <c r="K186" s="697"/>
      <c r="L186" s="697"/>
      <c r="M186" s="697"/>
      <c r="N186" s="396"/>
      <c r="O186" s="396"/>
      <c r="P186" s="396"/>
      <c r="Q186" s="396"/>
    </row>
    <row r="187" spans="2:17" s="123" customFormat="1" ht="15" customHeight="1" x14ac:dyDescent="0.3">
      <c r="B187" s="694" t="str">
        <f>IF(OR(AND(ISBLANK($E187),NOT(ISBLANK($F187))),AND(ISBLANK($F187),NOT(ISBLANK($E187)))), "Fill out both E &amp; F","Sewer Repair/ Replacement")</f>
        <v>Sewer Repair/ Replacement</v>
      </c>
      <c r="C187" s="694"/>
      <c r="D187" s="707"/>
      <c r="E187" s="344"/>
      <c r="F187" s="117"/>
      <c r="G187" s="697"/>
      <c r="H187" s="697"/>
      <c r="I187" s="697"/>
      <c r="J187" s="697"/>
      <c r="K187" s="697"/>
      <c r="L187" s="697"/>
      <c r="M187" s="697"/>
      <c r="N187" s="396"/>
      <c r="O187" s="396"/>
      <c r="P187" s="396"/>
      <c r="Q187" s="396"/>
    </row>
    <row r="188" spans="2:17" s="123" customFormat="1" ht="15" customHeight="1" x14ac:dyDescent="0.3">
      <c r="B188" s="694" t="str">
        <f>IF(OR(AND(ISBLANK($E188),NOT(ISBLANK($F188))),AND(ISBLANK($F188),NOT(ISBLANK($E188)))), "Fill out both E &amp; F","Hot Water Heater - Replacement/ Repair (Central)")</f>
        <v>Hot Water Heater - Replacement/ Repair (Central)</v>
      </c>
      <c r="C188" s="694"/>
      <c r="D188" s="707"/>
      <c r="E188" s="344"/>
      <c r="F188" s="117"/>
      <c r="G188" s="697"/>
      <c r="H188" s="697"/>
      <c r="I188" s="697"/>
      <c r="J188" s="697"/>
      <c r="K188" s="697"/>
      <c r="L188" s="697"/>
      <c r="M188" s="697"/>
      <c r="N188" s="396"/>
      <c r="O188" s="396"/>
      <c r="P188" s="396"/>
      <c r="Q188" s="396"/>
    </row>
    <row r="189" spans="2:17" s="123" customFormat="1" ht="15" customHeight="1" x14ac:dyDescent="0.3">
      <c r="B189" s="694" t="str">
        <f>IF(OR(AND(ISBLANK($E189),NOT(ISBLANK($F189))),AND(ISBLANK($F189),NOT(ISBLANK($E189)))), "Fill out both E &amp; F","Hot Water Heater - Replacement/ Repair (Unit)")</f>
        <v>Hot Water Heater - Replacement/ Repair (Unit)</v>
      </c>
      <c r="C189" s="695"/>
      <c r="D189" s="696"/>
      <c r="E189" s="344"/>
      <c r="F189" s="117"/>
      <c r="G189" s="697"/>
      <c r="H189" s="697"/>
      <c r="I189" s="697"/>
      <c r="J189" s="697"/>
      <c r="K189" s="697"/>
      <c r="L189" s="697"/>
      <c r="M189" s="697"/>
      <c r="N189" s="396"/>
      <c r="O189" s="396"/>
      <c r="P189" s="396"/>
      <c r="Q189" s="396"/>
    </row>
    <row r="190" spans="2:17" s="123" customFormat="1" ht="15" customHeight="1" x14ac:dyDescent="0.3">
      <c r="B190" s="389" t="str">
        <f>IF(OR(AND(ISBLANK($E190),NOT(ISBLANK($F190))),AND(ISBLANK($F190),NOT(ISBLANK($E190)))), "Fill out both E &amp; F","Other:")</f>
        <v>Other:</v>
      </c>
      <c r="C190" s="698"/>
      <c r="D190" s="698"/>
      <c r="E190" s="404"/>
      <c r="F190" s="117"/>
      <c r="G190" s="697"/>
      <c r="H190" s="697"/>
      <c r="I190" s="697"/>
      <c r="J190" s="697"/>
      <c r="K190" s="697"/>
      <c r="L190" s="697"/>
      <c r="M190" s="697"/>
      <c r="N190" s="396"/>
      <c r="O190" s="396"/>
      <c r="P190" s="396"/>
      <c r="Q190" s="396"/>
    </row>
    <row r="191" spans="2:17" s="123" customFormat="1" ht="15" customHeight="1" x14ac:dyDescent="0.3">
      <c r="B191" s="389" t="str">
        <f>IF(OR(AND(ISBLANK($E191),NOT(ISBLANK($F191))),AND(ISBLANK($F191),NOT(ISBLANK($E191)))), "Fill out both E &amp; F","Other:")</f>
        <v>Other:</v>
      </c>
      <c r="C191" s="698"/>
      <c r="D191" s="698"/>
      <c r="E191" s="404"/>
      <c r="F191" s="117"/>
      <c r="G191" s="697"/>
      <c r="H191" s="697"/>
      <c r="I191" s="697"/>
      <c r="J191" s="697"/>
      <c r="K191" s="697"/>
      <c r="L191" s="697"/>
      <c r="M191" s="697"/>
      <c r="N191" s="396"/>
      <c r="O191" s="396"/>
      <c r="P191" s="396"/>
      <c r="Q191" s="396"/>
    </row>
    <row r="192" spans="2:17" s="123" customFormat="1" ht="15" customHeight="1" x14ac:dyDescent="0.3">
      <c r="B192" s="389" t="str">
        <f>IF(OR(AND(ISBLANK($E192),NOT(ISBLANK($F192))),AND(ISBLANK($F192),NOT(ISBLANK($E192)))), "Fill out both E &amp; F","Other:")</f>
        <v>Other:</v>
      </c>
      <c r="C192" s="698"/>
      <c r="D192" s="698"/>
      <c r="E192" s="404"/>
      <c r="F192" s="117"/>
      <c r="G192" s="697"/>
      <c r="H192" s="697"/>
      <c r="I192" s="697"/>
      <c r="J192" s="697"/>
      <c r="K192" s="697"/>
      <c r="L192" s="697"/>
      <c r="M192" s="697"/>
      <c r="N192" s="396"/>
      <c r="O192" s="396"/>
      <c r="P192" s="396"/>
      <c r="Q192" s="396"/>
    </row>
    <row r="193" spans="2:17" s="123" customFormat="1" ht="15" customHeight="1" x14ac:dyDescent="0.3">
      <c r="B193" s="52" t="str">
        <f>"Subtotal:"&amp;B185</f>
        <v>Subtotal:Plumbing Systems</v>
      </c>
      <c r="C193" s="51"/>
      <c r="D193" s="389"/>
      <c r="E193" s="381">
        <f>SUM(E186:E192)</f>
        <v>0</v>
      </c>
      <c r="F193" s="17"/>
      <c r="G193" s="17"/>
      <c r="H193" s="17"/>
      <c r="I193" s="17"/>
      <c r="J193" s="17"/>
      <c r="K193" s="17"/>
      <c r="L193" s="17"/>
      <c r="M193" s="17"/>
      <c r="N193" s="396"/>
      <c r="O193" s="396"/>
      <c r="P193" s="396"/>
      <c r="Q193" s="396"/>
    </row>
    <row r="194" spans="2:17" s="123" customFormat="1" ht="15" customHeight="1" x14ac:dyDescent="0.3">
      <c r="B194" s="382"/>
      <c r="C194" s="383"/>
      <c r="D194" s="120"/>
      <c r="E194" s="384"/>
      <c r="N194" s="396"/>
      <c r="O194" s="396"/>
      <c r="P194" s="396"/>
      <c r="Q194" s="396"/>
    </row>
    <row r="195" spans="2:17" s="123" customFormat="1" ht="15" customHeight="1" x14ac:dyDescent="0.35">
      <c r="B195" s="32"/>
      <c r="C195" s="389"/>
      <c r="D195" s="389"/>
      <c r="E195" s="56" t="s">
        <v>160</v>
      </c>
      <c r="F195" s="56" t="s">
        <v>161</v>
      </c>
      <c r="G195" s="704" t="s">
        <v>162</v>
      </c>
      <c r="H195" s="714"/>
      <c r="I195" s="714"/>
      <c r="J195" s="714"/>
      <c r="K195" s="714"/>
      <c r="L195" s="714"/>
      <c r="M195" s="715"/>
      <c r="N195" s="396"/>
      <c r="O195" s="396"/>
      <c r="P195" s="396"/>
      <c r="Q195" s="396"/>
    </row>
    <row r="196" spans="2:17" s="123" customFormat="1" ht="15" customHeight="1" x14ac:dyDescent="0.3">
      <c r="B196" s="702" t="s">
        <v>175</v>
      </c>
      <c r="C196" s="702"/>
      <c r="D196" s="703"/>
      <c r="E196" s="704"/>
      <c r="F196" s="705"/>
      <c r="G196" s="705"/>
      <c r="H196" s="705"/>
      <c r="I196" s="705"/>
      <c r="J196" s="705"/>
      <c r="K196" s="705"/>
      <c r="L196" s="705"/>
      <c r="M196" s="706"/>
      <c r="N196" s="396"/>
      <c r="O196" s="396"/>
      <c r="P196" s="396"/>
      <c r="Q196" s="396"/>
    </row>
    <row r="197" spans="2:17" s="123" customFormat="1" ht="15" customHeight="1" x14ac:dyDescent="0.3">
      <c r="B197" s="716" t="str">
        <f>IF(OR(AND(ISBLANK($E197),NOT(ISBLANK($F197))),AND(ISBLANK($F197),NOT(ISBLANK($E197)))), "Fill out both E &amp; F","Elevator / Conveying System")</f>
        <v>Elevator / Conveying System</v>
      </c>
      <c r="C197" s="716"/>
      <c r="D197" s="717"/>
      <c r="E197" s="344"/>
      <c r="F197" s="117"/>
      <c r="G197" s="697"/>
      <c r="H197" s="697"/>
      <c r="I197" s="697"/>
      <c r="J197" s="697"/>
      <c r="K197" s="697"/>
      <c r="L197" s="697"/>
      <c r="M197" s="697"/>
      <c r="N197" s="396"/>
      <c r="O197" s="396"/>
      <c r="P197" s="396"/>
      <c r="Q197" s="396"/>
    </row>
    <row r="198" spans="2:17" s="123" customFormat="1" ht="15" customHeight="1" x14ac:dyDescent="0.3">
      <c r="B198" s="694" t="str">
        <f>IF(OR(AND(ISBLANK($E198),NOT(ISBLANK($F198))),AND(ISBLANK($F198),NOT(ISBLANK($E198)))), "Fill out both E &amp; F","Chair Lifts")</f>
        <v>Chair Lifts</v>
      </c>
      <c r="C198" s="695"/>
      <c r="D198" s="696"/>
      <c r="E198" s="344"/>
      <c r="F198" s="117"/>
      <c r="G198" s="697"/>
      <c r="H198" s="697"/>
      <c r="I198" s="697"/>
      <c r="J198" s="697"/>
      <c r="K198" s="697"/>
      <c r="L198" s="697"/>
      <c r="M198" s="697"/>
      <c r="N198" s="396"/>
      <c r="O198" s="396"/>
      <c r="P198" s="396"/>
      <c r="Q198" s="396"/>
    </row>
    <row r="199" spans="2:17" s="123" customFormat="1" ht="15" customHeight="1" x14ac:dyDescent="0.3">
      <c r="B199" s="389" t="str">
        <f>IF(OR(AND(ISBLANK($E199),NOT(ISBLANK($F199))),AND(ISBLANK($F199),NOT(ISBLANK($E199)))), "Fill out both E &amp; F","Other:")</f>
        <v>Other:</v>
      </c>
      <c r="C199" s="698"/>
      <c r="D199" s="698"/>
      <c r="E199" s="404"/>
      <c r="F199" s="117"/>
      <c r="G199" s="697"/>
      <c r="H199" s="697"/>
      <c r="I199" s="697"/>
      <c r="J199" s="697"/>
      <c r="K199" s="697"/>
      <c r="L199" s="697"/>
      <c r="M199" s="697"/>
      <c r="N199" s="396"/>
      <c r="O199" s="396"/>
      <c r="P199" s="396"/>
      <c r="Q199" s="396"/>
    </row>
    <row r="200" spans="2:17" s="123" customFormat="1" ht="15" customHeight="1" x14ac:dyDescent="0.3">
      <c r="B200" s="389" t="str">
        <f>IF(OR(AND(ISBLANK($E200),NOT(ISBLANK($F200))),AND(ISBLANK($F200),NOT(ISBLANK($E200)))), "Fill out both E &amp; F","Other:")</f>
        <v>Other:</v>
      </c>
      <c r="C200" s="698"/>
      <c r="D200" s="698"/>
      <c r="E200" s="404"/>
      <c r="F200" s="117"/>
      <c r="G200" s="697"/>
      <c r="H200" s="697"/>
      <c r="I200" s="697"/>
      <c r="J200" s="697"/>
      <c r="K200" s="697"/>
      <c r="L200" s="697"/>
      <c r="M200" s="697"/>
      <c r="N200" s="396"/>
      <c r="O200" s="396"/>
      <c r="P200" s="396"/>
      <c r="Q200" s="396"/>
    </row>
    <row r="201" spans="2:17" s="123" customFormat="1" ht="15" customHeight="1" x14ac:dyDescent="0.3">
      <c r="B201" s="389" t="str">
        <f>IF(OR(AND(ISBLANK($E201),NOT(ISBLANK($F201))),AND(ISBLANK($F201),NOT(ISBLANK($E201)))), "Fill out both E &amp; F","Other:")</f>
        <v>Other:</v>
      </c>
      <c r="C201" s="698"/>
      <c r="D201" s="698"/>
      <c r="E201" s="404"/>
      <c r="F201" s="117"/>
      <c r="G201" s="697"/>
      <c r="H201" s="697"/>
      <c r="I201" s="697"/>
      <c r="J201" s="697"/>
      <c r="K201" s="697"/>
      <c r="L201" s="697"/>
      <c r="M201" s="697"/>
      <c r="N201" s="396"/>
      <c r="O201" s="396"/>
      <c r="P201" s="396"/>
      <c r="Q201" s="396"/>
    </row>
    <row r="202" spans="2:17" s="123" customFormat="1" ht="15" customHeight="1" x14ac:dyDescent="0.3">
      <c r="B202" s="52" t="str">
        <f>"Subtotal:"&amp;B196</f>
        <v>Subtotal:Conveyance Systems</v>
      </c>
      <c r="C202" s="51"/>
      <c r="D202" s="389"/>
      <c r="E202" s="381">
        <f>SUM(E197:E201)</f>
        <v>0</v>
      </c>
      <c r="F202" s="17"/>
      <c r="G202" s="17"/>
      <c r="H202" s="17"/>
      <c r="I202" s="17"/>
      <c r="J202" s="17"/>
      <c r="K202" s="17"/>
      <c r="L202" s="17"/>
      <c r="M202" s="17"/>
      <c r="N202" s="396"/>
      <c r="O202" s="396"/>
      <c r="P202" s="396"/>
      <c r="Q202" s="396"/>
    </row>
    <row r="203" spans="2:17" s="123" customFormat="1" ht="15" customHeight="1" x14ac:dyDescent="0.3">
      <c r="B203" s="382"/>
      <c r="C203" s="383"/>
      <c r="D203" s="120"/>
      <c r="E203" s="384"/>
      <c r="N203" s="396"/>
      <c r="O203" s="396"/>
      <c r="P203" s="396"/>
      <c r="Q203" s="396"/>
    </row>
    <row r="204" spans="2:17" s="123" customFormat="1" ht="15" customHeight="1" x14ac:dyDescent="0.35">
      <c r="B204" s="32"/>
      <c r="C204" s="389"/>
      <c r="D204" s="389"/>
      <c r="E204" s="56" t="s">
        <v>160</v>
      </c>
      <c r="F204" s="56" t="s">
        <v>161</v>
      </c>
      <c r="G204" s="704" t="s">
        <v>162</v>
      </c>
      <c r="H204" s="714"/>
      <c r="I204" s="714"/>
      <c r="J204" s="714"/>
      <c r="K204" s="714"/>
      <c r="L204" s="714"/>
      <c r="M204" s="715"/>
      <c r="N204" s="396"/>
      <c r="O204" s="396"/>
      <c r="P204" s="396"/>
      <c r="Q204" s="396"/>
    </row>
    <row r="205" spans="2:17" s="17" customFormat="1" ht="15" customHeight="1" x14ac:dyDescent="0.3">
      <c r="B205" s="702" t="s">
        <v>176</v>
      </c>
      <c r="C205" s="702"/>
      <c r="D205" s="703"/>
      <c r="E205" s="704"/>
      <c r="F205" s="705"/>
      <c r="G205" s="705"/>
      <c r="H205" s="705"/>
      <c r="I205" s="705"/>
      <c r="J205" s="705"/>
      <c r="K205" s="705"/>
      <c r="L205" s="705"/>
      <c r="M205" s="706"/>
      <c r="N205" s="396"/>
      <c r="O205" s="396"/>
      <c r="P205" s="396"/>
      <c r="Q205" s="396"/>
    </row>
    <row r="206" spans="2:17" s="17" customFormat="1" ht="25.5" customHeight="1" x14ac:dyDescent="0.3">
      <c r="B206" s="710" t="str">
        <f>IF(OR(AND(ISBLANK($E206),NOT(ISBLANK($F206))),AND(ISBLANK($F206),NOT(ISBLANK($E206)))), "Fill out both E &amp; F","Fire Protection/Fire Safety Improvements (Sprinkler, Emergency Lighting, etc.)")</f>
        <v>Fire Protection/Fire Safety Improvements (Sprinkler, Emergency Lighting, etc.)</v>
      </c>
      <c r="C206" s="710"/>
      <c r="D206" s="711"/>
      <c r="E206" s="344"/>
      <c r="F206" s="117"/>
      <c r="G206" s="697"/>
      <c r="H206" s="697"/>
      <c r="I206" s="697"/>
      <c r="J206" s="697"/>
      <c r="K206" s="697"/>
      <c r="L206" s="697"/>
      <c r="M206" s="697"/>
      <c r="N206" s="396"/>
      <c r="O206" s="396"/>
      <c r="P206" s="396"/>
      <c r="Q206" s="396"/>
    </row>
    <row r="207" spans="2:17" s="17" customFormat="1" ht="25.5" customHeight="1" x14ac:dyDescent="0.3">
      <c r="B207" s="708" t="str">
        <f>IF(OR(AND(ISBLANK($E207),NOT(ISBLANK($F207))),AND(ISBLANK($F207),NOT(ISBLANK($E207)))), "Fill out both E &amp; F","Emergency Equipment -Extinguishers, CO and Smoke Detectors")</f>
        <v>Emergency Equipment -Extinguishers, CO and Smoke Detectors</v>
      </c>
      <c r="C207" s="708"/>
      <c r="D207" s="709"/>
      <c r="E207" s="344"/>
      <c r="F207" s="117"/>
      <c r="G207" s="697"/>
      <c r="H207" s="697"/>
      <c r="I207" s="697"/>
      <c r="J207" s="697"/>
      <c r="K207" s="697"/>
      <c r="L207" s="697"/>
      <c r="M207" s="697"/>
      <c r="N207" s="396"/>
      <c r="O207" s="396"/>
      <c r="P207" s="396"/>
      <c r="Q207" s="396"/>
    </row>
    <row r="208" spans="2:17" s="17" customFormat="1" ht="15" customHeight="1" x14ac:dyDescent="0.3">
      <c r="B208" s="708" t="str">
        <f>IF(OR(AND(ISBLANK($E208),NOT(ISBLANK($F208))),AND(ISBLANK($F208),NOT(ISBLANK($E208)))), "Fill out both E &amp; F","Security Equipment (include cameras, gates, etc.)")</f>
        <v>Security Equipment (include cameras, gates, etc.)</v>
      </c>
      <c r="C208" s="712"/>
      <c r="D208" s="713"/>
      <c r="E208" s="344"/>
      <c r="F208" s="117"/>
      <c r="G208" s="697"/>
      <c r="H208" s="697"/>
      <c r="I208" s="697"/>
      <c r="J208" s="697"/>
      <c r="K208" s="697"/>
      <c r="L208" s="697"/>
      <c r="M208" s="697"/>
      <c r="N208" s="396"/>
      <c r="O208" s="396"/>
      <c r="P208" s="396"/>
      <c r="Q208" s="396"/>
    </row>
    <row r="209" spans="1:17" s="17" customFormat="1" ht="15" customHeight="1" x14ac:dyDescent="0.3">
      <c r="B209" s="389" t="str">
        <f>IF(OR(AND(ISBLANK($E209),NOT(ISBLANK($F209))),AND(ISBLANK($F209),NOT(ISBLANK($E209)))), "Fill out both E &amp; F","Other:")</f>
        <v>Other:</v>
      </c>
      <c r="C209" s="698"/>
      <c r="D209" s="698"/>
      <c r="E209" s="404"/>
      <c r="F209" s="117"/>
      <c r="G209" s="697"/>
      <c r="H209" s="697"/>
      <c r="I209" s="697"/>
      <c r="J209" s="697"/>
      <c r="K209" s="697"/>
      <c r="L209" s="697"/>
      <c r="M209" s="697"/>
      <c r="N209" s="396"/>
      <c r="O209" s="396"/>
      <c r="P209" s="396"/>
      <c r="Q209" s="396"/>
    </row>
    <row r="210" spans="1:17" s="17" customFormat="1" ht="15" customHeight="1" x14ac:dyDescent="0.3">
      <c r="B210" s="389" t="str">
        <f>IF(OR(AND(ISBLANK($E210),NOT(ISBLANK($F210))),AND(ISBLANK($F210),NOT(ISBLANK($E210)))), "Fill out both E &amp; F","Other:")</f>
        <v>Other:</v>
      </c>
      <c r="C210" s="698"/>
      <c r="D210" s="698"/>
      <c r="E210" s="404"/>
      <c r="F210" s="117"/>
      <c r="G210" s="697"/>
      <c r="H210" s="697"/>
      <c r="I210" s="697"/>
      <c r="J210" s="697"/>
      <c r="K210" s="697"/>
      <c r="L210" s="697"/>
      <c r="M210" s="697"/>
      <c r="N210" s="396"/>
      <c r="O210" s="396"/>
      <c r="P210" s="396"/>
      <c r="Q210" s="396"/>
    </row>
    <row r="211" spans="1:17" s="17" customFormat="1" ht="15" customHeight="1" x14ac:dyDescent="0.3">
      <c r="B211" s="389" t="str">
        <f>IF(OR(AND(ISBLANK($E211),NOT(ISBLANK($F211))),AND(ISBLANK($F211),NOT(ISBLANK($E211)))), "Fill out both E &amp; F","Other:")</f>
        <v>Other:</v>
      </c>
      <c r="C211" s="698"/>
      <c r="D211" s="698"/>
      <c r="E211" s="404"/>
      <c r="F211" s="117"/>
      <c r="G211" s="697"/>
      <c r="H211" s="697"/>
      <c r="I211" s="697"/>
      <c r="J211" s="697"/>
      <c r="K211" s="697"/>
      <c r="L211" s="697"/>
      <c r="M211" s="697"/>
      <c r="N211" s="396"/>
      <c r="O211" s="396"/>
      <c r="P211" s="396"/>
      <c r="Q211" s="396"/>
    </row>
    <row r="212" spans="1:17" s="17" customFormat="1" ht="15" customHeight="1" x14ac:dyDescent="0.3">
      <c r="B212" s="52" t="str">
        <f>"Subtotal:"&amp;B205</f>
        <v>Subtotal:Life Safety / Fire Protection</v>
      </c>
      <c r="C212" s="51"/>
      <c r="D212" s="389"/>
      <c r="E212" s="381">
        <f>SUM(E206:E211)</f>
        <v>0</v>
      </c>
      <c r="N212" s="396"/>
      <c r="O212" s="396"/>
      <c r="P212" s="396"/>
      <c r="Q212" s="396"/>
    </row>
    <row r="213" spans="1:17" s="17" customFormat="1" ht="15" customHeight="1" x14ac:dyDescent="0.3">
      <c r="B213" s="52"/>
      <c r="C213" s="51"/>
      <c r="D213" s="389"/>
      <c r="E213" s="386"/>
      <c r="N213" s="396"/>
      <c r="O213" s="396"/>
      <c r="P213" s="396"/>
      <c r="Q213" s="396"/>
    </row>
    <row r="214" spans="1:17" s="123" customFormat="1" ht="15" customHeight="1" x14ac:dyDescent="0.35">
      <c r="B214" s="32"/>
      <c r="C214" s="389"/>
      <c r="D214" s="389"/>
      <c r="E214" s="375" t="s">
        <v>160</v>
      </c>
      <c r="F214" s="375" t="s">
        <v>161</v>
      </c>
      <c r="G214" s="699" t="s">
        <v>162</v>
      </c>
      <c r="H214" s="700"/>
      <c r="I214" s="700"/>
      <c r="J214" s="700"/>
      <c r="K214" s="700"/>
      <c r="L214" s="700"/>
      <c r="M214" s="701"/>
      <c r="N214" s="396"/>
      <c r="O214" s="396"/>
      <c r="P214" s="396"/>
      <c r="Q214" s="396"/>
    </row>
    <row r="215" spans="1:17" customFormat="1" ht="15" customHeight="1" x14ac:dyDescent="0.35">
      <c r="A215" s="8"/>
      <c r="B215" s="702" t="s">
        <v>177</v>
      </c>
      <c r="C215" s="702"/>
      <c r="D215" s="703"/>
      <c r="E215" s="704"/>
      <c r="F215" s="705"/>
      <c r="G215" s="705"/>
      <c r="H215" s="705"/>
      <c r="I215" s="705"/>
      <c r="J215" s="705"/>
      <c r="K215" s="705"/>
      <c r="L215" s="705"/>
      <c r="M215" s="706"/>
      <c r="N215" s="400"/>
      <c r="O215" s="400"/>
      <c r="P215" s="400"/>
      <c r="Q215" s="400"/>
    </row>
    <row r="216" spans="1:17" s="17" customFormat="1" ht="15" customHeight="1" x14ac:dyDescent="0.3">
      <c r="B216" s="694" t="str">
        <f>IF(OR(AND(ISBLANK($E216),NOT(ISBLANK($F216))),AND(ISBLANK($F216),NOT(ISBLANK($E216)))), "Fill out both E &amp; F","Pool and Spa/ Pool Mechanical Room")</f>
        <v>Pool and Spa/ Pool Mechanical Room</v>
      </c>
      <c r="C216" s="694"/>
      <c r="D216" s="707"/>
      <c r="E216" s="344"/>
      <c r="F216" s="117"/>
      <c r="G216" s="697"/>
      <c r="H216" s="697"/>
      <c r="I216" s="697"/>
      <c r="J216" s="697"/>
      <c r="K216" s="697"/>
      <c r="L216" s="697"/>
      <c r="M216" s="697"/>
      <c r="N216" s="396"/>
      <c r="O216" s="396"/>
      <c r="P216" s="396"/>
      <c r="Q216" s="396"/>
    </row>
    <row r="217" spans="1:17" s="17" customFormat="1" ht="27.75" customHeight="1" x14ac:dyDescent="0.3">
      <c r="B217" s="708" t="str">
        <f>IF(OR(AND(ISBLANK($E217),NOT(ISBLANK($F217))),AND(ISBLANK($F217),NOT(ISBLANK($E217)))), "Fill out both E &amp; F","Recreational Areas Including Playground Restoration and Repair")</f>
        <v>Recreational Areas Including Playground Restoration and Repair</v>
      </c>
      <c r="C217" s="708"/>
      <c r="D217" s="709"/>
      <c r="E217" s="344"/>
      <c r="F217" s="117"/>
      <c r="G217" s="697"/>
      <c r="H217" s="697"/>
      <c r="I217" s="697"/>
      <c r="J217" s="697"/>
      <c r="K217" s="697"/>
      <c r="L217" s="697"/>
      <c r="M217" s="697"/>
      <c r="N217" s="396"/>
      <c r="O217" s="396"/>
      <c r="P217" s="396"/>
      <c r="Q217" s="396"/>
    </row>
    <row r="218" spans="1:17" s="17" customFormat="1" ht="15" customHeight="1" x14ac:dyDescent="0.3">
      <c r="B218" s="694" t="str">
        <f>IF(OR(AND(ISBLANK($E218),NOT(ISBLANK($F218))),AND(ISBLANK($F218),NOT(ISBLANK($E218)))), "Fill out both E &amp; F","Parking Garage ")</f>
        <v xml:space="preserve">Parking Garage </v>
      </c>
      <c r="C218" s="695"/>
      <c r="D218" s="696"/>
      <c r="E218" s="344"/>
      <c r="F218" s="117"/>
      <c r="G218" s="697"/>
      <c r="H218" s="697"/>
      <c r="I218" s="697"/>
      <c r="J218" s="697"/>
      <c r="K218" s="697"/>
      <c r="L218" s="697"/>
      <c r="M218" s="697"/>
      <c r="N218" s="396"/>
      <c r="O218" s="396"/>
      <c r="P218" s="396"/>
      <c r="Q218" s="396"/>
    </row>
    <row r="219" spans="1:17" s="17" customFormat="1" ht="15" customHeight="1" x14ac:dyDescent="0.3">
      <c r="B219" s="389" t="str">
        <f>IF(OR(AND(ISBLANK($E219),NOT(ISBLANK($F219))),AND(ISBLANK($F219),NOT(ISBLANK($E219)))), "Fill out both E &amp; F","Other:")</f>
        <v>Other:</v>
      </c>
      <c r="C219" s="698"/>
      <c r="D219" s="698"/>
      <c r="E219" s="404"/>
      <c r="F219" s="117"/>
      <c r="G219" s="697"/>
      <c r="H219" s="697"/>
      <c r="I219" s="697"/>
      <c r="J219" s="697"/>
      <c r="K219" s="697"/>
      <c r="L219" s="697"/>
      <c r="M219" s="697"/>
      <c r="N219" s="396"/>
      <c r="O219" s="396"/>
      <c r="P219" s="396"/>
      <c r="Q219" s="396"/>
    </row>
    <row r="220" spans="1:17" s="17" customFormat="1" ht="15" customHeight="1" x14ac:dyDescent="0.3">
      <c r="B220" s="389" t="str">
        <f>IF(OR(AND(ISBLANK($E220),NOT(ISBLANK($F220))),AND(ISBLANK($F220),NOT(ISBLANK($E220)))), "Fill out both E &amp; F","Other:")</f>
        <v>Other:</v>
      </c>
      <c r="C220" s="698"/>
      <c r="D220" s="698"/>
      <c r="E220" s="404"/>
      <c r="F220" s="117"/>
      <c r="G220" s="697"/>
      <c r="H220" s="697"/>
      <c r="I220" s="697"/>
      <c r="J220" s="697"/>
      <c r="K220" s="697"/>
      <c r="L220" s="697"/>
      <c r="M220" s="697"/>
      <c r="N220" s="396"/>
      <c r="O220" s="396"/>
      <c r="P220" s="396"/>
      <c r="Q220" s="396"/>
    </row>
    <row r="221" spans="1:17" s="17" customFormat="1" ht="15" customHeight="1" x14ac:dyDescent="0.3">
      <c r="B221" s="389" t="str">
        <f>IF(OR(AND(ISBLANK($E221),NOT(ISBLANK($F221))),AND(ISBLANK($F221),NOT(ISBLANK($E221)))), "Fill out both E &amp; F","Other:")</f>
        <v>Other:</v>
      </c>
      <c r="C221" s="698"/>
      <c r="D221" s="698"/>
      <c r="E221" s="404"/>
      <c r="F221" s="117"/>
      <c r="G221" s="697"/>
      <c r="H221" s="697"/>
      <c r="I221" s="697"/>
      <c r="J221" s="697"/>
      <c r="K221" s="697"/>
      <c r="L221" s="697"/>
      <c r="M221" s="697"/>
      <c r="N221" s="396"/>
      <c r="O221" s="396"/>
      <c r="P221" s="396"/>
      <c r="Q221" s="396"/>
    </row>
    <row r="222" spans="1:17" s="17" customFormat="1" ht="24.75" customHeight="1" x14ac:dyDescent="0.3">
      <c r="B222" s="52" t="str">
        <f>"Subtotal:"&amp;B215</f>
        <v>Subtotal:Amenities and Others</v>
      </c>
      <c r="C222" s="51"/>
      <c r="D222" s="389"/>
      <c r="E222" s="381">
        <f>SUM(E216:E221)</f>
        <v>0</v>
      </c>
      <c r="F222" s="150"/>
      <c r="G222" s="151"/>
      <c r="H222" s="151"/>
      <c r="I222" s="151"/>
      <c r="J222" s="151"/>
      <c r="N222" s="396"/>
      <c r="O222" s="396"/>
      <c r="P222" s="396"/>
      <c r="Q222" s="396"/>
    </row>
    <row r="223" spans="1:17" s="17" customFormat="1" ht="15" customHeight="1" x14ac:dyDescent="0.45">
      <c r="B223" s="52"/>
      <c r="C223" s="52"/>
      <c r="E223" s="392"/>
      <c r="F223" s="881" t="str" cm="1">
        <f t="array" ref="F223">IF((COUNT(E91:E104+E109:E115+E120:E132+E137:E156+E161:E168+E173:E181+E186:E192+E197:E201+E206:E211+E216:E221))&gt;2,"General Contractor Required for Project"," ")</f>
        <v>General Contractor Required for Project</v>
      </c>
      <c r="G223" s="881"/>
      <c r="H223" s="881"/>
      <c r="I223" s="881"/>
      <c r="J223" s="881"/>
      <c r="K223" s="389"/>
      <c r="L223" s="458"/>
      <c r="M223" s="389"/>
      <c r="N223" s="396"/>
      <c r="O223" s="396"/>
      <c r="P223" s="396"/>
      <c r="Q223" s="396"/>
    </row>
    <row r="224" spans="1:17" s="17" customFormat="1" ht="15" customHeight="1" x14ac:dyDescent="0.3">
      <c r="F224" s="880" t="str" cm="1">
        <f t="array" ref="F224">IF((COUNT(E91:E104+E109:E115+E120:E132+E137:E156+E161:E168+E173:E181+E186:E192+E197:E201+E206:E211+E216:E221))&gt;2, "More than 2 trades identified above therefore add appropriate GC Fees, if applicable","No GC Required when &lt;2 trades")</f>
        <v>More than 2 trades identified above therefore add appropriate GC Fees, if applicable</v>
      </c>
      <c r="G224" s="880"/>
      <c r="H224" s="880"/>
      <c r="I224" s="880"/>
      <c r="J224" s="880"/>
      <c r="L224" s="463"/>
      <c r="M224" s="343" t="s">
        <v>178</v>
      </c>
      <c r="N224" s="396"/>
      <c r="O224" s="396"/>
      <c r="P224" s="396"/>
      <c r="Q224" s="396"/>
    </row>
    <row r="225" spans="2:17" s="17" customFormat="1" ht="15" customHeight="1" x14ac:dyDescent="0.3">
      <c r="B225" s="52" t="s">
        <v>179</v>
      </c>
      <c r="C225" s="52"/>
      <c r="D225" s="51"/>
      <c r="E225" s="387">
        <f>E222+E212+E202+E193+E182+E169+E157+E133+E116+E105</f>
        <v>0</v>
      </c>
      <c r="F225" s="150"/>
      <c r="G225" s="151"/>
      <c r="H225" s="150"/>
      <c r="I225" s="150"/>
      <c r="J225" s="150"/>
      <c r="L225" s="34" t="s">
        <v>180</v>
      </c>
      <c r="M225" s="64">
        <f>SUMIF(F91:F221,"Immediate/Critical Repairs",E91:E221)</f>
        <v>0</v>
      </c>
      <c r="N225" s="396"/>
      <c r="O225" s="396"/>
      <c r="P225" s="396"/>
      <c r="Q225" s="396"/>
    </row>
    <row r="226" spans="2:17" s="17" customFormat="1" ht="15" customHeight="1" x14ac:dyDescent="0.3">
      <c r="L226" s="35" t="s">
        <v>181</v>
      </c>
      <c r="M226" s="64">
        <f>SUMIF(F91:F221,"Code Violations",E91:E221)</f>
        <v>0</v>
      </c>
      <c r="N226" s="396"/>
      <c r="O226" s="396"/>
      <c r="P226" s="396"/>
      <c r="Q226" s="396"/>
    </row>
    <row r="227" spans="2:17" s="17" customFormat="1" ht="15" customHeight="1" x14ac:dyDescent="0.3">
      <c r="B227" s="52" t="s">
        <v>182</v>
      </c>
      <c r="C227" s="52"/>
      <c r="D227" s="52"/>
      <c r="E227" s="63">
        <f>E225*10%</f>
        <v>0</v>
      </c>
      <c r="F227" s="60"/>
      <c r="G227" s="36"/>
      <c r="H227" s="389"/>
      <c r="L227" s="35" t="s">
        <v>183</v>
      </c>
      <c r="M227" s="64">
        <f>SUMIF(F91:F221,"Life/Safety",E91:E221)</f>
        <v>0</v>
      </c>
      <c r="N227" s="398"/>
      <c r="O227" s="396"/>
      <c r="P227" s="396"/>
      <c r="Q227" s="396"/>
    </row>
    <row r="228" spans="2:17" s="17" customFormat="1" ht="15" customHeight="1" thickBot="1" x14ac:dyDescent="0.35">
      <c r="L228" s="35" t="s">
        <v>184</v>
      </c>
      <c r="M228" s="409">
        <f>SUMIF(F91:F221,"Long Term Repairs",E91:E221)</f>
        <v>0</v>
      </c>
      <c r="N228" s="396"/>
      <c r="O228" s="396"/>
      <c r="P228" s="396"/>
      <c r="Q228" s="396"/>
    </row>
    <row r="229" spans="2:17" s="17" customFormat="1" ht="15" customHeight="1" thickTop="1" x14ac:dyDescent="0.3">
      <c r="B229" s="32"/>
      <c r="C229" s="389"/>
      <c r="D229" s="389"/>
      <c r="E229" s="389"/>
      <c r="F229" s="389"/>
      <c r="L229" s="53" t="s">
        <v>141</v>
      </c>
      <c r="M229" s="408">
        <f>SUM(M225:M228)</f>
        <v>0</v>
      </c>
      <c r="N229" s="396"/>
      <c r="O229" s="396"/>
      <c r="P229" s="396"/>
      <c r="Q229" s="396"/>
    </row>
    <row r="230" spans="2:17" s="17" customFormat="1" ht="15" customHeight="1" x14ac:dyDescent="0.35">
      <c r="B230" s="52" t="s">
        <v>185</v>
      </c>
      <c r="C230" s="389"/>
      <c r="D230" s="389" t="s">
        <v>186</v>
      </c>
      <c r="E230" s="61"/>
      <c r="F230" s="836" t="str">
        <f>IFERROR(IF(E230&gt;($E$225*0.06),"Max Allowable is 6%",E230/$E$225),"")</f>
        <v/>
      </c>
      <c r="G230" s="837"/>
      <c r="H230" s="461"/>
      <c r="I230" s="114"/>
      <c r="J230" s="114"/>
      <c r="M230" s="463" t="str">
        <f>IF(M229&lt;&gt;E225,"Please select Category for all repairs","Matches Total Improvements Estimate")</f>
        <v>Matches Total Improvements Estimate</v>
      </c>
      <c r="N230" s="396"/>
      <c r="O230" s="396"/>
      <c r="P230" s="396"/>
      <c r="Q230" s="396"/>
    </row>
    <row r="231" spans="2:17" s="17" customFormat="1" ht="15" customHeight="1" x14ac:dyDescent="0.3">
      <c r="B231" s="52" t="s">
        <v>187</v>
      </c>
      <c r="C231" s="389"/>
      <c r="D231" s="389" t="s">
        <v>188</v>
      </c>
      <c r="E231" s="61"/>
      <c r="F231" s="836" t="str">
        <f>IFERROR(IF(E231&gt;($E$225*0.02),"Max Allowable is 2%",E231/$E$225),"")</f>
        <v/>
      </c>
      <c r="G231" s="837"/>
      <c r="H231" s="461"/>
      <c r="M231" s="389"/>
      <c r="N231" s="396"/>
      <c r="O231" s="396"/>
      <c r="P231" s="396"/>
      <c r="Q231" s="396"/>
    </row>
    <row r="232" spans="2:17" s="17" customFormat="1" ht="15" customHeight="1" x14ac:dyDescent="0.3">
      <c r="B232" s="52" t="s">
        <v>189</v>
      </c>
      <c r="C232" s="389"/>
      <c r="D232" s="389" t="s">
        <v>186</v>
      </c>
      <c r="E232" s="61"/>
      <c r="F232" s="836" t="str">
        <f>IFERROR(IF(E232&gt;($E$225*0.06),"Max Allowable is 6%",E232/$E$225),"")</f>
        <v/>
      </c>
      <c r="G232" s="837"/>
      <c r="H232" s="461"/>
      <c r="I232" s="389"/>
      <c r="J232" s="52"/>
      <c r="K232" s="52"/>
      <c r="L232" s="53" t="s">
        <v>190</v>
      </c>
      <c r="M232" s="65"/>
      <c r="N232" s="396"/>
      <c r="O232" s="396"/>
      <c r="P232" s="396"/>
      <c r="Q232" s="396"/>
    </row>
    <row r="233" spans="2:17" s="17" customFormat="1" ht="28.5" customHeight="1" x14ac:dyDescent="0.3">
      <c r="B233" s="32" t="s">
        <v>191</v>
      </c>
      <c r="C233" s="389"/>
      <c r="D233" s="389"/>
      <c r="E233" s="238">
        <f>+E230+E231+E232</f>
        <v>0</v>
      </c>
      <c r="F233" s="836" t="e">
        <f>+E233/E225</f>
        <v>#DIV/0!</v>
      </c>
      <c r="G233" s="837"/>
      <c r="H233" s="856" t="e">
        <f>IF(F233&gt;14%, "Warning Total GC Fees Exceed 14%"," ")</f>
        <v>#DIV/0!</v>
      </c>
      <c r="I233" s="856"/>
      <c r="J233" s="856"/>
      <c r="K233" s="857"/>
      <c r="L233" s="857"/>
      <c r="M233" s="239"/>
      <c r="N233" s="396"/>
      <c r="O233" s="396"/>
      <c r="P233" s="396"/>
      <c r="Q233" s="396"/>
    </row>
    <row r="234" spans="2:17" x14ac:dyDescent="0.35">
      <c r="B234" s="32"/>
      <c r="C234" s="389"/>
      <c r="D234" s="389"/>
      <c r="E234" s="112"/>
      <c r="F234" s="389"/>
      <c r="G234" s="17"/>
      <c r="H234" s="389"/>
      <c r="I234" s="389"/>
      <c r="J234" s="389"/>
      <c r="K234" s="857"/>
      <c r="L234" s="857"/>
      <c r="M234" s="389"/>
    </row>
    <row r="235" spans="2:17" x14ac:dyDescent="0.35">
      <c r="B235" s="52" t="s">
        <v>192</v>
      </c>
      <c r="C235" s="52"/>
      <c r="D235" s="389"/>
      <c r="E235" s="858">
        <f>E225+E227+E233</f>
        <v>0</v>
      </c>
      <c r="F235" s="859"/>
      <c r="G235" s="389"/>
      <c r="H235" s="240" t="str">
        <f>IFERROR(E235/$K$78,"")</f>
        <v/>
      </c>
      <c r="I235" s="389" t="s">
        <v>193</v>
      </c>
      <c r="J235" s="17"/>
      <c r="K235" s="17"/>
      <c r="L235" s="53" t="s">
        <v>194</v>
      </c>
      <c r="M235" s="403">
        <f>ROUNDUP(E235+M232,0)</f>
        <v>0</v>
      </c>
    </row>
    <row r="236" spans="2:17" ht="40.5" customHeight="1" x14ac:dyDescent="0.35">
      <c r="L236" s="860" t="str">
        <f>IF(M235&gt;475000,"Total Request Amount Exceeds Maximum Award Amount","")</f>
        <v/>
      </c>
      <c r="M236" s="860"/>
    </row>
    <row r="237" spans="2:17" x14ac:dyDescent="0.35">
      <c r="F237" s="847" t="str">
        <f>IF(M235&lt;&gt;B4,"Warning: Funding Request Amount And Total Request Amount Does Not Match","")</f>
        <v/>
      </c>
      <c r="G237" s="847"/>
      <c r="H237" s="847"/>
      <c r="I237" s="847"/>
      <c r="J237" s="847"/>
      <c r="K237" s="847"/>
      <c r="L237" s="847"/>
      <c r="M237" s="847"/>
    </row>
    <row r="238" spans="2:17" x14ac:dyDescent="0.35">
      <c r="F238" s="847" t="str">
        <f>IF(M235&gt;0,"Total Request is rounded to the nearest dollar","")</f>
        <v/>
      </c>
      <c r="G238" s="847"/>
      <c r="H238" s="847"/>
      <c r="I238" s="847"/>
      <c r="J238" s="847"/>
      <c r="K238" s="847"/>
      <c r="L238" s="847"/>
      <c r="M238" s="847"/>
    </row>
    <row r="239" spans="2:17" ht="16" thickBot="1" x14ac:dyDescent="0.4">
      <c r="B239" s="241" t="s">
        <v>195</v>
      </c>
      <c r="C239" s="241"/>
      <c r="D239" s="241"/>
      <c r="E239" s="241"/>
      <c r="F239" s="241"/>
      <c r="G239" s="241"/>
      <c r="H239" s="241"/>
      <c r="I239" s="241"/>
      <c r="J239" s="241"/>
      <c r="K239" s="414"/>
      <c r="L239" s="414"/>
      <c r="M239" s="242"/>
    </row>
    <row r="240" spans="2:17" ht="30.75" customHeight="1" thickBot="1" x14ac:dyDescent="0.5">
      <c r="B240" s="848" t="s">
        <v>196</v>
      </c>
      <c r="C240" s="848"/>
      <c r="D240" s="848"/>
      <c r="E240" s="848"/>
      <c r="F240" s="848"/>
      <c r="G240" s="849"/>
      <c r="H240" s="347" t="b">
        <v>0</v>
      </c>
      <c r="I240" s="850" t="s">
        <v>197</v>
      </c>
      <c r="J240" s="851"/>
      <c r="K240" s="851"/>
      <c r="L240" s="852"/>
      <c r="M240" s="345" t="b">
        <v>0</v>
      </c>
    </row>
    <row r="241" spans="2:13" ht="33" customHeight="1" thickBot="1" x14ac:dyDescent="0.5">
      <c r="B241" s="848" t="s">
        <v>198</v>
      </c>
      <c r="C241" s="848"/>
      <c r="D241" s="848"/>
      <c r="E241" s="848"/>
      <c r="F241" s="848"/>
      <c r="G241" s="849"/>
      <c r="H241" s="347" t="b">
        <v>0</v>
      </c>
      <c r="I241" s="853" t="s">
        <v>199</v>
      </c>
      <c r="J241" s="854"/>
      <c r="K241" s="854"/>
      <c r="L241" s="855"/>
      <c r="M241" s="345" t="b">
        <v>0</v>
      </c>
    </row>
    <row r="242" spans="2:13" ht="29.25" customHeight="1" thickBot="1" x14ac:dyDescent="0.5">
      <c r="B242" s="848" t="s">
        <v>200</v>
      </c>
      <c r="C242" s="848"/>
      <c r="D242" s="848"/>
      <c r="E242" s="848"/>
      <c r="F242" s="848"/>
      <c r="G242" s="849"/>
      <c r="H242" s="347" t="b">
        <v>0</v>
      </c>
      <c r="I242" s="850" t="s">
        <v>201</v>
      </c>
      <c r="J242" s="851"/>
      <c r="K242" s="851"/>
      <c r="L242" s="852"/>
      <c r="M242" s="346" t="b">
        <v>0</v>
      </c>
    </row>
    <row r="243" spans="2:13" ht="19" thickBot="1" x14ac:dyDescent="0.5">
      <c r="B243" s="40" t="s">
        <v>202</v>
      </c>
      <c r="C243" s="861"/>
      <c r="D243" s="861"/>
      <c r="E243" s="861"/>
      <c r="F243" s="861"/>
      <c r="G243" s="862"/>
      <c r="H243" s="347" t="b">
        <v>0</v>
      </c>
      <c r="I243" s="138" t="s">
        <v>202</v>
      </c>
      <c r="J243" s="863"/>
      <c r="K243" s="863"/>
      <c r="L243" s="863"/>
      <c r="M243" s="345" t="b">
        <v>0</v>
      </c>
    </row>
    <row r="244" spans="2:13" x14ac:dyDescent="0.35">
      <c r="M244" s="463"/>
    </row>
    <row r="245" spans="2:13" x14ac:dyDescent="0.35">
      <c r="B245" s="26" t="s">
        <v>203</v>
      </c>
      <c r="C245" s="27"/>
      <c r="D245" s="27"/>
      <c r="E245" s="27"/>
      <c r="F245" s="27"/>
      <c r="G245" s="27"/>
      <c r="H245" s="27"/>
      <c r="I245" s="27"/>
      <c r="J245" s="27"/>
      <c r="K245" s="27"/>
      <c r="L245" s="27"/>
      <c r="M245" s="38" t="s">
        <v>204</v>
      </c>
    </row>
    <row r="246" spans="2:13" x14ac:dyDescent="0.35">
      <c r="B246" s="74" t="s">
        <v>205</v>
      </c>
      <c r="C246" s="17"/>
      <c r="D246" s="17"/>
      <c r="E246" s="17"/>
      <c r="F246" s="17"/>
      <c r="G246" s="17"/>
      <c r="H246" s="17"/>
      <c r="I246" s="17"/>
      <c r="J246" s="17"/>
      <c r="K246" s="17"/>
      <c r="L246" s="17"/>
      <c r="M246" s="17"/>
    </row>
    <row r="247" spans="2:13" x14ac:dyDescent="0.35">
      <c r="B247" s="864" t="s">
        <v>206</v>
      </c>
      <c r="C247" s="864"/>
      <c r="D247" s="57" t="s">
        <v>207</v>
      </c>
      <c r="E247" s="57" t="s">
        <v>160</v>
      </c>
      <c r="F247" s="57" t="s">
        <v>208</v>
      </c>
      <c r="G247" s="57" t="s">
        <v>209</v>
      </c>
      <c r="H247" s="57" t="s">
        <v>210</v>
      </c>
      <c r="I247" s="57" t="s">
        <v>211</v>
      </c>
      <c r="J247" s="57" t="s">
        <v>212</v>
      </c>
      <c r="K247" s="57" t="s">
        <v>213</v>
      </c>
      <c r="L247" s="57" t="s">
        <v>214</v>
      </c>
    </row>
    <row r="248" spans="2:13" x14ac:dyDescent="0.35">
      <c r="B248" s="744"/>
      <c r="C248" s="744"/>
      <c r="D248" s="21"/>
      <c r="E248" s="351"/>
      <c r="F248" s="54"/>
      <c r="G248" s="76"/>
      <c r="H248" s="54"/>
      <c r="I248" s="351"/>
      <c r="J248" s="351"/>
      <c r="K248" s="55"/>
      <c r="L248" s="21"/>
    </row>
    <row r="249" spans="2:13" x14ac:dyDescent="0.35">
      <c r="B249" s="744"/>
      <c r="C249" s="744"/>
      <c r="D249" s="21"/>
      <c r="E249" s="351"/>
      <c r="F249" s="54"/>
      <c r="G249" s="76"/>
      <c r="H249" s="54"/>
      <c r="I249" s="351"/>
      <c r="J249" s="351"/>
      <c r="K249" s="55"/>
      <c r="L249" s="21"/>
    </row>
    <row r="250" spans="2:13" x14ac:dyDescent="0.35">
      <c r="B250" s="744"/>
      <c r="C250" s="744"/>
      <c r="D250" s="21"/>
      <c r="E250" s="351"/>
      <c r="F250" s="54"/>
      <c r="G250" s="76"/>
      <c r="H250" s="54"/>
      <c r="I250" s="351"/>
      <c r="J250" s="351"/>
      <c r="K250" s="55"/>
      <c r="L250" s="21"/>
    </row>
    <row r="251" spans="2:13" x14ac:dyDescent="0.35">
      <c r="B251" s="744"/>
      <c r="C251" s="744"/>
      <c r="D251" s="21"/>
      <c r="E251" s="351"/>
      <c r="F251" s="54"/>
      <c r="G251" s="76"/>
      <c r="H251" s="54"/>
      <c r="I251" s="351"/>
      <c r="J251" s="351"/>
      <c r="K251" s="55"/>
      <c r="L251" s="21"/>
    </row>
    <row r="252" spans="2:13" x14ac:dyDescent="0.35">
      <c r="B252" s="744"/>
      <c r="C252" s="744"/>
      <c r="D252" s="21"/>
      <c r="E252" s="351"/>
      <c r="F252" s="54"/>
      <c r="G252" s="76"/>
      <c r="H252" s="54"/>
      <c r="I252" s="351"/>
      <c r="J252" s="351"/>
      <c r="K252" s="55"/>
      <c r="L252" s="21"/>
    </row>
    <row r="253" spans="2:13" x14ac:dyDescent="0.35">
      <c r="B253" s="744"/>
      <c r="C253" s="744"/>
      <c r="D253" s="21"/>
      <c r="E253" s="351"/>
      <c r="F253" s="54"/>
      <c r="G253" s="76"/>
      <c r="H253" s="54"/>
      <c r="I253" s="351"/>
      <c r="J253" s="351"/>
      <c r="K253" s="55"/>
      <c r="L253" s="21"/>
    </row>
    <row r="254" spans="2:13" x14ac:dyDescent="0.35">
      <c r="B254" s="744"/>
      <c r="C254" s="744"/>
      <c r="D254" s="21"/>
      <c r="E254" s="351"/>
      <c r="F254" s="54"/>
      <c r="G254" s="76"/>
      <c r="H254" s="54"/>
      <c r="I254" s="351"/>
      <c r="J254" s="351"/>
      <c r="K254" s="55"/>
      <c r="L254" s="21"/>
    </row>
    <row r="255" spans="2:13" x14ac:dyDescent="0.35">
      <c r="B255" s="74" t="s">
        <v>215</v>
      </c>
      <c r="C255" s="17"/>
      <c r="D255" s="17"/>
      <c r="E255" s="17"/>
      <c r="F255" s="17"/>
      <c r="G255" s="17"/>
      <c r="H255" s="17"/>
      <c r="I255" s="131">
        <f>SUM(I248:I254)</f>
        <v>0</v>
      </c>
      <c r="J255" s="17"/>
      <c r="K255" s="17"/>
      <c r="L255" s="17"/>
      <c r="M255" s="17"/>
    </row>
    <row r="256" spans="2:13" x14ac:dyDescent="0.35">
      <c r="B256" s="864" t="s">
        <v>216</v>
      </c>
      <c r="C256" s="864"/>
      <c r="D256" s="57"/>
      <c r="E256" s="57"/>
      <c r="F256" s="57"/>
      <c r="G256" s="57"/>
      <c r="H256" s="57"/>
      <c r="I256" s="57"/>
      <c r="J256" s="57"/>
      <c r="K256" s="57"/>
      <c r="L256" s="57"/>
    </row>
    <row r="257" spans="2:13" x14ac:dyDescent="0.35">
      <c r="B257" s="875"/>
      <c r="C257" s="875"/>
      <c r="D257" s="134"/>
      <c r="E257" s="156"/>
      <c r="F257" s="135"/>
      <c r="G257" s="136"/>
      <c r="H257" s="135"/>
      <c r="I257" s="157"/>
      <c r="J257" s="156"/>
      <c r="K257" s="137"/>
      <c r="L257" s="134"/>
    </row>
    <row r="258" spans="2:13" x14ac:dyDescent="0.35">
      <c r="B258" s="779"/>
      <c r="C258" s="781"/>
      <c r="D258" s="134"/>
      <c r="E258" s="156"/>
      <c r="F258" s="135"/>
      <c r="G258" s="136"/>
      <c r="H258" s="135"/>
      <c r="I258" s="157"/>
      <c r="J258" s="156"/>
      <c r="K258" s="137"/>
      <c r="L258" s="134"/>
    </row>
    <row r="259" spans="2:13" x14ac:dyDescent="0.35">
      <c r="B259" s="875"/>
      <c r="C259" s="875"/>
      <c r="D259" s="134"/>
      <c r="E259" s="156"/>
      <c r="F259" s="135"/>
      <c r="G259" s="136"/>
      <c r="H259" s="135"/>
      <c r="I259" s="157"/>
      <c r="J259" s="156"/>
      <c r="K259" s="137"/>
      <c r="L259" s="134"/>
    </row>
    <row r="260" spans="2:13" x14ac:dyDescent="0.35">
      <c r="B260" s="875"/>
      <c r="C260" s="875"/>
      <c r="D260" s="134"/>
      <c r="E260" s="156"/>
      <c r="F260" s="135"/>
      <c r="G260" s="136"/>
      <c r="H260" s="135"/>
      <c r="I260" s="157"/>
      <c r="J260" s="156"/>
      <c r="K260" s="137"/>
      <c r="L260" s="134"/>
    </row>
    <row r="261" spans="2:13" x14ac:dyDescent="0.35">
      <c r="B261" s="123"/>
      <c r="C261" s="123"/>
      <c r="D261" s="243"/>
      <c r="E261" s="244"/>
      <c r="F261" s="245"/>
      <c r="G261" s="246"/>
      <c r="H261" s="245"/>
      <c r="I261" s="247"/>
      <c r="J261" s="244"/>
      <c r="K261" s="244"/>
      <c r="L261" s="248"/>
      <c r="M261" s="243"/>
    </row>
    <row r="262" spans="2:13" x14ac:dyDescent="0.35">
      <c r="B262" s="123"/>
      <c r="C262" s="123"/>
      <c r="D262" s="243"/>
      <c r="E262" s="244"/>
      <c r="F262" s="245"/>
      <c r="G262" s="246"/>
      <c r="H262" s="245"/>
      <c r="I262" s="247"/>
      <c r="J262" s="244"/>
      <c r="K262" s="244"/>
      <c r="L262" s="248"/>
      <c r="M262" s="243"/>
    </row>
    <row r="263" spans="2:13" x14ac:dyDescent="0.35">
      <c r="B263" s="17" t="s">
        <v>217</v>
      </c>
      <c r="C263" s="17"/>
      <c r="D263" s="17"/>
      <c r="E263" s="747"/>
      <c r="F263" s="748"/>
      <c r="G263" s="748"/>
      <c r="H263" s="748"/>
      <c r="I263" s="749"/>
      <c r="J263" s="111" t="s">
        <v>218</v>
      </c>
      <c r="K263" s="351"/>
      <c r="L263" s="111" t="s">
        <v>219</v>
      </c>
      <c r="M263" s="172"/>
    </row>
    <row r="264" spans="2:13" x14ac:dyDescent="0.35">
      <c r="B264" s="17"/>
      <c r="C264" s="17"/>
      <c r="D264" s="17"/>
      <c r="E264" s="17"/>
      <c r="F264" s="17"/>
      <c r="G264" s="17"/>
      <c r="H264" s="17"/>
      <c r="I264" s="17"/>
      <c r="J264" s="17"/>
      <c r="K264" s="17"/>
      <c r="L264" s="17"/>
      <c r="M264" s="17"/>
    </row>
    <row r="265" spans="2:13" x14ac:dyDescent="0.35">
      <c r="B265" s="870" t="s">
        <v>220</v>
      </c>
      <c r="C265" s="870"/>
      <c r="D265" s="161"/>
      <c r="E265" s="876" t="s">
        <v>221</v>
      </c>
      <c r="F265" s="877"/>
      <c r="G265" s="877"/>
      <c r="H265" s="877"/>
      <c r="I265" s="877"/>
      <c r="J265" s="17"/>
      <c r="K265" s="17"/>
      <c r="L265" s="17"/>
      <c r="M265" s="17"/>
    </row>
    <row r="266" spans="2:13" x14ac:dyDescent="0.35">
      <c r="B266" s="26" t="s">
        <v>222</v>
      </c>
      <c r="C266" s="27"/>
      <c r="D266" s="27"/>
      <c r="E266" s="27"/>
      <c r="F266" s="27"/>
      <c r="G266" s="27"/>
      <c r="H266" s="27"/>
      <c r="I266" s="27"/>
      <c r="J266" s="27"/>
      <c r="K266" s="27"/>
      <c r="L266" s="27"/>
      <c r="M266" s="31" t="s">
        <v>223</v>
      </c>
    </row>
    <row r="267" spans="2:13" x14ac:dyDescent="0.35">
      <c r="B267" s="465" t="s">
        <v>224</v>
      </c>
      <c r="C267" s="113"/>
      <c r="D267" s="113"/>
      <c r="E267" s="113"/>
      <c r="F267" s="113"/>
      <c r="G267" s="113"/>
      <c r="H267" s="113"/>
      <c r="I267" s="113"/>
      <c r="J267" s="113"/>
      <c r="K267" s="113"/>
      <c r="L267" s="113"/>
      <c r="M267" s="126" t="s">
        <v>225</v>
      </c>
    </row>
    <row r="268" spans="2:13" x14ac:dyDescent="0.35">
      <c r="B268" s="132" t="s">
        <v>226</v>
      </c>
      <c r="C268" s="113"/>
      <c r="D268" s="113"/>
      <c r="E268" s="113"/>
      <c r="F268" s="113"/>
      <c r="G268" s="113"/>
      <c r="H268" s="113"/>
      <c r="I268" s="113"/>
      <c r="J268" s="113"/>
      <c r="K268" s="113"/>
      <c r="L268" s="113"/>
      <c r="M268" s="160"/>
    </row>
    <row r="269" spans="2:13" x14ac:dyDescent="0.35">
      <c r="B269" s="132" t="s">
        <v>227</v>
      </c>
      <c r="C269" s="871" t="s">
        <v>228</v>
      </c>
      <c r="D269" s="871"/>
      <c r="E269" s="871"/>
      <c r="F269" s="872" t="str">
        <f>IF(E263="","",E263)</f>
        <v/>
      </c>
      <c r="G269" s="872"/>
      <c r="H269" s="872"/>
      <c r="I269" s="113"/>
      <c r="J269" s="113"/>
      <c r="K269" s="113"/>
      <c r="L269" s="113"/>
      <c r="M269" s="160"/>
    </row>
    <row r="270" spans="2:13" x14ac:dyDescent="0.35">
      <c r="B270" s="132" t="s">
        <v>229</v>
      </c>
      <c r="C270" s="113"/>
      <c r="D270" s="113"/>
      <c r="E270" s="113"/>
      <c r="F270" s="113"/>
      <c r="G270" s="113"/>
      <c r="H270" s="113"/>
      <c r="I270" s="113"/>
      <c r="J270" s="113"/>
      <c r="K270" s="113"/>
      <c r="L270" s="113"/>
      <c r="M270" s="160"/>
    </row>
    <row r="271" spans="2:13" x14ac:dyDescent="0.35">
      <c r="B271" s="132" t="s">
        <v>230</v>
      </c>
      <c r="C271" s="113"/>
      <c r="D271" s="113"/>
      <c r="E271" s="113"/>
      <c r="F271" s="113"/>
      <c r="G271" s="113"/>
      <c r="H271" s="113"/>
      <c r="I271" s="113"/>
      <c r="J271" s="113"/>
      <c r="K271" s="113"/>
      <c r="L271" s="113"/>
      <c r="M271" s="160"/>
    </row>
    <row r="272" spans="2:13" x14ac:dyDescent="0.35">
      <c r="B272" s="465" t="s">
        <v>231</v>
      </c>
      <c r="C272" s="17"/>
      <c r="D272" s="343" t="s">
        <v>232</v>
      </c>
      <c r="E272" s="343" t="s">
        <v>233</v>
      </c>
      <c r="F272" s="17"/>
      <c r="G272" s="463"/>
      <c r="H272" s="463"/>
      <c r="I272" s="17"/>
      <c r="J272" s="17"/>
      <c r="K272" s="17"/>
      <c r="L272" s="17"/>
      <c r="M272" s="17"/>
    </row>
    <row r="273" spans="2:13" x14ac:dyDescent="0.35">
      <c r="B273" s="389" t="s">
        <v>234</v>
      </c>
      <c r="C273" s="17"/>
      <c r="D273" s="67"/>
      <c r="E273" s="61"/>
      <c r="F273" s="17"/>
      <c r="G273" s="149">
        <f>D273*E273</f>
        <v>0</v>
      </c>
      <c r="H273" s="149">
        <f>G273*12</f>
        <v>0</v>
      </c>
      <c r="I273" s="17"/>
      <c r="J273" s="17"/>
      <c r="K273" s="17"/>
      <c r="L273" s="17"/>
      <c r="M273" s="9"/>
    </row>
    <row r="274" spans="2:13" x14ac:dyDescent="0.35">
      <c r="B274" s="389" t="s">
        <v>235</v>
      </c>
      <c r="C274" s="17"/>
      <c r="D274" s="67"/>
      <c r="E274" s="61"/>
      <c r="F274" s="17"/>
      <c r="G274" s="149">
        <f>D274*E274</f>
        <v>0</v>
      </c>
      <c r="H274" s="149">
        <f>G274*12</f>
        <v>0</v>
      </c>
      <c r="I274" s="17"/>
      <c r="J274" s="17"/>
      <c r="K274" s="32" t="s">
        <v>236</v>
      </c>
      <c r="L274" s="123"/>
      <c r="M274" s="147">
        <f>H273+H274</f>
        <v>0</v>
      </c>
    </row>
    <row r="275" spans="2:13" x14ac:dyDescent="0.35">
      <c r="B275" s="32" t="s">
        <v>237</v>
      </c>
      <c r="C275" s="17"/>
      <c r="D275" s="249"/>
      <c r="E275" s="250"/>
      <c r="F275" s="17"/>
      <c r="G275" s="112"/>
      <c r="H275" s="112"/>
      <c r="I275" s="17"/>
      <c r="J275" s="17"/>
      <c r="K275" s="17"/>
      <c r="L275" s="463"/>
      <c r="M275" s="148">
        <f>M274-M271-M270+M269+M268</f>
        <v>0</v>
      </c>
    </row>
    <row r="276" spans="2:13" x14ac:dyDescent="0.35">
      <c r="B276" s="124"/>
      <c r="C276" s="113"/>
      <c r="D276" s="113"/>
      <c r="E276" s="113"/>
      <c r="F276" s="113"/>
      <c r="G276" s="113"/>
      <c r="H276" s="113"/>
      <c r="I276" s="113"/>
      <c r="J276" s="113"/>
      <c r="K276" s="113"/>
      <c r="L276" s="113"/>
      <c r="M276" s="125"/>
    </row>
    <row r="277" spans="2:13" x14ac:dyDescent="0.35">
      <c r="B277" s="17" t="s">
        <v>238</v>
      </c>
      <c r="C277" s="123"/>
      <c r="D277" s="113"/>
      <c r="E277" s="113"/>
      <c r="F277" s="113"/>
      <c r="G277" s="113"/>
      <c r="H277" s="113"/>
      <c r="I277" s="113"/>
      <c r="J277" s="113"/>
      <c r="K277" s="113"/>
      <c r="L277" s="113"/>
      <c r="M277" s="125"/>
    </row>
    <row r="278" spans="2:13" x14ac:dyDescent="0.35">
      <c r="B278" s="132" t="s">
        <v>239</v>
      </c>
      <c r="C278" s="17"/>
      <c r="D278" s="113"/>
      <c r="E278" s="113"/>
      <c r="F278" s="113"/>
      <c r="G278" s="113"/>
      <c r="H278" s="113"/>
      <c r="I278" s="113"/>
      <c r="J278" s="113"/>
      <c r="K278" s="113"/>
      <c r="L278" s="113"/>
      <c r="M278" s="160"/>
    </row>
    <row r="279" spans="2:13" x14ac:dyDescent="0.35">
      <c r="B279" s="132" t="s">
        <v>240</v>
      </c>
      <c r="C279" s="123"/>
      <c r="D279" s="113"/>
      <c r="E279" s="113"/>
      <c r="F279" s="113"/>
      <c r="G279" s="113"/>
      <c r="H279" s="113"/>
      <c r="I279" s="113"/>
      <c r="J279" s="113"/>
      <c r="K279" s="113"/>
      <c r="L279" s="113"/>
      <c r="M279" s="160"/>
    </row>
    <row r="280" spans="2:13" x14ac:dyDescent="0.35">
      <c r="B280" s="132" t="s">
        <v>241</v>
      </c>
      <c r="C280" s="123"/>
      <c r="D280" s="113"/>
      <c r="E280" s="113"/>
      <c r="F280" s="113"/>
      <c r="G280" s="113"/>
      <c r="H280" s="113"/>
      <c r="I280" s="113"/>
      <c r="J280" s="113"/>
      <c r="K280" s="113"/>
      <c r="L280" s="113"/>
      <c r="M280" s="160"/>
    </row>
    <row r="281" spans="2:13" x14ac:dyDescent="0.35">
      <c r="B281" s="132" t="s">
        <v>242</v>
      </c>
      <c r="C281" s="123"/>
      <c r="D281" s="113"/>
      <c r="E281" s="113"/>
      <c r="F281" s="113"/>
      <c r="G281" s="113"/>
      <c r="H281" s="113"/>
      <c r="I281" s="113"/>
      <c r="J281" s="113"/>
      <c r="K281" s="113"/>
      <c r="L281" s="113"/>
      <c r="M281" s="160"/>
    </row>
    <row r="282" spans="2:13" x14ac:dyDescent="0.35">
      <c r="B282" s="133" t="s">
        <v>243</v>
      </c>
      <c r="C282" s="123"/>
      <c r="D282" s="113"/>
      <c r="E282" s="113"/>
      <c r="F282" s="113"/>
      <c r="G282" s="113"/>
      <c r="H282" s="113"/>
      <c r="I282" s="113"/>
      <c r="J282" s="113"/>
      <c r="K282" s="113"/>
      <c r="L282" s="113"/>
      <c r="M282" s="127">
        <f>+M278+M279+M280+M281</f>
        <v>0</v>
      </c>
    </row>
    <row r="283" spans="2:13" x14ac:dyDescent="0.35">
      <c r="B283" s="17"/>
      <c r="C283" s="17"/>
      <c r="D283" s="113"/>
      <c r="E283" s="113"/>
      <c r="F283" s="113"/>
      <c r="G283" s="113"/>
      <c r="H283" s="113"/>
      <c r="I283" s="113"/>
      <c r="J283" s="113"/>
      <c r="K283" s="113"/>
      <c r="L283" s="113"/>
      <c r="M283" s="128">
        <f>SUM(M278:M282)</f>
        <v>0</v>
      </c>
    </row>
    <row r="284" spans="2:13" x14ac:dyDescent="0.35">
      <c r="B284" s="17" t="s">
        <v>202</v>
      </c>
      <c r="C284" s="123"/>
      <c r="D284" s="113"/>
      <c r="E284" s="113"/>
      <c r="F284" s="113"/>
      <c r="G284" s="113"/>
      <c r="H284" s="113"/>
      <c r="I284" s="113"/>
      <c r="J284" s="113"/>
      <c r="K284" s="113"/>
      <c r="L284" s="113"/>
      <c r="M284" s="125"/>
    </row>
    <row r="285" spans="2:13" x14ac:dyDescent="0.35">
      <c r="B285" s="132" t="s">
        <v>244</v>
      </c>
      <c r="C285" s="17"/>
      <c r="D285" s="113"/>
      <c r="E285" s="113"/>
      <c r="F285" s="113"/>
      <c r="G285" s="113"/>
      <c r="H285" s="113"/>
      <c r="I285" s="113"/>
      <c r="J285" s="113"/>
      <c r="K285" s="113"/>
      <c r="L285" s="113"/>
      <c r="M285" s="160"/>
    </row>
    <row r="286" spans="2:13" x14ac:dyDescent="0.35">
      <c r="B286" s="132" t="s">
        <v>245</v>
      </c>
      <c r="C286" s="17"/>
      <c r="D286" s="17"/>
      <c r="E286" s="17"/>
      <c r="F286" s="17"/>
      <c r="G286" s="17"/>
      <c r="H286" s="17"/>
      <c r="I286" s="17"/>
      <c r="J286" s="17"/>
      <c r="K286" s="17"/>
      <c r="L286" s="17"/>
      <c r="M286" s="160"/>
    </row>
    <row r="287" spans="2:13" x14ac:dyDescent="0.35">
      <c r="B287" s="132" t="s">
        <v>246</v>
      </c>
      <c r="C287" s="17"/>
      <c r="D287" s="17"/>
      <c r="E287" s="17"/>
      <c r="F287" s="17"/>
      <c r="G287" s="17"/>
      <c r="H287" s="111"/>
      <c r="I287" s="17"/>
      <c r="J287" s="111"/>
      <c r="K287" s="17"/>
      <c r="L287" s="17"/>
      <c r="M287" s="160"/>
    </row>
    <row r="288" spans="2:13" x14ac:dyDescent="0.35">
      <c r="B288" s="132" t="s">
        <v>247</v>
      </c>
      <c r="C288" s="17"/>
      <c r="D288" s="17"/>
      <c r="E288" s="17"/>
      <c r="F288" s="17"/>
      <c r="G288" s="17"/>
      <c r="H288" s="111"/>
      <c r="I288" s="17"/>
      <c r="J288" s="111"/>
      <c r="K288" s="17"/>
      <c r="L288" s="17"/>
      <c r="M288" s="160"/>
    </row>
    <row r="289" spans="2:13" x14ac:dyDescent="0.35">
      <c r="B289" s="132" t="s">
        <v>248</v>
      </c>
      <c r="C289" s="17"/>
      <c r="D289" s="17"/>
      <c r="E289" s="17"/>
      <c r="F289" s="17"/>
      <c r="G289" s="17"/>
      <c r="H289" s="111"/>
      <c r="I289" s="17"/>
      <c r="J289" s="111"/>
      <c r="K289" s="17"/>
      <c r="L289" s="17"/>
      <c r="M289" s="160"/>
    </row>
    <row r="290" spans="2:13" x14ac:dyDescent="0.35">
      <c r="B290" s="132" t="s">
        <v>249</v>
      </c>
      <c r="C290" s="17"/>
      <c r="D290" s="51"/>
      <c r="E290" s="17"/>
      <c r="F290" s="17"/>
      <c r="G290" s="350"/>
      <c r="H290" s="350"/>
      <c r="I290" s="350"/>
      <c r="J290" s="350"/>
      <c r="K290" s="39"/>
      <c r="L290" s="350"/>
      <c r="M290" s="160"/>
    </row>
    <row r="291" spans="2:13" x14ac:dyDescent="0.35">
      <c r="B291" s="133" t="s">
        <v>250</v>
      </c>
      <c r="C291" s="17"/>
      <c r="D291" s="51"/>
      <c r="E291" s="17"/>
      <c r="F291" s="17"/>
      <c r="G291" s="350"/>
      <c r="H291" s="350"/>
      <c r="I291" s="350"/>
      <c r="J291" s="350"/>
      <c r="K291" s="39"/>
      <c r="L291" s="350"/>
      <c r="M291" s="127">
        <f>SUM(M285:M290)</f>
        <v>0</v>
      </c>
    </row>
    <row r="292" spans="2:13" x14ac:dyDescent="0.35">
      <c r="B292" s="133"/>
      <c r="C292" s="17"/>
      <c r="D292" s="51"/>
      <c r="E292" s="17"/>
      <c r="F292" s="17"/>
      <c r="G292" s="350"/>
      <c r="H292" s="350"/>
      <c r="I292" s="350"/>
      <c r="J292" s="350"/>
      <c r="K292" s="39"/>
      <c r="L292" s="350"/>
      <c r="M292" s="129"/>
    </row>
    <row r="293" spans="2:13" x14ac:dyDescent="0.35">
      <c r="B293" s="133" t="s">
        <v>251</v>
      </c>
      <c r="C293" s="17"/>
      <c r="D293" s="17"/>
      <c r="E293" s="17"/>
      <c r="F293" s="17"/>
      <c r="G293" s="17"/>
      <c r="H293" s="17"/>
      <c r="I293" s="17"/>
      <c r="J293" s="17"/>
      <c r="K293" s="17"/>
      <c r="L293" s="17"/>
      <c r="M293" s="149">
        <f>+M291+M282+M275</f>
        <v>0</v>
      </c>
    </row>
    <row r="294" spans="2:13" x14ac:dyDescent="0.35">
      <c r="B294" s="26" t="s">
        <v>252</v>
      </c>
      <c r="C294" s="29"/>
      <c r="D294" s="27"/>
      <c r="E294" s="27"/>
      <c r="F294" s="27"/>
      <c r="G294" s="41"/>
      <c r="H294" s="28"/>
      <c r="I294" s="27"/>
      <c r="J294" s="27"/>
      <c r="K294" s="27"/>
      <c r="L294" s="27"/>
      <c r="M294" s="31" t="s">
        <v>253</v>
      </c>
    </row>
    <row r="295" spans="2:13" x14ac:dyDescent="0.35">
      <c r="B295" s="120" t="s">
        <v>254</v>
      </c>
      <c r="C295" s="169"/>
      <c r="D295" s="113"/>
      <c r="E295" s="113"/>
      <c r="F295" s="113"/>
      <c r="G295" s="139"/>
      <c r="H295" s="140"/>
      <c r="I295" s="141" t="s">
        <v>255</v>
      </c>
      <c r="J295" s="113"/>
      <c r="K295" s="66"/>
      <c r="L295" s="113"/>
      <c r="M295" s="125"/>
    </row>
    <row r="296" spans="2:13" x14ac:dyDescent="0.35">
      <c r="B296" s="389" t="s">
        <v>256</v>
      </c>
      <c r="C296" s="389"/>
      <c r="D296" s="389"/>
      <c r="E296" s="389"/>
      <c r="F296" s="463" t="s">
        <v>257</v>
      </c>
      <c r="G296" s="463" t="s">
        <v>258</v>
      </c>
      <c r="H296" s="17"/>
      <c r="I296" s="389" t="s">
        <v>259</v>
      </c>
      <c r="J296" s="389"/>
      <c r="K296" s="66"/>
      <c r="L296" s="389"/>
      <c r="M296" s="389"/>
    </row>
    <row r="297" spans="2:13" x14ac:dyDescent="0.35">
      <c r="B297" s="389" t="s">
        <v>260</v>
      </c>
      <c r="C297" s="389"/>
      <c r="D297" s="389"/>
      <c r="E297" s="389"/>
      <c r="F297" s="61"/>
      <c r="G297" s="33" t="str">
        <f>IFERROR(F297/$K$78,"")</f>
        <v/>
      </c>
      <c r="H297" s="17"/>
      <c r="I297" s="389" t="s">
        <v>261</v>
      </c>
      <c r="J297" s="17"/>
      <c r="K297" s="66"/>
      <c r="L297" s="389"/>
      <c r="M297" s="389"/>
    </row>
    <row r="298" spans="2:13" x14ac:dyDescent="0.35">
      <c r="B298" s="389" t="s">
        <v>262</v>
      </c>
      <c r="C298" s="389"/>
      <c r="D298" s="389"/>
      <c r="E298" s="389"/>
      <c r="F298" s="42"/>
      <c r="G298" s="33"/>
      <c r="H298" s="389"/>
      <c r="I298" s="873" t="str">
        <f>IF(ISNUMBER(K297),"Provide all tax abatement documentation including any agreements", "")</f>
        <v/>
      </c>
      <c r="J298" s="873"/>
      <c r="K298" s="873"/>
      <c r="L298" s="873"/>
      <c r="M298" s="389"/>
    </row>
    <row r="299" spans="2:13" x14ac:dyDescent="0.35">
      <c r="B299" s="785"/>
      <c r="C299" s="786"/>
      <c r="D299" s="786"/>
      <c r="E299" s="786"/>
      <c r="F299" s="787"/>
      <c r="G299" s="389"/>
      <c r="H299" s="389"/>
      <c r="I299" s="873"/>
      <c r="J299" s="873"/>
      <c r="K299" s="873"/>
      <c r="L299" s="873"/>
      <c r="M299" s="17"/>
    </row>
    <row r="300" spans="2:13" x14ac:dyDescent="0.35">
      <c r="B300" s="788"/>
      <c r="C300" s="789"/>
      <c r="D300" s="789"/>
      <c r="E300" s="789"/>
      <c r="F300" s="790"/>
      <c r="G300" s="389"/>
      <c r="H300" s="389"/>
      <c r="I300" s="874" t="str">
        <f>IF(ISNUMBER(#REF!),"Annual or Cumulative? Answer in box to the right", "")</f>
        <v/>
      </c>
      <c r="J300" s="874"/>
      <c r="K300" s="17"/>
      <c r="L300" s="389"/>
      <c r="M300" s="389"/>
    </row>
    <row r="301" spans="2:13" x14ac:dyDescent="0.35">
      <c r="B301" s="791"/>
      <c r="C301" s="792"/>
      <c r="D301" s="792"/>
      <c r="E301" s="792"/>
      <c r="F301" s="793"/>
      <c r="G301" s="33"/>
      <c r="H301" s="17"/>
      <c r="I301" s="874"/>
      <c r="J301" s="874"/>
      <c r="K301" s="466"/>
      <c r="L301" s="17"/>
      <c r="M301" s="17"/>
    </row>
    <row r="303" spans="2:13" x14ac:dyDescent="0.35">
      <c r="B303" s="865" t="s">
        <v>263</v>
      </c>
      <c r="C303" s="866"/>
      <c r="D303" s="866"/>
      <c r="E303" s="867"/>
      <c r="F303" s="58" t="s">
        <v>141</v>
      </c>
      <c r="G303" s="56" t="s">
        <v>258</v>
      </c>
      <c r="H303" s="58" t="s">
        <v>264</v>
      </c>
      <c r="I303" s="17"/>
      <c r="J303" s="389"/>
      <c r="K303" s="389"/>
      <c r="L303" s="389"/>
      <c r="M303" s="389"/>
    </row>
    <row r="304" spans="2:13" x14ac:dyDescent="0.35">
      <c r="B304" s="389" t="s">
        <v>265</v>
      </c>
      <c r="C304" s="389"/>
      <c r="D304" s="389"/>
      <c r="E304" s="389"/>
      <c r="F304" s="68"/>
      <c r="G304" s="251" t="str">
        <f>IFERROR($F304/$K$78,"")</f>
        <v/>
      </c>
      <c r="H304" s="252" t="str">
        <f t="shared" ref="H304:H313" si="3">IF(ISERR(+F304/$M$293),"",+F304/$M$293)</f>
        <v/>
      </c>
      <c r="I304" s="389"/>
      <c r="J304" s="43"/>
      <c r="K304" s="389"/>
      <c r="L304" s="389"/>
      <c r="M304" s="389"/>
    </row>
    <row r="305" spans="2:13" x14ac:dyDescent="0.35">
      <c r="B305" s="389" t="s">
        <v>266</v>
      </c>
      <c r="C305" s="389"/>
      <c r="D305" s="389"/>
      <c r="E305" s="389"/>
      <c r="F305" s="61"/>
      <c r="G305" s="251" t="str">
        <f t="shared" ref="G305:G313" si="4">IFERROR($F305/$K$78,"")</f>
        <v/>
      </c>
      <c r="H305" s="253" t="str">
        <f t="shared" si="3"/>
        <v/>
      </c>
      <c r="I305" s="389"/>
      <c r="J305" s="43"/>
      <c r="K305" s="389"/>
      <c r="L305" s="389"/>
      <c r="M305" s="389"/>
    </row>
    <row r="306" spans="2:13" x14ac:dyDescent="0.35">
      <c r="B306" s="389" t="s">
        <v>267</v>
      </c>
      <c r="C306" s="389"/>
      <c r="D306" s="389"/>
      <c r="E306" s="389"/>
      <c r="F306" s="61"/>
      <c r="G306" s="251" t="str">
        <f t="shared" si="4"/>
        <v/>
      </c>
      <c r="H306" s="253" t="str">
        <f t="shared" si="3"/>
        <v/>
      </c>
      <c r="I306" s="389"/>
      <c r="J306" s="43"/>
      <c r="K306" s="389"/>
      <c r="L306" s="389"/>
      <c r="M306" s="389"/>
    </row>
    <row r="307" spans="2:13" x14ac:dyDescent="0.35">
      <c r="B307" s="389" t="s">
        <v>268</v>
      </c>
      <c r="C307" s="389"/>
      <c r="D307" s="389"/>
      <c r="E307" s="389"/>
      <c r="F307" s="61"/>
      <c r="G307" s="251" t="str">
        <f t="shared" si="4"/>
        <v/>
      </c>
      <c r="H307" s="253" t="str">
        <f t="shared" si="3"/>
        <v/>
      </c>
      <c r="I307" s="389"/>
      <c r="J307" s="43"/>
      <c r="K307" s="389"/>
      <c r="L307" s="389"/>
      <c r="M307" s="389"/>
    </row>
    <row r="308" spans="2:13" x14ac:dyDescent="0.35">
      <c r="B308" s="389" t="s">
        <v>269</v>
      </c>
      <c r="C308" s="389"/>
      <c r="D308" s="389"/>
      <c r="E308" s="389"/>
      <c r="F308" s="61"/>
      <c r="G308" s="251" t="str">
        <f t="shared" si="4"/>
        <v/>
      </c>
      <c r="H308" s="253" t="str">
        <f t="shared" si="3"/>
        <v/>
      </c>
      <c r="I308" s="389"/>
      <c r="J308" s="43"/>
      <c r="K308" s="389"/>
      <c r="L308" s="389"/>
      <c r="M308" s="389"/>
    </row>
    <row r="309" spans="2:13" x14ac:dyDescent="0.35">
      <c r="B309" s="389" t="s">
        <v>270</v>
      </c>
      <c r="C309" s="389"/>
      <c r="D309" s="389"/>
      <c r="E309" s="389"/>
      <c r="F309" s="61"/>
      <c r="G309" s="251" t="str">
        <f t="shared" si="4"/>
        <v/>
      </c>
      <c r="H309" s="253" t="str">
        <f t="shared" si="3"/>
        <v/>
      </c>
      <c r="I309" s="389"/>
      <c r="J309" s="43"/>
      <c r="K309" s="389"/>
      <c r="L309" s="389"/>
      <c r="M309" s="389"/>
    </row>
    <row r="310" spans="2:13" x14ac:dyDescent="0.35">
      <c r="B310" s="389" t="s">
        <v>271</v>
      </c>
      <c r="C310" s="389"/>
      <c r="D310" s="389"/>
      <c r="E310" s="389"/>
      <c r="F310" s="61"/>
      <c r="G310" s="251" t="str">
        <f t="shared" si="4"/>
        <v/>
      </c>
      <c r="H310" s="253" t="str">
        <f t="shared" si="3"/>
        <v/>
      </c>
      <c r="I310" s="389"/>
      <c r="J310" s="43"/>
      <c r="K310" s="389"/>
      <c r="L310" s="389"/>
      <c r="M310" s="389"/>
    </row>
    <row r="311" spans="2:13" x14ac:dyDescent="0.35">
      <c r="B311" s="389" t="s">
        <v>272</v>
      </c>
      <c r="C311" s="389"/>
      <c r="D311" s="389"/>
      <c r="E311" s="389"/>
      <c r="F311" s="61"/>
      <c r="G311" s="251" t="str">
        <f t="shared" si="4"/>
        <v/>
      </c>
      <c r="H311" s="253" t="str">
        <f t="shared" si="3"/>
        <v/>
      </c>
      <c r="I311" s="389"/>
      <c r="J311" s="43"/>
      <c r="K311" s="389"/>
      <c r="L311" s="389"/>
      <c r="M311" s="389"/>
    </row>
    <row r="312" spans="2:13" x14ac:dyDescent="0.35">
      <c r="B312" s="389" t="s">
        <v>202</v>
      </c>
      <c r="C312" s="868"/>
      <c r="D312" s="869"/>
      <c r="E312" s="389"/>
      <c r="F312" s="61"/>
      <c r="G312" s="251" t="str">
        <f t="shared" si="4"/>
        <v/>
      </c>
      <c r="H312" s="253" t="str">
        <f t="shared" si="3"/>
        <v/>
      </c>
      <c r="I312" s="389"/>
      <c r="J312" s="43"/>
      <c r="K312" s="389"/>
      <c r="L312" s="389"/>
      <c r="M312" s="389"/>
    </row>
    <row r="313" spans="2:13" x14ac:dyDescent="0.35">
      <c r="B313" s="389"/>
      <c r="C313" s="17"/>
      <c r="D313" s="389"/>
      <c r="E313" s="53" t="s">
        <v>273</v>
      </c>
      <c r="F313" s="69">
        <f>SUM(F304:F312)</f>
        <v>0</v>
      </c>
      <c r="G313" s="251" t="str">
        <f t="shared" si="4"/>
        <v/>
      </c>
      <c r="H313" s="253" t="str">
        <f t="shared" si="3"/>
        <v/>
      </c>
      <c r="I313" s="389"/>
      <c r="J313" s="43"/>
      <c r="K313" s="389"/>
      <c r="L313" s="389"/>
      <c r="M313" s="389"/>
    </row>
    <row r="314" spans="2:13" x14ac:dyDescent="0.35">
      <c r="B314" s="901" t="s">
        <v>274</v>
      </c>
      <c r="C314" s="902"/>
      <c r="D314" s="902"/>
      <c r="E314" s="902"/>
      <c r="F314" s="58" t="s">
        <v>141</v>
      </c>
      <c r="G314" s="56" t="s">
        <v>258</v>
      </c>
      <c r="H314" s="58" t="s">
        <v>264</v>
      </c>
      <c r="I314" s="389"/>
      <c r="J314" s="18"/>
      <c r="K314" s="389"/>
      <c r="L314" s="389"/>
      <c r="M314" s="389"/>
    </row>
    <row r="315" spans="2:13" x14ac:dyDescent="0.35">
      <c r="B315" s="389" t="s">
        <v>275</v>
      </c>
      <c r="C315" s="389"/>
      <c r="D315" s="389"/>
      <c r="E315" s="389"/>
      <c r="F315" s="61"/>
      <c r="G315" s="251" t="str">
        <f>IFERROR($F315/$K$78,"")</f>
        <v/>
      </c>
      <c r="H315" s="253" t="str">
        <f t="shared" ref="H315:H322" si="5">IF(ISERR(+F315/$M$293),"",+F315/$M$293)</f>
        <v/>
      </c>
      <c r="I315" s="389"/>
      <c r="J315" s="43"/>
      <c r="K315" s="389"/>
      <c r="L315" s="389"/>
      <c r="M315" s="389"/>
    </row>
    <row r="316" spans="2:13" x14ac:dyDescent="0.35">
      <c r="B316" s="389" t="s">
        <v>276</v>
      </c>
      <c r="C316" s="389"/>
      <c r="D316" s="389"/>
      <c r="E316" s="389"/>
      <c r="F316" s="61"/>
      <c r="G316" s="251" t="str">
        <f t="shared" ref="G316:G322" si="6">IFERROR($F316/$K$78,"")</f>
        <v/>
      </c>
      <c r="H316" s="253" t="str">
        <f t="shared" si="5"/>
        <v/>
      </c>
      <c r="I316" s="389"/>
      <c r="J316" s="43"/>
      <c r="K316" s="389"/>
      <c r="L316" s="389"/>
      <c r="M316" s="389"/>
    </row>
    <row r="317" spans="2:13" x14ac:dyDescent="0.35">
      <c r="B317" s="389" t="s">
        <v>277</v>
      </c>
      <c r="C317" s="389"/>
      <c r="D317" s="389"/>
      <c r="E317" s="389"/>
      <c r="F317" s="61"/>
      <c r="G317" s="251" t="str">
        <f t="shared" si="6"/>
        <v/>
      </c>
      <c r="H317" s="253" t="str">
        <f t="shared" si="5"/>
        <v/>
      </c>
      <c r="I317" s="389"/>
      <c r="J317" s="43"/>
      <c r="K317" s="389"/>
      <c r="L317" s="389"/>
      <c r="M317" s="389"/>
    </row>
    <row r="318" spans="2:13" x14ac:dyDescent="0.35">
      <c r="B318" s="389" t="s">
        <v>278</v>
      </c>
      <c r="C318" s="389"/>
      <c r="D318" s="389"/>
      <c r="E318" s="389"/>
      <c r="F318" s="61"/>
      <c r="G318" s="251" t="str">
        <f t="shared" si="6"/>
        <v/>
      </c>
      <c r="H318" s="253" t="str">
        <f t="shared" si="5"/>
        <v/>
      </c>
      <c r="I318" s="389"/>
      <c r="J318" s="43"/>
      <c r="K318" s="389"/>
      <c r="L318" s="389"/>
      <c r="M318" s="389"/>
    </row>
    <row r="319" spans="2:13" x14ac:dyDescent="0.35">
      <c r="B319" s="389" t="s">
        <v>279</v>
      </c>
      <c r="C319" s="389"/>
      <c r="D319" s="389"/>
      <c r="E319" s="389"/>
      <c r="F319" s="61"/>
      <c r="G319" s="251" t="str">
        <f t="shared" si="6"/>
        <v/>
      </c>
      <c r="H319" s="253" t="str">
        <f t="shared" si="5"/>
        <v/>
      </c>
      <c r="I319" s="389"/>
      <c r="J319" s="43"/>
      <c r="K319" s="389"/>
      <c r="L319" s="389"/>
      <c r="M319" s="389"/>
    </row>
    <row r="320" spans="2:13" x14ac:dyDescent="0.35">
      <c r="B320" s="389" t="s">
        <v>280</v>
      </c>
      <c r="C320" s="389"/>
      <c r="D320" s="389"/>
      <c r="E320" s="389"/>
      <c r="F320" s="61"/>
      <c r="G320" s="251" t="str">
        <f t="shared" si="6"/>
        <v/>
      </c>
      <c r="H320" s="253" t="str">
        <f t="shared" si="5"/>
        <v/>
      </c>
      <c r="I320" s="389"/>
      <c r="J320" s="43"/>
      <c r="K320" s="389"/>
      <c r="L320" s="389"/>
      <c r="M320" s="389"/>
    </row>
    <row r="321" spans="2:13" x14ac:dyDescent="0.35">
      <c r="B321" s="389" t="s">
        <v>202</v>
      </c>
      <c r="C321" s="868"/>
      <c r="D321" s="869"/>
      <c r="E321" s="389"/>
      <c r="F321" s="61"/>
      <c r="G321" s="251" t="str">
        <f t="shared" si="6"/>
        <v/>
      </c>
      <c r="H321" s="253" t="str">
        <f t="shared" si="5"/>
        <v/>
      </c>
      <c r="I321" s="389"/>
      <c r="J321" s="43"/>
      <c r="K321" s="389"/>
      <c r="L321" s="389"/>
      <c r="M321" s="389"/>
    </row>
    <row r="322" spans="2:13" x14ac:dyDescent="0.35">
      <c r="B322" s="389"/>
      <c r="C322" s="17"/>
      <c r="D322" s="389"/>
      <c r="E322" s="53" t="s">
        <v>281</v>
      </c>
      <c r="F322" s="69">
        <f>SUM(F315:F321)</f>
        <v>0</v>
      </c>
      <c r="G322" s="251" t="str">
        <f t="shared" si="6"/>
        <v/>
      </c>
      <c r="H322" s="253" t="str">
        <f t="shared" si="5"/>
        <v/>
      </c>
      <c r="I322" s="389"/>
      <c r="J322" s="43"/>
      <c r="K322" s="389"/>
      <c r="L322" s="389"/>
      <c r="M322" s="389"/>
    </row>
    <row r="323" spans="2:13" x14ac:dyDescent="0.35">
      <c r="B323" s="865" t="s">
        <v>282</v>
      </c>
      <c r="C323" s="866"/>
      <c r="D323" s="866"/>
      <c r="E323" s="867"/>
      <c r="F323" s="58" t="s">
        <v>141</v>
      </c>
      <c r="G323" s="56" t="s">
        <v>258</v>
      </c>
      <c r="H323" s="58" t="s">
        <v>264</v>
      </c>
      <c r="I323" s="17"/>
      <c r="J323" s="44"/>
      <c r="K323" s="389"/>
      <c r="L323" s="32"/>
      <c r="M323" s="389"/>
    </row>
    <row r="324" spans="2:13" x14ac:dyDescent="0.35">
      <c r="B324" s="389" t="s">
        <v>283</v>
      </c>
      <c r="C324" s="389"/>
      <c r="D324" s="389"/>
      <c r="E324" s="389"/>
      <c r="F324" s="61"/>
      <c r="G324" s="251" t="str">
        <f>IFERROR($F324/$K$78,"")</f>
        <v/>
      </c>
      <c r="H324" s="253" t="str">
        <f t="shared" ref="H324:H332" si="7">IF(ISERR(+F324/$M$293),"",+F324/$M$293)</f>
        <v/>
      </c>
      <c r="I324" s="389"/>
      <c r="J324" s="43"/>
      <c r="K324" s="389"/>
      <c r="L324" s="389"/>
      <c r="M324" s="389"/>
    </row>
    <row r="325" spans="2:13" x14ac:dyDescent="0.35">
      <c r="B325" s="389" t="s">
        <v>284</v>
      </c>
      <c r="C325" s="389"/>
      <c r="D325" s="389"/>
      <c r="E325" s="389"/>
      <c r="F325" s="61"/>
      <c r="G325" s="251" t="str">
        <f t="shared" ref="G325:G332" si="8">IFERROR($F325/$K$78,"")</f>
        <v/>
      </c>
      <c r="H325" s="253" t="str">
        <f t="shared" si="7"/>
        <v/>
      </c>
      <c r="I325" s="389"/>
      <c r="J325" s="43"/>
      <c r="K325" s="389"/>
      <c r="L325" s="389"/>
      <c r="M325" s="389"/>
    </row>
    <row r="326" spans="2:13" x14ac:dyDescent="0.35">
      <c r="B326" s="389" t="s">
        <v>285</v>
      </c>
      <c r="C326" s="389"/>
      <c r="D326" s="389"/>
      <c r="E326" s="389"/>
      <c r="F326" s="61"/>
      <c r="G326" s="251" t="str">
        <f t="shared" si="8"/>
        <v/>
      </c>
      <c r="H326" s="253" t="str">
        <f t="shared" si="7"/>
        <v/>
      </c>
      <c r="I326" s="389"/>
      <c r="J326" s="43"/>
      <c r="K326" s="389"/>
      <c r="L326" s="389"/>
      <c r="M326" s="389"/>
    </row>
    <row r="327" spans="2:13" x14ac:dyDescent="0.35">
      <c r="B327" s="389" t="s">
        <v>286</v>
      </c>
      <c r="C327" s="389"/>
      <c r="D327" s="389"/>
      <c r="E327" s="389"/>
      <c r="F327" s="61"/>
      <c r="G327" s="251" t="str">
        <f t="shared" si="8"/>
        <v/>
      </c>
      <c r="H327" s="253" t="str">
        <f t="shared" si="7"/>
        <v/>
      </c>
      <c r="I327" s="389"/>
      <c r="J327" s="43"/>
      <c r="K327" s="389"/>
      <c r="L327" s="389"/>
      <c r="M327" s="389"/>
    </row>
    <row r="328" spans="2:13" x14ac:dyDescent="0.35">
      <c r="B328" s="389" t="s">
        <v>287</v>
      </c>
      <c r="C328" s="389"/>
      <c r="D328" s="389"/>
      <c r="E328" s="389"/>
      <c r="F328" s="61"/>
      <c r="G328" s="251" t="str">
        <f t="shared" si="8"/>
        <v/>
      </c>
      <c r="H328" s="253" t="str">
        <f t="shared" si="7"/>
        <v/>
      </c>
      <c r="I328" s="389"/>
      <c r="J328" s="43"/>
      <c r="K328" s="389"/>
      <c r="L328" s="389"/>
      <c r="M328" s="389"/>
    </row>
    <row r="329" spans="2:13" x14ac:dyDescent="0.35">
      <c r="B329" s="389" t="s">
        <v>288</v>
      </c>
      <c r="C329" s="389"/>
      <c r="D329" s="389"/>
      <c r="E329" s="389"/>
      <c r="F329" s="61"/>
      <c r="G329" s="251" t="str">
        <f t="shared" si="8"/>
        <v/>
      </c>
      <c r="H329" s="253" t="str">
        <f t="shared" si="7"/>
        <v/>
      </c>
      <c r="I329" s="389"/>
      <c r="J329" s="43"/>
      <c r="K329" s="389"/>
      <c r="L329" s="389"/>
      <c r="M329" s="389"/>
    </row>
    <row r="330" spans="2:13" x14ac:dyDescent="0.35">
      <c r="B330" s="389" t="s">
        <v>289</v>
      </c>
      <c r="C330" s="389"/>
      <c r="D330" s="389"/>
      <c r="E330" s="389"/>
      <c r="F330" s="61"/>
      <c r="G330" s="251" t="str">
        <f t="shared" si="8"/>
        <v/>
      </c>
      <c r="H330" s="253" t="str">
        <f t="shared" si="7"/>
        <v/>
      </c>
      <c r="I330" s="389"/>
      <c r="J330" s="43"/>
      <c r="K330" s="389"/>
      <c r="L330" s="389"/>
      <c r="M330" s="389"/>
    </row>
    <row r="331" spans="2:13" x14ac:dyDescent="0.35">
      <c r="B331" s="389" t="s">
        <v>202</v>
      </c>
      <c r="C331" s="868"/>
      <c r="D331" s="869"/>
      <c r="E331" s="389"/>
      <c r="F331" s="61"/>
      <c r="G331" s="251" t="str">
        <f t="shared" si="8"/>
        <v/>
      </c>
      <c r="H331" s="253" t="str">
        <f t="shared" si="7"/>
        <v/>
      </c>
      <c r="I331" s="389"/>
      <c r="J331" s="43"/>
      <c r="K331" s="389"/>
      <c r="L331" s="389"/>
      <c r="M331" s="389"/>
    </row>
    <row r="332" spans="2:13" x14ac:dyDescent="0.35">
      <c r="B332" s="389"/>
      <c r="C332" s="17"/>
      <c r="D332" s="389"/>
      <c r="E332" s="53" t="s">
        <v>290</v>
      </c>
      <c r="F332" s="69">
        <f>SUM(F324:F331)</f>
        <v>0</v>
      </c>
      <c r="G332" s="251" t="str">
        <f t="shared" si="8"/>
        <v/>
      </c>
      <c r="H332" s="253" t="str">
        <f t="shared" si="7"/>
        <v/>
      </c>
      <c r="I332" s="389"/>
      <c r="J332" s="43"/>
      <c r="K332" s="389"/>
      <c r="L332" s="389"/>
      <c r="M332" s="389"/>
    </row>
    <row r="333" spans="2:13" x14ac:dyDescent="0.35">
      <c r="B333" s="865" t="s">
        <v>291</v>
      </c>
      <c r="C333" s="866"/>
      <c r="D333" s="866"/>
      <c r="E333" s="867"/>
      <c r="F333" s="58" t="s">
        <v>141</v>
      </c>
      <c r="G333" s="56" t="s">
        <v>258</v>
      </c>
      <c r="H333" s="58" t="s">
        <v>264</v>
      </c>
      <c r="I333" s="447"/>
      <c r="J333" s="59"/>
      <c r="K333" s="447"/>
      <c r="L333" s="447"/>
      <c r="M333" s="447"/>
    </row>
    <row r="334" spans="2:13" x14ac:dyDescent="0.35">
      <c r="B334" s="389" t="s">
        <v>292</v>
      </c>
      <c r="C334" s="389"/>
      <c r="D334" s="389"/>
      <c r="E334" s="389"/>
      <c r="F334" s="61"/>
      <c r="G334" s="251" t="str">
        <f>IFERROR($F334/$K$78,"")</f>
        <v/>
      </c>
      <c r="H334" s="253" t="str">
        <f>IF(ISERR(+F334/$M$293),"",+F334/$M$293)</f>
        <v/>
      </c>
      <c r="I334" s="389"/>
      <c r="J334" s="43"/>
      <c r="K334" s="389"/>
      <c r="L334" s="389"/>
      <c r="M334" s="389"/>
    </row>
    <row r="335" spans="2:13" x14ac:dyDescent="0.35">
      <c r="B335" s="389" t="s">
        <v>293</v>
      </c>
      <c r="C335" s="389"/>
      <c r="D335" s="389"/>
      <c r="E335" s="389"/>
      <c r="F335" s="61"/>
      <c r="G335" s="251" t="str">
        <f>IFERROR($F335/$K$78,"")</f>
        <v/>
      </c>
      <c r="H335" s="253" t="str">
        <f>IF(ISERR(+F335/$M$293),"",+F335/$M$293)</f>
        <v/>
      </c>
      <c r="I335" s="389"/>
      <c r="J335" s="43"/>
      <c r="K335" s="389"/>
      <c r="L335" s="389"/>
      <c r="M335" s="389"/>
    </row>
    <row r="336" spans="2:13" x14ac:dyDescent="0.35">
      <c r="B336" s="389" t="s">
        <v>294</v>
      </c>
      <c r="C336" s="389"/>
      <c r="D336" s="389"/>
      <c r="E336" s="389"/>
      <c r="F336" s="61"/>
      <c r="G336" s="251" t="str">
        <f>IFERROR($F336/$K$78,"")</f>
        <v/>
      </c>
      <c r="H336" s="253" t="str">
        <f>IF(ISERR(+F336/$M$293),"",+F336/$M$293)</f>
        <v/>
      </c>
      <c r="I336" s="389"/>
      <c r="J336" s="43"/>
      <c r="K336" s="389"/>
      <c r="L336" s="389"/>
      <c r="M336" s="389"/>
    </row>
    <row r="337" spans="2:13" x14ac:dyDescent="0.35">
      <c r="B337" s="389" t="s">
        <v>295</v>
      </c>
      <c r="C337" s="389"/>
      <c r="D337" s="389"/>
      <c r="E337" s="389"/>
      <c r="F337" s="61"/>
      <c r="G337" s="251" t="str">
        <f>IFERROR($F337/$K$78,"")</f>
        <v/>
      </c>
      <c r="H337" s="253" t="str">
        <f>IF(ISERR(+F337/$M$293),"",+F337/$M$293)</f>
        <v/>
      </c>
      <c r="I337" s="389"/>
      <c r="J337" s="43"/>
      <c r="K337" s="389"/>
      <c r="L337" s="389"/>
      <c r="M337" s="389"/>
    </row>
    <row r="338" spans="2:13" x14ac:dyDescent="0.35">
      <c r="B338" s="389"/>
      <c r="C338" s="17"/>
      <c r="D338" s="389"/>
      <c r="E338" s="53" t="s">
        <v>296</v>
      </c>
      <c r="F338" s="69">
        <f>SUM(F334:F337)</f>
        <v>0</v>
      </c>
      <c r="G338" s="251" t="str">
        <f>IFERROR($F338/$K$78,"")</f>
        <v/>
      </c>
      <c r="H338" s="253" t="str">
        <f>IF(ISERR(+F338/$M$293),"",+F338/$M$293)</f>
        <v/>
      </c>
      <c r="I338" s="389"/>
      <c r="J338" s="43"/>
      <c r="K338" s="389"/>
      <c r="L338" s="389"/>
      <c r="M338" s="389"/>
    </row>
    <row r="339" spans="2:13" x14ac:dyDescent="0.35">
      <c r="B339" s="894" t="s">
        <v>297</v>
      </c>
      <c r="C339" s="894"/>
      <c r="D339" s="894"/>
      <c r="E339" s="895"/>
      <c r="F339" s="58" t="s">
        <v>141</v>
      </c>
      <c r="G339" s="56" t="s">
        <v>258</v>
      </c>
      <c r="H339" s="58" t="s">
        <v>264</v>
      </c>
      <c r="I339" s="447"/>
      <c r="J339" s="59"/>
      <c r="K339" s="447"/>
      <c r="L339" s="447"/>
      <c r="M339" s="447"/>
    </row>
    <row r="340" spans="2:13" x14ac:dyDescent="0.35">
      <c r="B340" s="447" t="s">
        <v>298</v>
      </c>
      <c r="C340" s="447"/>
      <c r="D340" s="447" t="s">
        <v>299</v>
      </c>
      <c r="E340" s="447"/>
      <c r="F340" s="58"/>
      <c r="G340" s="118"/>
      <c r="H340" s="58"/>
      <c r="I340" s="447"/>
      <c r="J340" s="59"/>
      <c r="K340" s="447"/>
      <c r="L340" s="447"/>
      <c r="M340" s="447"/>
    </row>
    <row r="341" spans="2:13" x14ac:dyDescent="0.35">
      <c r="B341" s="389" t="s">
        <v>300</v>
      </c>
      <c r="C341" s="389"/>
      <c r="D341" s="389"/>
      <c r="E341" s="389"/>
      <c r="F341" s="61"/>
      <c r="G341" s="251" t="str">
        <f t="shared" ref="G341:G346" si="9">IFERROR($F341/$K$78,"")</f>
        <v/>
      </c>
      <c r="H341" s="253" t="str">
        <f t="shared" ref="H341:H346" si="10">IF(ISERR(+F341/$M$293),"",+F341/$M$293)</f>
        <v/>
      </c>
      <c r="I341" s="389"/>
      <c r="J341" s="43"/>
      <c r="K341" s="389"/>
      <c r="L341" s="389"/>
      <c r="M341" s="389"/>
    </row>
    <row r="342" spans="2:13" x14ac:dyDescent="0.35">
      <c r="B342" s="389" t="s">
        <v>301</v>
      </c>
      <c r="C342" s="389"/>
      <c r="D342" s="389"/>
      <c r="E342" s="389"/>
      <c r="F342" s="61"/>
      <c r="G342" s="251" t="str">
        <f t="shared" si="9"/>
        <v/>
      </c>
      <c r="H342" s="253" t="str">
        <f t="shared" si="10"/>
        <v/>
      </c>
      <c r="I342" s="389"/>
      <c r="J342" s="43"/>
      <c r="K342" s="389"/>
      <c r="L342" s="389"/>
      <c r="M342" s="389"/>
    </row>
    <row r="343" spans="2:13" x14ac:dyDescent="0.35">
      <c r="B343" s="389" t="s">
        <v>302</v>
      </c>
      <c r="C343" s="389"/>
      <c r="D343" s="389"/>
      <c r="E343" s="389"/>
      <c r="F343" s="61"/>
      <c r="G343" s="251" t="str">
        <f t="shared" si="9"/>
        <v/>
      </c>
      <c r="H343" s="253" t="str">
        <f t="shared" si="10"/>
        <v/>
      </c>
      <c r="I343" s="389"/>
      <c r="J343" s="43"/>
      <c r="K343" s="389"/>
      <c r="L343" s="389"/>
      <c r="M343" s="389"/>
    </row>
    <row r="344" spans="2:13" x14ac:dyDescent="0.35">
      <c r="B344" s="389" t="s">
        <v>303</v>
      </c>
      <c r="C344" s="389"/>
      <c r="D344" s="389"/>
      <c r="E344" s="389"/>
      <c r="F344" s="61"/>
      <c r="G344" s="251" t="str">
        <f t="shared" si="9"/>
        <v/>
      </c>
      <c r="H344" s="253" t="str">
        <f t="shared" si="10"/>
        <v/>
      </c>
      <c r="I344" s="389"/>
      <c r="J344" s="18"/>
      <c r="K344" s="389"/>
      <c r="L344" s="389"/>
      <c r="M344" s="389"/>
    </row>
    <row r="345" spans="2:13" x14ac:dyDescent="0.35">
      <c r="B345" s="389" t="s">
        <v>202</v>
      </c>
      <c r="C345" s="868"/>
      <c r="D345" s="869"/>
      <c r="E345" s="389"/>
      <c r="F345" s="61"/>
      <c r="G345" s="251" t="str">
        <f t="shared" si="9"/>
        <v/>
      </c>
      <c r="H345" s="253" t="str">
        <f t="shared" si="10"/>
        <v/>
      </c>
      <c r="I345" s="389"/>
      <c r="J345" s="18"/>
      <c r="K345" s="389"/>
      <c r="L345" s="389"/>
      <c r="M345" s="389"/>
    </row>
    <row r="346" spans="2:13" x14ac:dyDescent="0.35">
      <c r="B346" s="389"/>
      <c r="C346" s="17"/>
      <c r="D346" s="389"/>
      <c r="E346" s="53" t="s">
        <v>304</v>
      </c>
      <c r="F346" s="69">
        <f>SUM(F341:F345)</f>
        <v>0</v>
      </c>
      <c r="G346" s="251" t="str">
        <f t="shared" si="9"/>
        <v/>
      </c>
      <c r="H346" s="253" t="str">
        <f t="shared" si="10"/>
        <v/>
      </c>
      <c r="I346" s="389"/>
      <c r="J346" s="43"/>
      <c r="K346" s="389"/>
      <c r="L346" s="389"/>
      <c r="M346" s="389"/>
    </row>
    <row r="347" spans="2:13" x14ac:dyDescent="0.35">
      <c r="B347" s="894" t="s">
        <v>305</v>
      </c>
      <c r="C347" s="896"/>
      <c r="D347" s="896"/>
      <c r="E347" s="896"/>
      <c r="F347" s="58" t="s">
        <v>141</v>
      </c>
      <c r="G347" s="56" t="s">
        <v>258</v>
      </c>
      <c r="H347" s="58" t="s">
        <v>264</v>
      </c>
      <c r="I347" s="389"/>
      <c r="J347" s="121" t="s">
        <v>306</v>
      </c>
      <c r="K347" s="122"/>
      <c r="L347" s="463" t="s">
        <v>307</v>
      </c>
      <c r="M347" s="70"/>
    </row>
    <row r="348" spans="2:13" x14ac:dyDescent="0.35">
      <c r="B348" s="389" t="s">
        <v>308</v>
      </c>
      <c r="C348" s="389"/>
      <c r="D348" s="389"/>
      <c r="E348" s="389"/>
      <c r="F348" s="61"/>
      <c r="G348" s="251" t="str">
        <f>IFERROR($F348/$K$78,"")</f>
        <v/>
      </c>
      <c r="H348" s="253" t="str">
        <f t="shared" ref="H348:H356" si="11">IF(ISERR(+F348/$M$293),"",+F348/$M$293)</f>
        <v/>
      </c>
      <c r="I348" s="389"/>
      <c r="J348" s="17"/>
      <c r="K348" s="17"/>
      <c r="L348" s="463" t="s">
        <v>309</v>
      </c>
      <c r="M348" s="70"/>
    </row>
    <row r="349" spans="2:13" x14ac:dyDescent="0.35">
      <c r="B349" s="389" t="s">
        <v>310</v>
      </c>
      <c r="C349" s="389"/>
      <c r="D349" s="389"/>
      <c r="E349" s="389"/>
      <c r="F349" s="61"/>
      <c r="G349" s="251" t="str">
        <f t="shared" ref="G349:G356" si="12">IFERROR($F349/$K$78,"")</f>
        <v/>
      </c>
      <c r="H349" s="253" t="str">
        <f t="shared" si="11"/>
        <v/>
      </c>
      <c r="I349" s="389"/>
      <c r="J349" s="17"/>
      <c r="K349" s="17"/>
      <c r="L349" s="463" t="s">
        <v>308</v>
      </c>
      <c r="M349" s="70"/>
    </row>
    <row r="350" spans="2:13" x14ac:dyDescent="0.35">
      <c r="B350" s="389" t="s">
        <v>311</v>
      </c>
      <c r="C350" s="389"/>
      <c r="D350" s="389"/>
      <c r="E350" s="389"/>
      <c r="F350" s="61"/>
      <c r="G350" s="251" t="str">
        <f t="shared" si="12"/>
        <v/>
      </c>
      <c r="H350" s="253" t="str">
        <f t="shared" si="11"/>
        <v/>
      </c>
      <c r="I350" s="389"/>
      <c r="J350" s="17"/>
      <c r="K350" s="123"/>
      <c r="L350" s="463" t="s">
        <v>310</v>
      </c>
      <c r="M350" s="70"/>
    </row>
    <row r="351" spans="2:13" x14ac:dyDescent="0.35">
      <c r="B351" s="389" t="s">
        <v>312</v>
      </c>
      <c r="C351" s="389"/>
      <c r="D351" s="389"/>
      <c r="E351" s="389"/>
      <c r="F351" s="61"/>
      <c r="G351" s="251" t="str">
        <f t="shared" si="12"/>
        <v/>
      </c>
      <c r="H351" s="253" t="str">
        <f t="shared" si="11"/>
        <v/>
      </c>
      <c r="I351" s="389"/>
      <c r="J351" s="460"/>
      <c r="K351" s="460"/>
      <c r="L351" s="463" t="s">
        <v>313</v>
      </c>
      <c r="M351" s="70"/>
    </row>
    <row r="352" spans="2:13" x14ac:dyDescent="0.35">
      <c r="B352" s="389" t="s">
        <v>314</v>
      </c>
      <c r="C352" s="389"/>
      <c r="D352" s="389"/>
      <c r="E352" s="389"/>
      <c r="F352" s="61"/>
      <c r="G352" s="251" t="str">
        <f t="shared" si="12"/>
        <v/>
      </c>
      <c r="H352" s="253" t="str">
        <f t="shared" si="11"/>
        <v/>
      </c>
      <c r="I352" s="389"/>
      <c r="J352" s="460"/>
      <c r="K352" s="460"/>
      <c r="L352" s="463" t="s">
        <v>312</v>
      </c>
      <c r="M352" s="70"/>
    </row>
    <row r="353" spans="2:13" x14ac:dyDescent="0.35">
      <c r="B353" s="389" t="s">
        <v>315</v>
      </c>
      <c r="C353" s="897"/>
      <c r="D353" s="897"/>
      <c r="E353" s="898"/>
      <c r="F353" s="61"/>
      <c r="G353" s="251" t="str">
        <f t="shared" si="12"/>
        <v/>
      </c>
      <c r="H353" s="253" t="str">
        <f t="shared" si="11"/>
        <v/>
      </c>
      <c r="I353" s="389"/>
      <c r="J353" s="32"/>
      <c r="K353" s="254"/>
      <c r="L353" s="463" t="s">
        <v>303</v>
      </c>
      <c r="M353" s="70"/>
    </row>
    <row r="354" spans="2:13" x14ac:dyDescent="0.35">
      <c r="B354" s="17" t="s">
        <v>202</v>
      </c>
      <c r="C354" s="899"/>
      <c r="D354" s="899"/>
      <c r="E354" s="900"/>
      <c r="F354" s="61"/>
      <c r="G354" s="251" t="str">
        <f t="shared" si="12"/>
        <v/>
      </c>
      <c r="H354" s="253" t="str">
        <f t="shared" si="11"/>
        <v/>
      </c>
      <c r="I354" s="389"/>
      <c r="J354" s="17"/>
      <c r="K354" s="255"/>
      <c r="L354" s="463" t="s">
        <v>316</v>
      </c>
      <c r="M354" s="70"/>
    </row>
    <row r="355" spans="2:13" x14ac:dyDescent="0.35">
      <c r="B355" s="389"/>
      <c r="C355" s="52" t="s">
        <v>317</v>
      </c>
      <c r="D355" s="389"/>
      <c r="E355" s="389"/>
      <c r="F355" s="69">
        <f>SUM(F348:F354)</f>
        <v>0</v>
      </c>
      <c r="G355" s="251" t="str">
        <f t="shared" si="12"/>
        <v/>
      </c>
      <c r="H355" s="253" t="str">
        <f t="shared" si="11"/>
        <v/>
      </c>
      <c r="I355" s="256"/>
      <c r="J355" s="389"/>
      <c r="K355" s="389"/>
      <c r="L355" s="463" t="s">
        <v>202</v>
      </c>
      <c r="M355" s="70"/>
    </row>
    <row r="356" spans="2:13" x14ac:dyDescent="0.35">
      <c r="B356" s="17"/>
      <c r="C356" s="468" t="s">
        <v>318</v>
      </c>
      <c r="D356" s="389"/>
      <c r="E356" s="389"/>
      <c r="F356" s="69">
        <f>F313+F322+F332+F338+F346+F355</f>
        <v>0</v>
      </c>
      <c r="G356" s="251" t="str">
        <f t="shared" si="12"/>
        <v/>
      </c>
      <c r="H356" s="253" t="str">
        <f t="shared" si="11"/>
        <v/>
      </c>
      <c r="I356" s="389"/>
      <c r="J356" s="458"/>
      <c r="K356" s="889" t="s">
        <v>319</v>
      </c>
      <c r="L356" s="890"/>
      <c r="M356" s="130" t="s">
        <v>320</v>
      </c>
    </row>
    <row r="357" spans="2:13" x14ac:dyDescent="0.35">
      <c r="B357" s="17"/>
      <c r="C357" s="17"/>
      <c r="D357" s="17"/>
      <c r="E357" s="17"/>
      <c r="F357" s="17"/>
      <c r="G357" s="17"/>
      <c r="H357" s="17"/>
      <c r="I357" s="17"/>
      <c r="J357" s="17"/>
      <c r="K357" s="463" t="str">
        <f t="shared" ref="K357:K363" si="13">IF(B248="","",B248)</f>
        <v/>
      </c>
      <c r="L357" s="442">
        <f>IF(ISTEXT($B248),$I248,0)</f>
        <v>0</v>
      </c>
      <c r="M357" s="45" t="e">
        <f>IF(L357&gt;0,$F$359/L357,#N/A)</f>
        <v>#N/A</v>
      </c>
    </row>
    <row r="358" spans="2:13" x14ac:dyDescent="0.35">
      <c r="B358" s="17"/>
      <c r="C358" s="17"/>
      <c r="D358" s="17"/>
      <c r="E358" s="17"/>
      <c r="F358" s="17"/>
      <c r="G358" s="17"/>
      <c r="H358" s="17"/>
      <c r="I358" s="17"/>
      <c r="J358" s="17"/>
      <c r="K358" s="463" t="str">
        <f t="shared" si="13"/>
        <v/>
      </c>
      <c r="L358" s="33">
        <f t="shared" ref="L358:L363" si="14">IF(ISTEXT($B249),$I249,0)</f>
        <v>0</v>
      </c>
      <c r="M358" s="46" t="e">
        <f>IF(L358&gt;0,$F$359/SUM(L357:L358),#N/A)</f>
        <v>#N/A</v>
      </c>
    </row>
    <row r="359" spans="2:13" x14ac:dyDescent="0.35">
      <c r="B359" s="389" t="s">
        <v>321</v>
      </c>
      <c r="C359" s="389"/>
      <c r="D359" s="389"/>
      <c r="E359" s="17"/>
      <c r="F359" s="69">
        <f>M293-F356</f>
        <v>0</v>
      </c>
      <c r="G359" s="17"/>
      <c r="H359" s="17"/>
      <c r="I359" s="17"/>
      <c r="J359" s="17"/>
      <c r="K359" s="463" t="str">
        <f t="shared" si="13"/>
        <v/>
      </c>
      <c r="L359" s="33">
        <f>IF(ISTEXT($B250),$I250,0)</f>
        <v>0</v>
      </c>
      <c r="M359" s="46" t="e">
        <f>IF(L359&gt;0,$F$359/SUM(L357:L359),#N/A)</f>
        <v>#N/A</v>
      </c>
    </row>
    <row r="360" spans="2:13" x14ac:dyDescent="0.35">
      <c r="B360" s="17"/>
      <c r="C360" s="17"/>
      <c r="D360" s="17"/>
      <c r="E360" s="17"/>
      <c r="F360" s="17"/>
      <c r="G360" s="17"/>
      <c r="H360" s="17"/>
      <c r="I360" s="17"/>
      <c r="J360" s="17"/>
      <c r="K360" s="463" t="str">
        <f t="shared" si="13"/>
        <v/>
      </c>
      <c r="L360" s="33">
        <f t="shared" si="14"/>
        <v>0</v>
      </c>
      <c r="M360" s="46" t="e">
        <f>IF(L360&gt;0,$F$359/SUM(L357:L360),#N/A)</f>
        <v>#N/A</v>
      </c>
    </row>
    <row r="361" spans="2:13" x14ac:dyDescent="0.35">
      <c r="B361" s="389" t="s">
        <v>322</v>
      </c>
      <c r="C361" s="17"/>
      <c r="D361" s="17"/>
      <c r="E361" s="17"/>
      <c r="F361" s="62">
        <f>SUM(L357:L363)</f>
        <v>0</v>
      </c>
      <c r="G361" s="17"/>
      <c r="H361" s="17"/>
      <c r="I361" s="17"/>
      <c r="J361" s="17"/>
      <c r="K361" s="463" t="str">
        <f t="shared" si="13"/>
        <v/>
      </c>
      <c r="L361" s="33">
        <f t="shared" si="14"/>
        <v>0</v>
      </c>
      <c r="M361" s="46" t="e">
        <f>IF(L361&gt;0,$F$359/SUM(L357:L361),#N/A)</f>
        <v>#N/A</v>
      </c>
    </row>
    <row r="362" spans="2:13" x14ac:dyDescent="0.35">
      <c r="B362" s="389"/>
      <c r="C362" s="17"/>
      <c r="D362" s="17"/>
      <c r="E362" s="17"/>
      <c r="F362" s="33"/>
      <c r="G362" s="17"/>
      <c r="H362" s="17"/>
      <c r="I362" s="17"/>
      <c r="J362" s="17"/>
      <c r="K362" s="463" t="str">
        <f t="shared" si="13"/>
        <v/>
      </c>
      <c r="L362" s="33">
        <f t="shared" si="14"/>
        <v>0</v>
      </c>
      <c r="M362" s="46" t="e">
        <f>IF(L362&gt;0,$F$359/SUM(L357:L362),#N/A)</f>
        <v>#N/A</v>
      </c>
    </row>
    <row r="363" spans="2:13" x14ac:dyDescent="0.35">
      <c r="B363" s="891" t="s">
        <v>323</v>
      </c>
      <c r="C363" s="892"/>
      <c r="D363" s="460"/>
      <c r="E363" s="460"/>
      <c r="F363" s="71">
        <f>IF(ISERR(F359-F361),"",+F359-F361)</f>
        <v>0</v>
      </c>
      <c r="G363" s="460"/>
      <c r="H363" s="460"/>
      <c r="I363" s="460"/>
      <c r="J363" s="17"/>
      <c r="K363" s="463" t="str">
        <f t="shared" si="13"/>
        <v/>
      </c>
      <c r="L363" s="33">
        <f t="shared" si="14"/>
        <v>0</v>
      </c>
      <c r="M363" s="46" t="e">
        <f>IF(L363&gt;0,$F$359/SUM(L357:L363),#N/A)</f>
        <v>#N/A</v>
      </c>
    </row>
    <row r="364" spans="2:13" x14ac:dyDescent="0.35">
      <c r="B364" s="37"/>
      <c r="C364" s="460"/>
      <c r="D364" s="460"/>
      <c r="E364" s="460"/>
      <c r="F364" s="460"/>
      <c r="G364" s="460"/>
      <c r="H364" s="460"/>
      <c r="I364" s="460"/>
      <c r="J364" s="17"/>
      <c r="K364" s="463" t="s">
        <v>322</v>
      </c>
      <c r="L364" s="33">
        <f>SUM(L357:L363)</f>
        <v>0</v>
      </c>
      <c r="M364" s="46" t="e">
        <f>IFERROR(IF(L364&gt;=0,F359/SUM(L357:L363),#N/A),#N/A)</f>
        <v>#N/A</v>
      </c>
    </row>
    <row r="365" spans="2:13" x14ac:dyDescent="0.35">
      <c r="B365" s="17"/>
      <c r="C365" s="389"/>
      <c r="D365" s="389"/>
      <c r="E365" s="17"/>
      <c r="F365" s="17"/>
      <c r="G365" s="17"/>
      <c r="H365" s="17"/>
      <c r="I365" s="17"/>
      <c r="J365" s="17"/>
      <c r="K365" s="389"/>
      <c r="L365" s="17"/>
      <c r="M365" s="17"/>
    </row>
    <row r="366" spans="2:13" x14ac:dyDescent="0.35">
      <c r="B366" s="47" t="s">
        <v>324</v>
      </c>
      <c r="C366" s="447"/>
      <c r="D366" s="447"/>
      <c r="E366" s="447"/>
      <c r="F366" s="447"/>
      <c r="G366" s="447"/>
      <c r="H366" s="447"/>
      <c r="I366" s="447"/>
      <c r="J366" s="447"/>
      <c r="K366" s="447"/>
      <c r="L366" s="447"/>
      <c r="M366" s="48" t="s">
        <v>325</v>
      </c>
    </row>
    <row r="367" spans="2:13" ht="28.5" customHeight="1" x14ac:dyDescent="0.35">
      <c r="B367" s="774" t="s">
        <v>326</v>
      </c>
      <c r="C367" s="893"/>
      <c r="D367" s="893"/>
      <c r="E367" s="893"/>
      <c r="F367" s="893"/>
      <c r="G367" s="893"/>
      <c r="H367" s="893"/>
      <c r="I367" s="893"/>
      <c r="J367" s="893"/>
      <c r="K367" s="893"/>
      <c r="L367" s="893"/>
      <c r="M367" s="893"/>
    </row>
    <row r="368" spans="2:13" x14ac:dyDescent="0.35">
      <c r="B368" s="145" t="s">
        <v>52</v>
      </c>
      <c r="C368" s="17"/>
      <c r="D368" s="17"/>
      <c r="E368" s="744"/>
      <c r="F368" s="744"/>
      <c r="G368" s="744"/>
      <c r="H368" s="744"/>
      <c r="I368" s="744"/>
      <c r="J368" s="744"/>
      <c r="K368" s="744"/>
      <c r="L368" s="744"/>
      <c r="M368" s="744"/>
    </row>
    <row r="369" spans="2:13" x14ac:dyDescent="0.35">
      <c r="B369" s="145" t="s">
        <v>53</v>
      </c>
      <c r="C369" s="17"/>
      <c r="D369" s="17"/>
      <c r="E369" s="744"/>
      <c r="F369" s="744"/>
      <c r="G369" s="744"/>
      <c r="H369" s="744"/>
      <c r="I369" s="744"/>
      <c r="J369" s="744"/>
      <c r="K369" s="744"/>
      <c r="L369" s="744"/>
      <c r="M369" s="744"/>
    </row>
    <row r="370" spans="2:13" x14ac:dyDescent="0.35">
      <c r="B370" s="145" t="s">
        <v>54</v>
      </c>
      <c r="C370" s="17"/>
      <c r="D370" s="17"/>
      <c r="E370" s="744"/>
      <c r="F370" s="744"/>
      <c r="G370" s="744"/>
      <c r="H370" s="744"/>
      <c r="I370" s="744"/>
      <c r="J370" s="744"/>
      <c r="K370" s="744"/>
      <c r="L370" s="744"/>
      <c r="M370" s="744"/>
    </row>
    <row r="371" spans="2:13" x14ac:dyDescent="0.35">
      <c r="B371" s="145" t="s">
        <v>327</v>
      </c>
      <c r="C371" s="17"/>
      <c r="D371" s="17"/>
      <c r="E371" s="882">
        <f ca="1">NOW()</f>
        <v>46162.703771064815</v>
      </c>
      <c r="F371" s="883"/>
      <c r="G371" s="883"/>
      <c r="H371" s="883"/>
      <c r="I371" s="883"/>
      <c r="J371" s="883"/>
      <c r="K371" s="883"/>
      <c r="L371" s="883"/>
      <c r="M371" s="884"/>
    </row>
    <row r="372" spans="2:13" x14ac:dyDescent="0.35">
      <c r="B372" s="17"/>
      <c r="C372" s="17"/>
      <c r="D372" s="17"/>
      <c r="E372" s="885"/>
      <c r="F372" s="886"/>
      <c r="G372" s="886"/>
      <c r="H372" s="886"/>
      <c r="I372" s="886"/>
      <c r="J372" s="886"/>
      <c r="K372" s="886"/>
      <c r="L372" s="887"/>
      <c r="M372" s="888"/>
    </row>
    <row r="373" spans="2:13" x14ac:dyDescent="0.35">
      <c r="B373" s="17"/>
      <c r="C373" s="17"/>
      <c r="D373" s="17"/>
      <c r="E373" s="885"/>
      <c r="F373" s="886"/>
      <c r="G373" s="886"/>
      <c r="H373" s="886"/>
      <c r="I373" s="886"/>
      <c r="J373" s="886"/>
      <c r="K373" s="886"/>
      <c r="L373" s="887"/>
      <c r="M373" s="888"/>
    </row>
  </sheetData>
  <sheetProtection algorithmName="SHA-512" hashValue="wRge0HEkmQVFaOjLOu35ULJvowVwWxut2aWvMM21tZ6KUpzLKHlT8+AloxBTpavXSarfk4bNCFFkrJa7L6FUMw==" saltValue="mK/k+06NEnyu/H7vGg42jg==" spinCount="100000" sheet="1" objects="1" scenarios="1"/>
  <mergeCells count="362">
    <mergeCell ref="F4:L4"/>
    <mergeCell ref="B5:G5"/>
    <mergeCell ref="B10:F10"/>
    <mergeCell ref="F224:J224"/>
    <mergeCell ref="F223:J223"/>
    <mergeCell ref="E371:M371"/>
    <mergeCell ref="E372:M372"/>
    <mergeCell ref="E373:M373"/>
    <mergeCell ref="K356:L356"/>
    <mergeCell ref="B363:C363"/>
    <mergeCell ref="B367:M367"/>
    <mergeCell ref="E368:M368"/>
    <mergeCell ref="E369:M369"/>
    <mergeCell ref="E370:M370"/>
    <mergeCell ref="B333:E333"/>
    <mergeCell ref="B339:E339"/>
    <mergeCell ref="C345:D345"/>
    <mergeCell ref="B347:E347"/>
    <mergeCell ref="C353:E353"/>
    <mergeCell ref="C354:E354"/>
    <mergeCell ref="B303:E303"/>
    <mergeCell ref="C312:D312"/>
    <mergeCell ref="B314:E314"/>
    <mergeCell ref="C321:D321"/>
    <mergeCell ref="B323:E323"/>
    <mergeCell ref="C331:D331"/>
    <mergeCell ref="B265:C265"/>
    <mergeCell ref="C269:E269"/>
    <mergeCell ref="F269:H269"/>
    <mergeCell ref="I298:L299"/>
    <mergeCell ref="B299:F301"/>
    <mergeCell ref="I300:J301"/>
    <mergeCell ref="B256:C256"/>
    <mergeCell ref="B257:C257"/>
    <mergeCell ref="B258:C258"/>
    <mergeCell ref="B259:C259"/>
    <mergeCell ref="B260:C260"/>
    <mergeCell ref="E263:I263"/>
    <mergeCell ref="E265:I265"/>
    <mergeCell ref="B249:C249"/>
    <mergeCell ref="B250:C250"/>
    <mergeCell ref="B251:C251"/>
    <mergeCell ref="B252:C252"/>
    <mergeCell ref="B253:C253"/>
    <mergeCell ref="B254:C254"/>
    <mergeCell ref="B242:G242"/>
    <mergeCell ref="I242:L242"/>
    <mergeCell ref="C243:G243"/>
    <mergeCell ref="J243:L243"/>
    <mergeCell ref="B247:C247"/>
    <mergeCell ref="B248:C248"/>
    <mergeCell ref="F237:M237"/>
    <mergeCell ref="F238:M238"/>
    <mergeCell ref="B240:G240"/>
    <mergeCell ref="I240:L240"/>
    <mergeCell ref="B241:G241"/>
    <mergeCell ref="I241:L241"/>
    <mergeCell ref="F232:G232"/>
    <mergeCell ref="F233:G233"/>
    <mergeCell ref="H233:J233"/>
    <mergeCell ref="K233:L234"/>
    <mergeCell ref="E235:F235"/>
    <mergeCell ref="L236:M236"/>
    <mergeCell ref="F230:G230"/>
    <mergeCell ref="F231:G231"/>
    <mergeCell ref="B86:C87"/>
    <mergeCell ref="D86:G87"/>
    <mergeCell ref="I86:K86"/>
    <mergeCell ref="G89:M89"/>
    <mergeCell ref="B90:D90"/>
    <mergeCell ref="E90:M90"/>
    <mergeCell ref="B91:D91"/>
    <mergeCell ref="G91:M91"/>
    <mergeCell ref="B92:D92"/>
    <mergeCell ref="G92:M92"/>
    <mergeCell ref="B93:D93"/>
    <mergeCell ref="G93:M93"/>
    <mergeCell ref="B94:D94"/>
    <mergeCell ref="G94:M94"/>
    <mergeCell ref="B95:D95"/>
    <mergeCell ref="G95:M95"/>
    <mergeCell ref="B96:D96"/>
    <mergeCell ref="G96:M96"/>
    <mergeCell ref="B97:D97"/>
    <mergeCell ref="G97:M97"/>
    <mergeCell ref="B98:D98"/>
    <mergeCell ref="G98:M98"/>
    <mergeCell ref="B74:C74"/>
    <mergeCell ref="B75:C75"/>
    <mergeCell ref="B76:C76"/>
    <mergeCell ref="B77:C77"/>
    <mergeCell ref="B78:C78"/>
    <mergeCell ref="B83:M83"/>
    <mergeCell ref="D66:K66"/>
    <mergeCell ref="D67:K67"/>
    <mergeCell ref="D68:K68"/>
    <mergeCell ref="D69:K69"/>
    <mergeCell ref="D70:K70"/>
    <mergeCell ref="B73:C73"/>
    <mergeCell ref="D61:K61"/>
    <mergeCell ref="D62:K62"/>
    <mergeCell ref="D64:K64"/>
    <mergeCell ref="D65:K65"/>
    <mergeCell ref="D55:K55"/>
    <mergeCell ref="D56:K56"/>
    <mergeCell ref="D57:K57"/>
    <mergeCell ref="D58:K58"/>
    <mergeCell ref="D59:K59"/>
    <mergeCell ref="D60:K60"/>
    <mergeCell ref="I63:J63"/>
    <mergeCell ref="D63:H63"/>
    <mergeCell ref="B44:M47"/>
    <mergeCell ref="B50:M50"/>
    <mergeCell ref="B52:B54"/>
    <mergeCell ref="D52:K52"/>
    <mergeCell ref="D53:K53"/>
    <mergeCell ref="D54:K54"/>
    <mergeCell ref="E38:H38"/>
    <mergeCell ref="E39:H39"/>
    <mergeCell ref="J39:J41"/>
    <mergeCell ref="K39:M41"/>
    <mergeCell ref="E40:H40"/>
    <mergeCell ref="E41:H41"/>
    <mergeCell ref="B48:H48"/>
    <mergeCell ref="D51:K51"/>
    <mergeCell ref="K34:M34"/>
    <mergeCell ref="E35:H35"/>
    <mergeCell ref="E36:H36"/>
    <mergeCell ref="E37:H37"/>
    <mergeCell ref="K37:M37"/>
    <mergeCell ref="J30:M31"/>
    <mergeCell ref="E31:H31"/>
    <mergeCell ref="B32:D32"/>
    <mergeCell ref="E32:H32"/>
    <mergeCell ref="E33:H33"/>
    <mergeCell ref="K33:M33"/>
    <mergeCell ref="B33:D33"/>
    <mergeCell ref="K35:M35"/>
    <mergeCell ref="K36:M36"/>
    <mergeCell ref="B4:C4"/>
    <mergeCell ref="B6:M9"/>
    <mergeCell ref="B11:M13"/>
    <mergeCell ref="E15:M15"/>
    <mergeCell ref="J16:L16"/>
    <mergeCell ref="C26:F26"/>
    <mergeCell ref="I26:J26"/>
    <mergeCell ref="B99:D99"/>
    <mergeCell ref="G99:M99"/>
    <mergeCell ref="C27:F27"/>
    <mergeCell ref="I27:M27"/>
    <mergeCell ref="C28:F28"/>
    <mergeCell ref="E29:F29"/>
    <mergeCell ref="E17:I17"/>
    <mergeCell ref="E18:F18"/>
    <mergeCell ref="G18:H18"/>
    <mergeCell ref="E19:F19"/>
    <mergeCell ref="D21:F21"/>
    <mergeCell ref="D22:F22"/>
    <mergeCell ref="G22:M23"/>
    <mergeCell ref="B23:E23"/>
    <mergeCell ref="G24:M24"/>
    <mergeCell ref="B34:D34"/>
    <mergeCell ref="F34:H34"/>
    <mergeCell ref="B100:D100"/>
    <mergeCell ref="G100:M100"/>
    <mergeCell ref="B101:D101"/>
    <mergeCell ref="G101:M101"/>
    <mergeCell ref="C102:D102"/>
    <mergeCell ref="G102:M102"/>
    <mergeCell ref="C103:D103"/>
    <mergeCell ref="G103:M103"/>
    <mergeCell ref="C104:D104"/>
    <mergeCell ref="G104:M104"/>
    <mergeCell ref="B105:D105"/>
    <mergeCell ref="G107:M107"/>
    <mergeCell ref="E108:M108"/>
    <mergeCell ref="B109:D109"/>
    <mergeCell ref="G109:M109"/>
    <mergeCell ref="B110:D110"/>
    <mergeCell ref="G110:M110"/>
    <mergeCell ref="B111:D111"/>
    <mergeCell ref="G111:M111"/>
    <mergeCell ref="B112:D112"/>
    <mergeCell ref="G112:M112"/>
    <mergeCell ref="C113:D113"/>
    <mergeCell ref="G113:M113"/>
    <mergeCell ref="C114:D114"/>
    <mergeCell ref="G114:M114"/>
    <mergeCell ref="C115:D115"/>
    <mergeCell ref="G115:M115"/>
    <mergeCell ref="G118:M118"/>
    <mergeCell ref="B119:D119"/>
    <mergeCell ref="E119:M119"/>
    <mergeCell ref="B120:D120"/>
    <mergeCell ref="G120:M120"/>
    <mergeCell ref="B121:D121"/>
    <mergeCell ref="G121:M121"/>
    <mergeCell ref="B122:D122"/>
    <mergeCell ref="G122:M122"/>
    <mergeCell ref="B123:D123"/>
    <mergeCell ref="G123:M123"/>
    <mergeCell ref="B124:D124"/>
    <mergeCell ref="G124:M124"/>
    <mergeCell ref="B125:D125"/>
    <mergeCell ref="G125:M125"/>
    <mergeCell ref="B126:D126"/>
    <mergeCell ref="G126:M126"/>
    <mergeCell ref="B127:D127"/>
    <mergeCell ref="G127:M127"/>
    <mergeCell ref="B128:D128"/>
    <mergeCell ref="G128:M128"/>
    <mergeCell ref="B129:D129"/>
    <mergeCell ref="G129:M129"/>
    <mergeCell ref="C130:D130"/>
    <mergeCell ref="G130:M130"/>
    <mergeCell ref="C131:D131"/>
    <mergeCell ref="G131:M131"/>
    <mergeCell ref="C132:D132"/>
    <mergeCell ref="G132:M132"/>
    <mergeCell ref="G135:M135"/>
    <mergeCell ref="B136:D136"/>
    <mergeCell ref="E136:M136"/>
    <mergeCell ref="B137:D137"/>
    <mergeCell ref="G137:M137"/>
    <mergeCell ref="B138:D138"/>
    <mergeCell ref="G138:M138"/>
    <mergeCell ref="B139:D139"/>
    <mergeCell ref="G139:M139"/>
    <mergeCell ref="B140:D140"/>
    <mergeCell ref="G140:M140"/>
    <mergeCell ref="B141:D141"/>
    <mergeCell ref="G141:M141"/>
    <mergeCell ref="B142:D142"/>
    <mergeCell ref="G142:M142"/>
    <mergeCell ref="B143:D143"/>
    <mergeCell ref="G143:M143"/>
    <mergeCell ref="B144:D144"/>
    <mergeCell ref="G144:M144"/>
    <mergeCell ref="B145:D145"/>
    <mergeCell ref="G145:M145"/>
    <mergeCell ref="B146:D146"/>
    <mergeCell ref="G146:M146"/>
    <mergeCell ref="B147:D147"/>
    <mergeCell ref="G147:M147"/>
    <mergeCell ref="B148:D148"/>
    <mergeCell ref="G148:M148"/>
    <mergeCell ref="B149:D149"/>
    <mergeCell ref="G149:M149"/>
    <mergeCell ref="B150:D150"/>
    <mergeCell ref="G150:M150"/>
    <mergeCell ref="B151:D151"/>
    <mergeCell ref="G151:M151"/>
    <mergeCell ref="B152:D152"/>
    <mergeCell ref="G152:M152"/>
    <mergeCell ref="B153:D153"/>
    <mergeCell ref="G153:M153"/>
    <mergeCell ref="C154:D154"/>
    <mergeCell ref="G154:M154"/>
    <mergeCell ref="C155:D155"/>
    <mergeCell ref="G155:M155"/>
    <mergeCell ref="C156:D156"/>
    <mergeCell ref="G156:M156"/>
    <mergeCell ref="G159:M159"/>
    <mergeCell ref="B160:D160"/>
    <mergeCell ref="E160:M160"/>
    <mergeCell ref="B161:D161"/>
    <mergeCell ref="G161:M161"/>
    <mergeCell ref="B162:D162"/>
    <mergeCell ref="G162:M162"/>
    <mergeCell ref="B163:D163"/>
    <mergeCell ref="G163:M163"/>
    <mergeCell ref="B164:D164"/>
    <mergeCell ref="G164:M164"/>
    <mergeCell ref="B165:D165"/>
    <mergeCell ref="C166:D166"/>
    <mergeCell ref="G166:M166"/>
    <mergeCell ref="G165:M165"/>
    <mergeCell ref="C167:D167"/>
    <mergeCell ref="G167:M167"/>
    <mergeCell ref="C168:D168"/>
    <mergeCell ref="G168:M168"/>
    <mergeCell ref="G171:M171"/>
    <mergeCell ref="B172:D172"/>
    <mergeCell ref="E172:M172"/>
    <mergeCell ref="B173:D173"/>
    <mergeCell ref="G173:M173"/>
    <mergeCell ref="B174:D174"/>
    <mergeCell ref="G174:M174"/>
    <mergeCell ref="B175:D175"/>
    <mergeCell ref="G175:M175"/>
    <mergeCell ref="B176:D176"/>
    <mergeCell ref="G176:M176"/>
    <mergeCell ref="B177:D177"/>
    <mergeCell ref="G177:M177"/>
    <mergeCell ref="B178:D178"/>
    <mergeCell ref="G178:M178"/>
    <mergeCell ref="C179:D179"/>
    <mergeCell ref="G179:M179"/>
    <mergeCell ref="C180:D180"/>
    <mergeCell ref="G180:M180"/>
    <mergeCell ref="C181:D181"/>
    <mergeCell ref="G181:M181"/>
    <mergeCell ref="G184:M184"/>
    <mergeCell ref="B185:D185"/>
    <mergeCell ref="E185:M185"/>
    <mergeCell ref="B186:D186"/>
    <mergeCell ref="G186:M186"/>
    <mergeCell ref="B187:D187"/>
    <mergeCell ref="G187:M187"/>
    <mergeCell ref="B188:D188"/>
    <mergeCell ref="G188:M188"/>
    <mergeCell ref="B189:D189"/>
    <mergeCell ref="G189:M189"/>
    <mergeCell ref="C190:D190"/>
    <mergeCell ref="G190:M190"/>
    <mergeCell ref="C191:D191"/>
    <mergeCell ref="G191:M191"/>
    <mergeCell ref="C192:D192"/>
    <mergeCell ref="G192:M192"/>
    <mergeCell ref="G195:M195"/>
    <mergeCell ref="B196:D196"/>
    <mergeCell ref="E196:M196"/>
    <mergeCell ref="B197:D197"/>
    <mergeCell ref="G197:M197"/>
    <mergeCell ref="B198:D198"/>
    <mergeCell ref="G198:M198"/>
    <mergeCell ref="C199:D199"/>
    <mergeCell ref="G199:M199"/>
    <mergeCell ref="C200:D200"/>
    <mergeCell ref="G200:M200"/>
    <mergeCell ref="C201:D201"/>
    <mergeCell ref="G201:M201"/>
    <mergeCell ref="G204:M204"/>
    <mergeCell ref="B205:D205"/>
    <mergeCell ref="E205:M205"/>
    <mergeCell ref="B206:D206"/>
    <mergeCell ref="G206:M206"/>
    <mergeCell ref="B207:D207"/>
    <mergeCell ref="G207:M207"/>
    <mergeCell ref="B208:D208"/>
    <mergeCell ref="C209:D209"/>
    <mergeCell ref="G209:M209"/>
    <mergeCell ref="G208:M208"/>
    <mergeCell ref="C210:D210"/>
    <mergeCell ref="G210:M210"/>
    <mergeCell ref="B218:D218"/>
    <mergeCell ref="G218:M218"/>
    <mergeCell ref="C219:D219"/>
    <mergeCell ref="G219:M219"/>
    <mergeCell ref="C220:D220"/>
    <mergeCell ref="G220:M220"/>
    <mergeCell ref="C221:D221"/>
    <mergeCell ref="G221:M221"/>
    <mergeCell ref="C211:D211"/>
    <mergeCell ref="G211:M211"/>
    <mergeCell ref="G214:M214"/>
    <mergeCell ref="B215:D215"/>
    <mergeCell ref="E215:M215"/>
    <mergeCell ref="B216:D216"/>
    <mergeCell ref="G216:M216"/>
    <mergeCell ref="B217:D217"/>
    <mergeCell ref="G217:M217"/>
  </mergeCells>
  <conditionalFormatting sqref="B83">
    <cfRule type="containsText" dxfId="31" priority="110" operator="containsText" text="RFA requires developments to have a minimum of 25% of the units available to households at 60% AMI to be eligible for the program">
      <formula>NOT(ISERROR(SEARCH("RFA requires developments to have a minimum of 25% of the units available to households at 60% AMI to be eligible for the program",B83)))</formula>
    </cfRule>
  </conditionalFormatting>
  <conditionalFormatting sqref="B102:B104">
    <cfRule type="expression" dxfId="30" priority="16">
      <formula>(OR(AND(ISBLANK($E102),NOT(ISBLANK($F102))),AND(ISBLANK($F102),NOT(ISBLANK($E102)))))</formula>
    </cfRule>
  </conditionalFormatting>
  <conditionalFormatting sqref="B113:B115">
    <cfRule type="expression" dxfId="29" priority="23">
      <formula>(OR(AND(ISBLANK($E113),NOT(ISBLANK($F113))),AND(ISBLANK($F113),NOT(ISBLANK($E113)))))</formula>
    </cfRule>
  </conditionalFormatting>
  <conditionalFormatting sqref="B130:B132">
    <cfRule type="expression" dxfId="28" priority="37">
      <formula>(OR(AND(ISBLANK($E130),NOT(ISBLANK($F130))),AND(ISBLANK($F130),NOT(ISBLANK($E130)))))</formula>
    </cfRule>
  </conditionalFormatting>
  <conditionalFormatting sqref="B154:B156">
    <cfRule type="expression" dxfId="27" priority="57">
      <formula>(OR(AND(ISBLANK($E154),NOT(ISBLANK($F154))),AND(ISBLANK($F154),NOT(ISBLANK($E154)))))</formula>
    </cfRule>
  </conditionalFormatting>
  <conditionalFormatting sqref="B166:B168">
    <cfRule type="expression" dxfId="26" priority="89">
      <formula>(OR(AND(ISBLANK($E166),NOT(ISBLANK($F166))),AND(ISBLANK($F166),NOT(ISBLANK($E166)))))</formula>
    </cfRule>
  </conditionalFormatting>
  <conditionalFormatting sqref="B173">
    <cfRule type="expression" dxfId="25" priority="100">
      <formula>(OR(AND(ISBLANK($E173),NOT(ISBLANK($F173))),AND(ISBLANK($F173),NOT(ISBLANK($E173)))))</formula>
    </cfRule>
  </conditionalFormatting>
  <conditionalFormatting sqref="B180:B181">
    <cfRule type="expression" dxfId="24" priority="92">
      <formula>(OR(AND(ISBLANK($E180),NOT(ISBLANK($F180))),AND(ISBLANK($F180),NOT(ISBLANK($E180)))))</formula>
    </cfRule>
  </conditionalFormatting>
  <conditionalFormatting sqref="B190:B192">
    <cfRule type="expression" dxfId="23" priority="77">
      <formula>(OR(AND(ISBLANK($E190),NOT(ISBLANK($F190))),AND(ISBLANK($F190),NOT(ISBLANK($E190)))))</formula>
    </cfRule>
  </conditionalFormatting>
  <conditionalFormatting sqref="B199:B201">
    <cfRule type="expression" dxfId="22" priority="72">
      <formula>(OR(AND(ISBLANK($E199),NOT(ISBLANK($F199))),AND(ISBLANK($F199),NOT(ISBLANK($E199)))))</formula>
    </cfRule>
  </conditionalFormatting>
  <conditionalFormatting sqref="B209:B211">
    <cfRule type="expression" dxfId="21" priority="66">
      <formula>(OR(AND(ISBLANK($E209),NOT(ISBLANK($F209))),AND(ISBLANK($F209),NOT(ISBLANK($E209)))))</formula>
    </cfRule>
  </conditionalFormatting>
  <conditionalFormatting sqref="B219:B221">
    <cfRule type="expression" dxfId="20" priority="60">
      <formula>(OR(AND(ISBLANK($E219),NOT(ISBLANK($F219))),AND(ISBLANK($F219),NOT(ISBLANK($E219)))))</formula>
    </cfRule>
  </conditionalFormatting>
  <conditionalFormatting sqref="B91:D101">
    <cfRule type="expression" dxfId="19" priority="1">
      <formula>(OR(AND(ISBLANK($E91),NOT(ISBLANK($F91))),AND(ISBLANK($F91),NOT(ISBLANK($E91)))))</formula>
    </cfRule>
  </conditionalFormatting>
  <conditionalFormatting sqref="B95:D95">
    <cfRule type="expression" priority="7">
      <formula>(OR(AND(ISBLANK($E95),NOT(ISBLANK($F95))),AND(ISBLANK($F95),NOT(ISBLANK($E95)))))</formula>
    </cfRule>
  </conditionalFormatting>
  <conditionalFormatting sqref="B98:D98">
    <cfRule type="expression" priority="12">
      <formula>(OR(AND(ISBLANK($E98),NOT(ISBLANK($F98))),AND(ISBLANK($F98),NOT(ISBLANK($E98)))))</formula>
    </cfRule>
  </conditionalFormatting>
  <conditionalFormatting sqref="B109:D112">
    <cfRule type="expression" dxfId="18" priority="19">
      <formula>(OR(AND(ISBLANK($E109),NOT(ISBLANK($F109))),AND(ISBLANK($F109),NOT(ISBLANK($E109)))))</formula>
    </cfRule>
  </conditionalFormatting>
  <conditionalFormatting sqref="B120:D124">
    <cfRule type="expression" dxfId="17" priority="26">
      <formula>(OR(AND(ISBLANK($E120),NOT(ISBLANK($F120))),AND(ISBLANK($F120),NOT(ISBLANK($E120)))))</formula>
    </cfRule>
  </conditionalFormatting>
  <conditionalFormatting sqref="B126:D129">
    <cfRule type="expression" dxfId="16" priority="32">
      <formula>(OR(AND(ISBLANK($E126),NOT(ISBLANK($F126))),AND(ISBLANK($F126),NOT(ISBLANK($E126)))))</formula>
    </cfRule>
  </conditionalFormatting>
  <conditionalFormatting sqref="B137:D153">
    <cfRule type="expression" dxfId="15" priority="40">
      <formula>(OR(AND(ISBLANK($E137),NOT(ISBLANK($F137))),AND(ISBLANK($F137),NOT(ISBLANK($E137)))))</formula>
    </cfRule>
  </conditionalFormatting>
  <conditionalFormatting sqref="B161:D165">
    <cfRule type="expression" dxfId="14" priority="84">
      <formula>(OR(AND(ISBLANK($E161),NOT(ISBLANK($F161))),AND(ISBLANK($F161),NOT(ISBLANK($E161)))))</formula>
    </cfRule>
  </conditionalFormatting>
  <conditionalFormatting sqref="B174:D178">
    <cfRule type="expression" dxfId="13" priority="95">
      <formula>(OR(AND(ISBLANK($E174),NOT(ISBLANK($F174))),AND(ISBLANK($F174),NOT(ISBLANK($E174)))))</formula>
    </cfRule>
  </conditionalFormatting>
  <conditionalFormatting sqref="B186:D189">
    <cfRule type="expression" dxfId="12" priority="80">
      <formula>(OR(AND(ISBLANK($E186),NOT(ISBLANK($F186))),AND(ISBLANK($F186),NOT(ISBLANK($E186)))))</formula>
    </cfRule>
  </conditionalFormatting>
  <conditionalFormatting sqref="B197:D198">
    <cfRule type="expression" dxfId="11" priority="75">
      <formula>(OR(AND(ISBLANK($E197),NOT(ISBLANK($F197))),AND(ISBLANK($F197),NOT(ISBLANK($E197)))))</formula>
    </cfRule>
  </conditionalFormatting>
  <conditionalFormatting sqref="B206:D208">
    <cfRule type="expression" dxfId="10" priority="69">
      <formula>(OR(AND(ISBLANK($E206),NOT(ISBLANK($F206))),AND(ISBLANK($F206),NOT(ISBLANK($E206)))))</formula>
    </cfRule>
  </conditionalFormatting>
  <conditionalFormatting sqref="B216:D218">
    <cfRule type="expression" dxfId="9" priority="63">
      <formula>(OR(AND(ISBLANK($E216),NOT(ISBLANK($F216))),AND(ISBLANK($F216),NOT(ISBLANK($E216)))))</formula>
    </cfRule>
  </conditionalFormatting>
  <conditionalFormatting sqref="D170">
    <cfRule type="expression" dxfId="8" priority="104">
      <formula>(OR(AND(ISBLANK(#REF!),NOT(ISBLANK(#REF!))),AND(ISBLANK(#REF!),NOT(ISBLANK(#REF!)))))</formula>
    </cfRule>
  </conditionalFormatting>
  <conditionalFormatting sqref="F237:F238 M239 M242 M244">
    <cfRule type="containsText" dxfId="7" priority="107" operator="containsText" text="Funding Request Amount Does Not Match">
      <formula>NOT(ISERROR(SEARCH("Funding Request Amount Does Not Match",F237)))</formula>
    </cfRule>
  </conditionalFormatting>
  <conditionalFormatting sqref="G106">
    <cfRule type="expression" dxfId="6" priority="94">
      <formula>(OR(AND(ISBLANK($E179),NOT(ISBLANK($F179))),AND(ISBLANK($F179),NOT(ISBLANK($E179)))))</formula>
    </cfRule>
    <cfRule type="expression" dxfId="5" priority="36">
      <formula>(OR(AND(ISBLANK($E129),NOT(ISBLANK($F129))),AND(ISBLANK($F129),NOT(ISBLANK($E129)))))</formula>
    </cfRule>
  </conditionalFormatting>
  <conditionalFormatting sqref="H230:H232 F230:F233">
    <cfRule type="containsText" dxfId="4" priority="113" operator="containsText" text="Max Allowable is 6%">
      <formula>NOT(ISERROR(SEARCH("Max Allowable is 6%",F230)))</formula>
    </cfRule>
  </conditionalFormatting>
  <conditionalFormatting sqref="I298:L299">
    <cfRule type="containsText" dxfId="3" priority="111" operator="containsText" text="Provide all tax abatement documentation including any agreements">
      <formula>NOT(ISERROR(SEARCH("Provide all tax abatement documentation including any agreements",I298)))</formula>
    </cfRule>
  </conditionalFormatting>
  <conditionalFormatting sqref="L236">
    <cfRule type="containsText" dxfId="2" priority="108" operator="containsText" text="Total Request Amount Exceeds Maximum Award Amount">
      <formula>NOT(ISERROR(SEARCH("Total Request Amount Exceeds Maximum Award Amount",L236)))</formula>
    </cfRule>
    <cfRule type="containsText" dxfId="1" priority="109" operator="containsText" text="Please select Category for all repairs">
      <formula>NOT(ISERROR(SEARCH("Please select Category for all repairs",L236)))</formula>
    </cfRule>
  </conditionalFormatting>
  <conditionalFormatting sqref="M230">
    <cfRule type="containsText" dxfId="0" priority="112" operator="containsText" text="Please select Category for all repairs">
      <formula>NOT(ISERROR(SEARCH("Please select Category for all repairs",M230)))</formula>
    </cfRule>
  </conditionalFormatting>
  <dataValidations xWindow="724" yWindow="412" count="45">
    <dataValidation type="whole" allowBlank="1" showInputMessage="1" showErrorMessage="1" error="A number must be entered." sqref="C295" xr:uid="{E185BE13-8EC2-4340-B862-1590B25B48EF}">
      <formula1>1900</formula1>
      <formula2>3000</formula2>
    </dataValidation>
    <dataValidation type="whole" operator="greaterThan" allowBlank="1" showInputMessage="1" showErrorMessage="1" error="A number must be entered." sqref="M268:M271 M278:M280 M285:M290" xr:uid="{E8CB7484-F94B-421D-88D2-2D819B0053DA}">
      <formula1>0</formula1>
    </dataValidation>
    <dataValidation type="custom" operator="lessThanOrEqual" allowBlank="1" showInputMessage="1" showErrorMessage="1" errorTitle="Funding Amount Exceeded" error="Requested funds exceeds maximum amount." promptTitle="Request Narrative:" prompt="Briefly describe why your firm is requesting these funds and how you plan to utilize them for the betterment of your development." sqref="B6:M9" xr:uid="{7FBA41F6-D048-461D-8D7E-69AE316E9E27}">
      <formula1>F4=""</formula1>
    </dataValidation>
    <dataValidation type="whole" operator="greaterThanOrEqual" allowBlank="1" showInputMessage="1" showErrorMessage="1" sqref="K263" xr:uid="{79A0CFE7-69AC-4A89-8FCD-6032BAA71B4F}">
      <formula1>0</formula1>
    </dataValidation>
    <dataValidation type="custom" allowBlank="1" showInputMessage="1" showErrorMessage="1" error="Enter valid phone number with area code" sqref="K37:M37" xr:uid="{7095692A-F963-441C-B6AE-C6331EA36EBD}">
      <formula1>AND(ISNUMBER(K37),LEN(K37)=10)</formula1>
    </dataValidation>
    <dataValidation type="custom" allowBlank="1" showInputMessage="1" showErrorMessage="1" error="Enter a valid phone number with area code" sqref="I26:J26" xr:uid="{F277C106-C167-48C7-93D1-3A190CE48769}">
      <formula1>AND(ISNUMBER(I26),LEN(I26)=10)</formula1>
    </dataValidation>
    <dataValidation type="custom" allowBlank="1" showInputMessage="1" showErrorMessage="1" error="Enter valid email address" sqref="K36" xr:uid="{C03CC3F7-3C2D-424F-A40E-4FD099A14123}">
      <formula1>ISNUMBER(MATCH("*@*.?*",K36,0))</formula1>
    </dataValidation>
    <dataValidation type="whole" operator="greaterThan" allowBlank="1" showInputMessage="1" showErrorMessage="1" error="Please enter numeric zip code" sqref="E29:F29" xr:uid="{3D0EAACC-76FE-4216-8020-32C04378FA88}">
      <formula1>0</formula1>
    </dataValidation>
    <dataValidation type="date" operator="greaterThan" allowBlank="1" showInputMessage="1" showErrorMessage="1" error="Enter as m/d/yyyy format" sqref="K39:M42" xr:uid="{0697B21C-463F-4B8B-A785-870DC8ECB03A}">
      <formula1>36526</formula1>
    </dataValidation>
    <dataValidation type="whole" operator="greaterThanOrEqual" allowBlank="1" showInputMessage="1" showErrorMessage="1" error="Enter whole number only" sqref="L86:L87" xr:uid="{9F33C474-2134-4A56-98C7-E2BBCB61A49D}">
      <formula1>0</formula1>
    </dataValidation>
    <dataValidation type="whole" operator="greaterThanOrEqual" allowBlank="1" showInputMessage="1" showErrorMessage="1" error="Enter whole numbers only" sqref="D73:J77 J80:J82" xr:uid="{BDB41C34-0D28-4116-8430-53F27706FF53}">
      <formula1>0</formula1>
    </dataValidation>
    <dataValidation type="whole" operator="greaterThan" allowBlank="1" showInputMessage="1" showErrorMessage="1" error="Enter Illinois zip codes only" sqref="I19" xr:uid="{1F82A220-322B-413E-B50C-13A7EFC412ED}">
      <formula1>59999</formula1>
    </dataValidation>
    <dataValidation type="textLength" operator="lessThanOrEqual" allowBlank="1" showInputMessage="1" showErrorMessage="1" error="Character count limited to 700" sqref="D51:D58 D60:D71 B55:B71 C44:H47 B44:B48 I44:M48 B50:B52" xr:uid="{A4C42A2F-5549-4751-AC7E-D7B89E4B9393}">
      <formula1>700</formula1>
    </dataValidation>
    <dataValidation type="textLength" operator="lessThanOrEqual" allowBlank="1" showInputMessage="1" showErrorMessage="1" error="Character count limited to 450" promptTitle="Anticipated Benefit of Funds" prompt="How will your development benefit from receiving these funds?" sqref="B11:M13" xr:uid="{17FDD1CD-B9E6-47C9-8CF9-194239B6D810}">
      <formula1>450</formula1>
    </dataValidation>
    <dataValidation type="decimal" operator="greaterThanOrEqual" allowBlank="1" showInputMessage="1" showErrorMessage="1" error="Enter dollar value only" sqref="F304:F312 F315:F321 F324:F331 F334:F337 F341:F345 F348:F354 M347:M355 B4:C4" xr:uid="{47693A73-F947-42E4-81D7-31940F769E8B}">
      <formula1>0</formula1>
    </dataValidation>
    <dataValidation type="decimal" operator="greaterThanOrEqual" allowBlank="1" showInputMessage="1" showErrorMessage="1" promptTitle="Current Annual Real Estate Taxes" prompt="Please provide a copy of the most recent tax bill for the property" sqref="F297" xr:uid="{FD7D93A2-B4DE-4787-BF52-C13A92D57404}">
      <formula1>0</formula1>
    </dataValidation>
    <dataValidation type="decimal" operator="greaterThan" allowBlank="1" showInputMessage="1" showErrorMessage="1" error="Enter dollar value only" sqref="E273:E275" xr:uid="{E770CEE7-1E8E-4EA4-9212-E3AED393F605}">
      <formula1>0</formula1>
    </dataValidation>
    <dataValidation type="date" operator="greaterThan" allowBlank="1" showInputMessage="1" showErrorMessage="1" error="Enter m/d/yyyy" sqref="K248:K254 K260 L261:L262" xr:uid="{B00BCF0F-DE3D-4D35-8A60-BF73C3A1C812}">
      <formula1>36526</formula1>
    </dataValidation>
    <dataValidation type="whole" operator="greaterThanOrEqual" allowBlank="1" showInputMessage="1" showErrorMessage="1" error="Enter most recent month-end balance rounded to the nearest dollar" sqref="K261:K262 J260" xr:uid="{BBDD8536-3EC0-439B-B8F5-6F40E907AB8F}">
      <formula1>0</formula1>
    </dataValidation>
    <dataValidation type="whole" operator="greaterThanOrEqual" allowBlank="1" showInputMessage="1" showErrorMessage="1" error="Enter all fees rounded to the nearest dollar" sqref="J261:J262" xr:uid="{BC265372-3405-4692-A454-3D0E4C2B7942}">
      <formula1>0</formula1>
    </dataValidation>
    <dataValidation type="whole" operator="greaterThanOrEqual" allowBlank="1" showInputMessage="1" showErrorMessage="1" error="Enter number rounded to the nearest dollar" sqref="I260:I262" xr:uid="{5B36CF11-AFE2-4058-AF53-69FBB10178C5}">
      <formula1>0</formula1>
    </dataValidation>
    <dataValidation type="whole" operator="greaterThan" allowBlank="1" showInputMessage="1" showErrorMessage="1" error="Enter years remaining in loan term" sqref="H248:H254 H260:H262" xr:uid="{1C3FD5DE-720E-40B0-B0FF-D75DD671FC7C}">
      <formula1>0</formula1>
    </dataValidation>
    <dataValidation type="decimal" allowBlank="1" showInputMessage="1" showErrorMessage="1" error="Enter number only" sqref="G248:G254 G260:G262" xr:uid="{3E7CABE6-1933-47FE-8EF2-1091F8C516D9}">
      <formula1>0</formula1>
      <formula2>0.99</formula2>
    </dataValidation>
    <dataValidation type="decimal" operator="greaterThan" allowBlank="1" showInputMessage="1" showErrorMessage="1" error="Enter a whole number only" promptTitle="Occupancy" prompt="The most recent month's occupancy" sqref="I21" xr:uid="{4A201D10-3C27-4D39-ABE6-AE9657060816}">
      <formula1>0</formula1>
    </dataValidation>
    <dataValidation type="textLength" operator="lessThanOrEqual" allowBlank="1" showInputMessage="1" showErrorMessage="1" sqref="B14:M14" xr:uid="{C0BDA32E-EA6E-488C-A9FA-A2980F32C984}">
      <formula1>450</formula1>
    </dataValidation>
    <dataValidation allowBlank="1" sqref="H79" xr:uid="{48F6CF73-824E-4B8A-A923-1AA9C96F4B00}"/>
    <dataValidation type="date" operator="greaterThan" allowBlank="1" showInputMessage="1" showErrorMessage="1" sqref="M263" xr:uid="{CC9212B7-F067-4E09-A17B-9261A0E58C63}">
      <formula1>36526</formula1>
    </dataValidation>
    <dataValidation type="date" operator="greaterThan" allowBlank="1" showInputMessage="1" showErrorMessage="1" error="Enter year only" sqref="M19:M20" xr:uid="{7DA730BA-0CA7-4672-B89D-F4EEEBC3F88F}">
      <formula1>1800</formula1>
    </dataValidation>
    <dataValidation type="date" operator="greaterThan" allowBlank="1" showInputMessage="1" showErrorMessage="1" error="Enter current date in mm/dd/yyyy format" sqref="M2" xr:uid="{A40B20DB-5FB9-423D-A6DC-59F654D19FF9}">
      <formula1>44570</formula1>
    </dataValidation>
    <dataValidation type="whole" operator="greaterThan" allowBlank="1" showInputMessage="1" showErrorMessage="1" errorTitle="Incorrect entry" error="Enter numbers only" sqref="E230:E232" xr:uid="{666D54B8-056C-46D2-A175-A0CF484A36BD}">
      <formula1>0</formula1>
    </dataValidation>
    <dataValidation type="whole" operator="greaterThan" allowBlank="1" showInputMessage="1" showErrorMessage="1" error="Enter amortization term" sqref="F248:F254 F260:F262" xr:uid="{6FDF9F0C-2D99-4B13-B36A-AD6FBACB93AC}">
      <formula1>0</formula1>
    </dataValidation>
    <dataValidation type="whole" operator="greaterThan" allowBlank="1" showInputMessage="1" showErrorMessage="1" error="Enter amount in currency format" sqref="E248:E254 E260:E262" xr:uid="{F4C65844-F6C7-4EA5-A5FC-5D67A25C2B16}">
      <formula1>0</formula1>
    </dataValidation>
    <dataValidation type="whole" operator="greaterThan" allowBlank="1" showInputMessage="1" showErrorMessage="1" sqref="K297 D273:D275 M281 E161:E168 E173:E181 E120:E129 E197:E201 E206:E211 E186:E192 E145:E153 E137:E143 E216:E221" xr:uid="{3CC35B8C-3BB9-4E08-9305-A993CDE71D38}">
      <formula1>0</formula1>
    </dataValidation>
    <dataValidation type="date" operator="greaterThan" allowBlank="1" showInputMessage="1" showErrorMessage="1" error="Enter year only" promptTitle="Year Development Last Rehabbed" prompt="Insert the year the development was last rehabbed and if it hasn't be rehabbed since construction leave the field blank." sqref="M21" xr:uid="{B3E25394-9C47-4C62-9913-F213B84C963E}">
      <formula1>1800</formula1>
    </dataValidation>
    <dataValidation type="custom" allowBlank="1" showInputMessage="1" showErrorMessage="1" error="Enter a valid email address" sqref="I27:M27" xr:uid="{4C311B6F-92EF-4A1C-B3CB-1EBB223E92A4}">
      <formula1>AND(FIND("@",I27),FIND(".",I27),ISERROR(FIND(" ",I27)))</formula1>
    </dataValidation>
    <dataValidation type="decimal" operator="greaterThan" allowBlank="1" showInputMessage="1" showErrorMessage="1" sqref="E144" xr:uid="{7CCBE385-89B7-4F5D-AEDD-2D1CDDBDAB79}">
      <formula1>0</formula1>
    </dataValidation>
    <dataValidation allowBlank="1" showInputMessage="1" showErrorMessage="1" promptTitle="Community Based Not-For-Profit " prompt="Community Based Not for Profit Oroganization is a non-profit entity that operates within a specific geographic area or community, aiming to improve the well-being of the residents by addressing the provision of affordable housing." sqref="C65" xr:uid="{01B4E17C-8082-4F31-9D76-0AF0F7B2C0ED}"/>
    <dataValidation allowBlank="1" showInputMessage="1" showErrorMessage="1" promptTitle="Affordability Risk Index (ARI)" prompt="ARI is a tool intended to demonstrate the need to preserve affordability in areas that are becoming less affordable at a faster rate. Census tracts where affordabilty loss risk is greatest receive the highest scores in this index. " sqref="C63" xr:uid="{1918E97B-C8FB-4814-B87B-9E80F27FEEA2}"/>
    <dataValidation type="whole" operator="greaterThan" allowBlank="1" showInputMessage="1" showErrorMessage="1" promptTitle="PNA Cost" prompt="Only include PNA cost if you are seeking reimbursement within this grant application." sqref="M232" xr:uid="{436E4E08-233B-42A0-9563-2F602F9340C2}">
      <formula1>0</formula1>
    </dataValidation>
    <dataValidation allowBlank="1" showInputMessage="1" showErrorMessage="1" promptTitle="Source: Lender/Program" prompt="Please include Lender- Loan Type - Loan Number_x000a__x000a_For example: IHDA - HTF - 30-1111-01" sqref="B248:C253" xr:uid="{97E606E1-90DB-455B-865D-1676F03DDC3A}"/>
    <dataValidation allowBlank="1" showInputMessage="1" showErrorMessage="1" promptTitle="Owner Signature:" prompt="Please sign form digitally and submit with your application package." sqref="E370:M370" xr:uid="{185A4B87-230F-4B43-B20C-A8A3CA78704C}"/>
    <dataValidation allowBlank="1" showInputMessage="1" showErrorMessage="1" promptTitle="Description of proposed work" prompt="Please use this space to provide a brief description of the proposed project." sqref="G91:M104 G109:M115 G120:M132 G137:M156 G161:M168 G173:M181 G186:M192 G197:M201 G206:M211 G216:M221" xr:uid="{8577654F-5E25-45A7-AD45-197A91F4CAFF}"/>
    <dataValidation type="date" operator="greaterThan" allowBlank="1" showInputMessage="1" showErrorMessage="1" error="Enter year only" promptTitle="Placed-In-Service" prompt="If development has federal tax credits please be sure to insert the Place In Service Date here.  " sqref="M18" xr:uid="{15833E2A-E566-4E30-998C-553DF949A4B7}">
      <formula1>1800</formula1>
    </dataValidation>
    <dataValidation type="whole" operator="greaterThanOrEqual" allowBlank="1" showInputMessage="1" showErrorMessage="1" error="Enter most recent month-end balance rounded to the nearest dollar" promptTitle="Current Balance" prompt="Enter most recent month-end balance" sqref="J248:J254" xr:uid="{E0D921D1-0D3A-4114-AAE4-EF03AF68EDE2}">
      <formula1>0</formula1>
    </dataValidation>
    <dataValidation type="whole" operator="greaterThanOrEqual" allowBlank="1" showInputMessage="1" showErrorMessage="1" error="Enter number rounded to the nearest dollar" promptTitle="Debt Service" prompt="Annual Loan Debt Service" sqref="I248:I254" xr:uid="{16E82781-22A9-4AAF-B79F-9959322950A1}">
      <formula1>0</formula1>
    </dataValidation>
  </dataValidations>
  <hyperlinks>
    <hyperlink ref="H20" r:id="rId1" display="Census Tract Number:" xr:uid="{39219F2D-ABC0-40C4-AB27-7BC663141F35}"/>
  </hyperlinks>
  <printOptions horizontalCentered="1"/>
  <pageMargins left="0.25" right="0.25" top="1.25" bottom="0.75" header="0.3" footer="0.3"/>
  <pageSetup scale="58" fitToHeight="0" orientation="portrait" r:id="rId2"/>
  <headerFooter>
    <oddHeader>&amp;L&amp;G</oddHeader>
    <oddFooter>&amp;L&amp;10&amp;F&amp;C&amp;10Page &amp;P of &amp;N&amp;R&amp;10&amp;D</oddFooter>
  </headerFooter>
  <rowBreaks count="3" manualBreakCount="3">
    <brk id="64" min="1" max="12" man="1"/>
    <brk id="265" min="1" max="12" man="1"/>
    <brk id="332" min="1" max="12" man="1"/>
  </rowBreaks>
  <ignoredErrors>
    <ignoredError sqref="H233" evalError="1"/>
  </ignoredErrors>
  <legacyDrawing r:id="rId3"/>
  <legacyDrawingHF r:id="rId4"/>
  <extLst>
    <ext xmlns:x14="http://schemas.microsoft.com/office/spreadsheetml/2009/9/main" uri="{CCE6A557-97BC-4b89-ADB6-D9C93CAAB3DF}">
      <x14:dataValidations xmlns:xm="http://schemas.microsoft.com/office/excel/2006/main" xWindow="724" yWindow="412" count="12">
        <x14:dataValidation type="list" allowBlank="1" showInputMessage="1" showErrorMessage="1" promptTitle="Community Based Not-For-Profit " prompt="A community based Not-For-Profit is a community-based development organization that is locally rooted, mission-driven noprofit whose primary purpose is to improve conditions in a specific geographic community.  Review Community Based Form." xr:uid="{7F4BF6F8-F217-4513-BC47-FC146CA24424}">
          <x14:formula1>
            <xm:f>'Data List -- lock'!$E$2:$E$3</xm:f>
          </x14:formula1>
          <xm:sqref>E34</xm:sqref>
        </x14:dataValidation>
        <x14:dataValidation type="list" allowBlank="1" showInputMessage="1" showErrorMessage="1" xr:uid="{DBEA79D0-5CAA-44ED-82E0-BDB9913B6459}">
          <x14:formula1>
            <xm:f>'Data List -- lock'!$F$2:$F$7</xm:f>
          </x14:formula1>
          <xm:sqref>D22:F22</xm:sqref>
        </x14:dataValidation>
        <x14:dataValidation type="list" allowBlank="1" showInputMessage="1" showErrorMessage="1" promptTitle="Illinois Historic Preservation " prompt="Has your property been classified as a historically significant or landmark structure in Illinois? Please visit the Illinois Historic Preservation Division website at (https://dnrhistoric.illinois.gov/).  Please choose from the available drop-down list.  " xr:uid="{1B335647-F908-4F4D-B0CF-C79495A393B8}">
          <x14:formula1>
            <xm:f>'Data List -- lock'!$E$2:$E$4</xm:f>
          </x14:formula1>
          <xm:sqref>F23</xm:sqref>
        </x14:dataValidation>
        <x14:dataValidation type="list" allowBlank="1" showInputMessage="1" showErrorMessage="1" xr:uid="{88F66FAC-777E-4D25-A8F0-942CF2C0F4C1}">
          <x14:formula1>
            <xm:f>'Data List -- lock'!$D$2:$D$3</xm:f>
          </x14:formula1>
          <xm:sqref>E33:H33</xm:sqref>
        </x14:dataValidation>
        <x14:dataValidation type="list" allowBlank="1" showInputMessage="1" showErrorMessage="1" xr:uid="{759C2FB9-48E5-465C-AB8F-79BD33FA681A}">
          <x14:formula1>
            <xm:f>'Data List -- lock'!$B$2:$B$3</xm:f>
          </x14:formula1>
          <xm:sqref>K295:K296 M16:M17 F20</xm:sqref>
        </x14:dataValidation>
        <x14:dataValidation type="list" allowBlank="1" showInputMessage="1" showErrorMessage="1" xr:uid="{DAEB5F16-707D-4F8B-984F-08C213B2D9CA}">
          <x14:formula1>
            <xm:f>'Data List -- lock'!$G$2:$G$4</xm:f>
          </x14:formula1>
          <xm:sqref>D21:F21</xm:sqref>
        </x14:dataValidation>
        <x14:dataValidation type="list" allowBlank="1" showInputMessage="1" showErrorMessage="1" promptTitle="Loan Structure" prompt="Loan instructure includes: Fully Amortized, Interest Only, Payment &amp; Balloon, Balloon, Other" xr:uid="{C7D290D1-14DA-468E-9D87-2062A67E8436}">
          <x14:formula1>
            <xm:f>'Data List -- lock'!$H$2:$H$7</xm:f>
          </x14:formula1>
          <xm:sqref>D248:D254</xm:sqref>
        </x14:dataValidation>
        <x14:dataValidation type="list" allowBlank="1" showInputMessage="1" showErrorMessage="1" promptTitle="Loan Status" prompt="Status includes: Current, Delinquent, Forbearance, Paid-Off" xr:uid="{BF3A58D4-D0ED-43B7-8A50-88F039E7E3D2}">
          <x14:formula1>
            <xm:f>'Data List -- lock'!$AA$2:$AA$5</xm:f>
          </x14:formula1>
          <xm:sqref>L248:L254</xm:sqref>
        </x14:dataValidation>
        <x14:dataValidation type="list" allowBlank="1" showInputMessage="1" showErrorMessage="1" xr:uid="{086EC35F-4564-4146-98A9-FF4A3B0B16E4}">
          <x14:formula1>
            <xm:f>'Data List -- lock'!$AA$2:$AA$5</xm:f>
          </x14:formula1>
          <xm:sqref>L257:L260</xm:sqref>
        </x14:dataValidation>
        <x14:dataValidation type="list" allowBlank="1" showInputMessage="1" showErrorMessage="1" xr:uid="{E6E5CA4A-919B-42B2-B8C5-084043391ED4}">
          <x14:formula1>
            <xm:f>'Data List -- lock'!$AB$2:$AB$1430</xm:f>
          </x14:formula1>
          <xm:sqref>E15:M15</xm:sqref>
        </x14:dataValidation>
        <x14:dataValidation type="list" allowBlank="1" showInputMessage="1" showErrorMessage="1" promptTitle="Category" prompt="- Categorization should match PNA_x000a_- Critical needs should be categorized as &quot;Immediate&quot;" xr:uid="{D18E8C4F-0339-4916-84E6-10B23D0F0885}">
          <x14:formula1>
            <xm:f>'Data List -- lock'!$A$2:$A$5</xm:f>
          </x14:formula1>
          <xm:sqref>F91:F104 F109:F115 F120:F132 F137:F156 F161:F168 F173:F181 F186:F192 F197:F201 F206:F211 F216:F221</xm:sqref>
        </x14:dataValidation>
        <x14:dataValidation type="list" allowBlank="1" showInputMessage="1" showErrorMessage="1" promptTitle="Illinois County List" prompt="Select county in which development resides" xr:uid="{D8DEC785-B8C7-4660-964B-C18D2D523EFE}">
          <x14:formula1>
            <xm:f>'Data List -- lock'!$AD$2:$AD$105</xm:f>
          </x14:formula1>
          <xm:sqref>E19:F19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DEFD3-4EB1-479A-B5DA-075F0F968EC5}">
  <sheetPr codeName="Sheet4">
    <tabColor rgb="FF002060"/>
    <pageSetUpPr fitToPage="1"/>
  </sheetPr>
  <dimension ref="A1:AG51"/>
  <sheetViews>
    <sheetView zoomScaleNormal="100" zoomScaleSheetLayoutView="100" workbookViewId="0">
      <selection activeCell="B31" sqref="B31"/>
    </sheetView>
  </sheetViews>
  <sheetFormatPr defaultColWidth="9.1796875" defaultRowHeight="15.5" x14ac:dyDescent="0.35"/>
  <cols>
    <col min="1" max="1" width="10.7265625" style="8" customWidth="1"/>
    <col min="2" max="2" width="12.54296875" style="8" customWidth="1"/>
    <col min="3" max="3" width="15.26953125" style="8" bestFit="1" customWidth="1"/>
    <col min="4" max="13" width="10.7265625" style="8" customWidth="1"/>
    <col min="14" max="14" width="9.1796875" style="8"/>
    <col min="15" max="33" width="9.1796875" style="154"/>
    <col min="34" max="16384" width="9.1796875" style="8"/>
  </cols>
  <sheetData>
    <row r="1" spans="1:33" s="357" customFormat="1" ht="18.5" x14ac:dyDescent="0.45">
      <c r="A1" s="152" t="s">
        <v>0</v>
      </c>
      <c r="B1" s="355"/>
      <c r="C1" s="355"/>
      <c r="D1" s="355"/>
      <c r="E1" s="355"/>
      <c r="F1" s="355"/>
      <c r="G1" s="355"/>
      <c r="H1" s="355"/>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row>
    <row r="2" spans="1:33" x14ac:dyDescent="0.35">
      <c r="A2" s="195" t="s">
        <v>328</v>
      </c>
      <c r="B2" s="352"/>
      <c r="C2" s="352"/>
      <c r="D2" s="352"/>
      <c r="E2" s="352"/>
      <c r="F2" s="154"/>
      <c r="G2" s="154"/>
      <c r="H2" s="154"/>
      <c r="I2" s="154"/>
      <c r="J2" s="154"/>
      <c r="K2" s="154"/>
      <c r="L2" s="154"/>
      <c r="M2" s="154"/>
      <c r="N2" s="154"/>
    </row>
    <row r="3" spans="1:33" x14ac:dyDescent="0.35">
      <c r="A3" s="918" t="s">
        <v>329</v>
      </c>
      <c r="B3" s="918"/>
      <c r="C3" s="918"/>
      <c r="D3" s="918"/>
      <c r="E3" s="918"/>
      <c r="F3" s="918"/>
      <c r="G3" s="918"/>
      <c r="H3" s="918"/>
      <c r="I3" s="918"/>
      <c r="J3" s="918"/>
      <c r="K3" s="918"/>
      <c r="L3" s="918"/>
      <c r="M3" s="918"/>
      <c r="N3" s="154"/>
    </row>
    <row r="4" spans="1:33" x14ac:dyDescent="0.35">
      <c r="A4" s="918"/>
      <c r="B4" s="918"/>
      <c r="C4" s="918"/>
      <c r="D4" s="918"/>
      <c r="E4" s="918"/>
      <c r="F4" s="918"/>
      <c r="G4" s="918"/>
      <c r="H4" s="918"/>
      <c r="I4" s="918"/>
      <c r="J4" s="918"/>
      <c r="K4" s="918"/>
      <c r="L4" s="918"/>
      <c r="M4" s="918"/>
      <c r="N4" s="154"/>
    </row>
    <row r="5" spans="1:33" x14ac:dyDescent="0.35">
      <c r="A5" s="919"/>
      <c r="B5" s="920"/>
      <c r="C5" s="920"/>
      <c r="D5" s="920"/>
      <c r="E5" s="920"/>
      <c r="F5" s="920"/>
      <c r="G5" s="920"/>
      <c r="H5" s="920"/>
      <c r="I5" s="920"/>
      <c r="J5" s="920"/>
      <c r="K5" s="920"/>
      <c r="L5" s="920"/>
      <c r="M5" s="921"/>
      <c r="N5" s="154"/>
    </row>
    <row r="6" spans="1:33" x14ac:dyDescent="0.35">
      <c r="A6" s="905" t="s">
        <v>330</v>
      </c>
      <c r="B6" s="905"/>
      <c r="C6" s="905"/>
      <c r="D6" s="905"/>
      <c r="E6" s="905"/>
      <c r="F6" s="922"/>
      <c r="G6" s="923"/>
      <c r="H6" s="923"/>
      <c r="I6" s="923"/>
      <c r="J6" s="923"/>
      <c r="K6" s="923"/>
      <c r="L6" s="923"/>
      <c r="M6" s="923"/>
      <c r="N6" s="154"/>
    </row>
    <row r="7" spans="1:33" x14ac:dyDescent="0.35">
      <c r="A7" s="905" t="s">
        <v>331</v>
      </c>
      <c r="B7" s="905"/>
      <c r="C7" s="905"/>
      <c r="D7" s="905"/>
      <c r="E7" s="905"/>
      <c r="F7" s="906">
        <f>+Application!E15</f>
        <v>0</v>
      </c>
      <c r="G7" s="906"/>
      <c r="H7" s="906"/>
      <c r="I7" s="906"/>
      <c r="J7" s="906"/>
      <c r="K7" s="906"/>
      <c r="L7" s="906"/>
      <c r="M7" s="906"/>
      <c r="N7" s="154"/>
    </row>
    <row r="8" spans="1:33" x14ac:dyDescent="0.35">
      <c r="A8" s="905" t="s">
        <v>332</v>
      </c>
      <c r="B8" s="905"/>
      <c r="C8" s="905"/>
      <c r="D8" s="905"/>
      <c r="E8" s="905"/>
      <c r="F8" s="906" t="str">
        <f>+Application!E17&amp;", "&amp;Application!E18&amp;", IL"&amp;"  "&amp;Application!I19</f>
        <v xml:space="preserve">, , IL  </v>
      </c>
      <c r="G8" s="906"/>
      <c r="H8" s="906"/>
      <c r="I8" s="906"/>
      <c r="J8" s="906"/>
      <c r="K8" s="906"/>
      <c r="L8" s="906"/>
      <c r="M8" s="906"/>
      <c r="N8" s="154"/>
    </row>
    <row r="9" spans="1:33" x14ac:dyDescent="0.35">
      <c r="A9" s="905" t="s">
        <v>333</v>
      </c>
      <c r="B9" s="905"/>
      <c r="C9" s="905"/>
      <c r="D9" s="905"/>
      <c r="E9" s="905"/>
      <c r="F9" s="906" t="e">
        <f>+Application!E16</f>
        <v>#N/A</v>
      </c>
      <c r="G9" s="906"/>
      <c r="H9" s="906"/>
      <c r="I9" s="906"/>
      <c r="J9" s="906"/>
      <c r="K9" s="906"/>
      <c r="L9" s="906"/>
      <c r="M9" s="906"/>
      <c r="N9" s="154"/>
    </row>
    <row r="10" spans="1:33" x14ac:dyDescent="0.35">
      <c r="A10" s="908"/>
      <c r="B10" s="909"/>
      <c r="C10" s="909"/>
      <c r="D10" s="909"/>
      <c r="E10" s="909"/>
      <c r="F10" s="909"/>
      <c r="G10" s="909"/>
      <c r="H10" s="909"/>
      <c r="I10" s="909"/>
      <c r="J10" s="909"/>
      <c r="K10" s="909"/>
      <c r="L10" s="909"/>
      <c r="M10" s="910"/>
      <c r="N10" s="154"/>
    </row>
    <row r="11" spans="1:33" x14ac:dyDescent="0.35">
      <c r="A11" s="905" t="s">
        <v>334</v>
      </c>
      <c r="B11" s="905"/>
      <c r="C11" s="905"/>
      <c r="D11" s="905"/>
      <c r="E11" s="905"/>
      <c r="F11" s="907"/>
      <c r="G11" s="907"/>
      <c r="H11" s="907"/>
      <c r="I11" s="907"/>
      <c r="J11" s="907"/>
      <c r="K11" s="907"/>
      <c r="L11" s="907"/>
      <c r="M11" s="907"/>
      <c r="N11" s="154"/>
    </row>
    <row r="12" spans="1:33" x14ac:dyDescent="0.35">
      <c r="A12" s="905" t="s">
        <v>335</v>
      </c>
      <c r="B12" s="905"/>
      <c r="C12" s="905"/>
      <c r="D12" s="905"/>
      <c r="E12" s="905"/>
      <c r="F12" s="907"/>
      <c r="G12" s="907"/>
      <c r="H12" s="907"/>
      <c r="I12" s="907"/>
      <c r="J12" s="907"/>
      <c r="K12" s="907"/>
      <c r="L12" s="907"/>
      <c r="M12" s="907"/>
      <c r="N12" s="154"/>
    </row>
    <row r="13" spans="1:33" x14ac:dyDescent="0.35">
      <c r="A13" s="905" t="s">
        <v>336</v>
      </c>
      <c r="B13" s="905"/>
      <c r="C13" s="905"/>
      <c r="D13" s="905"/>
      <c r="E13" s="905"/>
      <c r="F13" s="917"/>
      <c r="G13" s="917"/>
      <c r="H13" s="917"/>
      <c r="I13" s="917"/>
      <c r="J13" s="917"/>
      <c r="K13" s="917"/>
      <c r="L13" s="917"/>
      <c r="M13" s="917"/>
      <c r="N13" s="154"/>
    </row>
    <row r="14" spans="1:33" x14ac:dyDescent="0.35">
      <c r="A14" s="905" t="s">
        <v>337</v>
      </c>
      <c r="B14" s="905"/>
      <c r="C14" s="905"/>
      <c r="D14" s="905"/>
      <c r="E14" s="905"/>
      <c r="F14" s="914"/>
      <c r="G14" s="914"/>
      <c r="H14" s="914"/>
      <c r="I14" s="914"/>
      <c r="J14" s="914"/>
      <c r="K14" s="914"/>
      <c r="L14" s="914"/>
      <c r="M14" s="914"/>
      <c r="N14" s="154"/>
    </row>
    <row r="15" spans="1:33" x14ac:dyDescent="0.35">
      <c r="A15" s="908"/>
      <c r="B15" s="909"/>
      <c r="C15" s="909"/>
      <c r="D15" s="909"/>
      <c r="E15" s="909"/>
      <c r="F15" s="909"/>
      <c r="G15" s="909"/>
      <c r="H15" s="909"/>
      <c r="I15" s="909"/>
      <c r="J15" s="909"/>
      <c r="K15" s="909"/>
      <c r="L15" s="909"/>
      <c r="M15" s="910"/>
      <c r="N15" s="154"/>
    </row>
    <row r="16" spans="1:33" x14ac:dyDescent="0.35">
      <c r="A16" s="905" t="s">
        <v>338</v>
      </c>
      <c r="B16" s="905"/>
      <c r="C16" s="905"/>
      <c r="D16" s="905"/>
      <c r="E16" s="905"/>
      <c r="F16" s="915"/>
      <c r="G16" s="915"/>
      <c r="H16" s="915"/>
      <c r="I16" s="915"/>
      <c r="J16" s="915"/>
      <c r="K16" s="915"/>
      <c r="L16" s="915"/>
      <c r="M16" s="915"/>
      <c r="N16" s="154"/>
    </row>
    <row r="17" spans="1:14" x14ac:dyDescent="0.35">
      <c r="A17" s="905" t="s">
        <v>339</v>
      </c>
      <c r="B17" s="905"/>
      <c r="C17" s="905"/>
      <c r="D17" s="905"/>
      <c r="E17" s="905"/>
      <c r="F17" s="916"/>
      <c r="G17" s="916"/>
      <c r="H17" s="916"/>
      <c r="I17" s="916"/>
      <c r="J17" s="916"/>
      <c r="K17" s="916"/>
      <c r="L17" s="916"/>
      <c r="M17" s="916"/>
      <c r="N17" s="154"/>
    </row>
    <row r="18" spans="1:14" x14ac:dyDescent="0.35">
      <c r="A18" s="905" t="s">
        <v>340</v>
      </c>
      <c r="B18" s="905"/>
      <c r="C18" s="905"/>
      <c r="D18" s="905"/>
      <c r="E18" s="905"/>
      <c r="F18" s="907"/>
      <c r="G18" s="907"/>
      <c r="H18" s="907"/>
      <c r="I18" s="907"/>
      <c r="J18" s="907"/>
      <c r="K18" s="907"/>
      <c r="L18" s="907"/>
      <c r="M18" s="907"/>
      <c r="N18" s="154"/>
    </row>
    <row r="19" spans="1:14" x14ac:dyDescent="0.35">
      <c r="A19" s="908"/>
      <c r="B19" s="909"/>
      <c r="C19" s="909"/>
      <c r="D19" s="909"/>
      <c r="E19" s="909"/>
      <c r="F19" s="909"/>
      <c r="G19" s="909"/>
      <c r="H19" s="909"/>
      <c r="I19" s="909"/>
      <c r="J19" s="909"/>
      <c r="K19" s="909"/>
      <c r="L19" s="909"/>
      <c r="M19" s="910"/>
      <c r="N19" s="154"/>
    </row>
    <row r="20" spans="1:14" ht="30.75" customHeight="1" x14ac:dyDescent="0.35">
      <c r="A20" s="903" t="s">
        <v>341</v>
      </c>
      <c r="B20" s="903"/>
      <c r="C20" s="903"/>
      <c r="D20" s="903"/>
      <c r="E20" s="903"/>
      <c r="F20" s="911"/>
      <c r="G20" s="912"/>
      <c r="H20" s="912"/>
      <c r="I20" s="912"/>
      <c r="J20" s="912"/>
      <c r="K20" s="912"/>
      <c r="L20" s="912"/>
      <c r="M20" s="913"/>
      <c r="N20" s="154"/>
    </row>
    <row r="21" spans="1:14" ht="30.75" customHeight="1" x14ac:dyDescent="0.35">
      <c r="A21" s="903" t="s">
        <v>342</v>
      </c>
      <c r="B21" s="903"/>
      <c r="C21" s="903"/>
      <c r="D21" s="903"/>
      <c r="E21" s="903"/>
      <c r="F21" s="904"/>
      <c r="G21" s="904"/>
      <c r="H21" s="904"/>
      <c r="I21" s="904"/>
      <c r="J21" s="904"/>
      <c r="K21" s="904"/>
      <c r="L21" s="904"/>
      <c r="M21" s="904"/>
      <c r="N21" s="154"/>
    </row>
    <row r="22" spans="1:14" ht="30.75" customHeight="1" x14ac:dyDescent="0.35">
      <c r="A22" s="903" t="s">
        <v>343</v>
      </c>
      <c r="B22" s="903"/>
      <c r="C22" s="903"/>
      <c r="D22" s="903"/>
      <c r="E22" s="903"/>
      <c r="F22" s="904"/>
      <c r="G22" s="904"/>
      <c r="H22" s="904"/>
      <c r="I22" s="904"/>
      <c r="J22" s="904"/>
      <c r="K22" s="904"/>
      <c r="L22" s="904"/>
      <c r="M22" s="904"/>
      <c r="N22" s="154"/>
    </row>
    <row r="23" spans="1:14" ht="30.75" customHeight="1" x14ac:dyDescent="0.35">
      <c r="A23" s="903" t="s">
        <v>344</v>
      </c>
      <c r="B23" s="903"/>
      <c r="C23" s="903"/>
      <c r="D23" s="903"/>
      <c r="E23" s="903"/>
      <c r="F23" s="904"/>
      <c r="G23" s="904"/>
      <c r="H23" s="904"/>
      <c r="I23" s="904"/>
      <c r="J23" s="904"/>
      <c r="K23" s="904"/>
      <c r="L23" s="904"/>
      <c r="M23" s="904"/>
      <c r="N23" s="154"/>
    </row>
    <row r="24" spans="1:14" ht="30.75" customHeight="1" x14ac:dyDescent="0.35">
      <c r="A24" s="903" t="s">
        <v>345</v>
      </c>
      <c r="B24" s="903"/>
      <c r="C24" s="903"/>
      <c r="D24" s="903"/>
      <c r="E24" s="903"/>
      <c r="F24" s="904"/>
      <c r="G24" s="904"/>
      <c r="H24" s="904"/>
      <c r="I24" s="904"/>
      <c r="J24" s="904"/>
      <c r="K24" s="904"/>
      <c r="L24" s="904"/>
      <c r="M24" s="904"/>
      <c r="N24" s="154"/>
    </row>
    <row r="25" spans="1:14" ht="30.75" customHeight="1" x14ac:dyDescent="0.35">
      <c r="A25" s="903" t="s">
        <v>346</v>
      </c>
      <c r="B25" s="903"/>
      <c r="C25" s="903"/>
      <c r="D25" s="903"/>
      <c r="E25" s="903"/>
      <c r="F25" s="904"/>
      <c r="G25" s="904"/>
      <c r="H25" s="904"/>
      <c r="I25" s="904"/>
      <c r="J25" s="904"/>
      <c r="K25" s="904"/>
      <c r="L25" s="904"/>
      <c r="M25" s="904"/>
      <c r="N25" s="154"/>
    </row>
    <row r="26" spans="1:14" ht="16" thickBot="1" x14ac:dyDescent="0.4">
      <c r="A26" s="154"/>
      <c r="B26" s="154"/>
      <c r="C26" s="154"/>
      <c r="D26" s="154"/>
      <c r="E26" s="154"/>
      <c r="F26" s="154"/>
      <c r="G26" s="154"/>
      <c r="H26" s="154"/>
      <c r="I26" s="154"/>
      <c r="J26" s="154"/>
      <c r="K26" s="154"/>
      <c r="L26" s="154"/>
      <c r="M26" s="154"/>
      <c r="N26" s="154"/>
    </row>
    <row r="27" spans="1:14" x14ac:dyDescent="0.35">
      <c r="A27" s="353" t="s">
        <v>347</v>
      </c>
      <c r="B27" s="354"/>
      <c r="C27" s="668"/>
      <c r="D27" s="669"/>
      <c r="E27" s="669"/>
      <c r="F27" s="669"/>
      <c r="G27" s="669"/>
      <c r="H27" s="669"/>
      <c r="I27" s="669"/>
      <c r="J27" s="669"/>
      <c r="K27" s="669"/>
      <c r="L27" s="669"/>
      <c r="M27" s="670"/>
      <c r="N27" s="154"/>
    </row>
    <row r="28" spans="1:14" x14ac:dyDescent="0.35">
      <c r="A28" s="353" t="s">
        <v>348</v>
      </c>
      <c r="B28" s="354"/>
      <c r="C28" s="455"/>
      <c r="D28" s="456"/>
      <c r="E28" s="456"/>
      <c r="F28" s="456"/>
      <c r="G28" s="456"/>
      <c r="H28" s="456"/>
      <c r="I28" s="456"/>
      <c r="J28" s="456"/>
      <c r="K28" s="456"/>
      <c r="L28" s="456"/>
      <c r="M28" s="457"/>
      <c r="N28" s="154"/>
    </row>
    <row r="29" spans="1:14" x14ac:dyDescent="0.35">
      <c r="A29" s="353" t="s">
        <v>349</v>
      </c>
      <c r="B29" s="354"/>
      <c r="C29" s="671"/>
      <c r="D29" s="672"/>
      <c r="E29" s="672"/>
      <c r="F29" s="672"/>
      <c r="G29" s="672"/>
      <c r="H29" s="672"/>
      <c r="I29" s="672"/>
      <c r="J29" s="672"/>
      <c r="K29" s="672"/>
      <c r="L29" s="672"/>
      <c r="M29" s="673"/>
      <c r="N29" s="154"/>
    </row>
    <row r="30" spans="1:14" ht="21.75" customHeight="1" x14ac:dyDescent="0.35">
      <c r="A30" s="353" t="s">
        <v>350</v>
      </c>
      <c r="B30" s="354"/>
      <c r="C30" s="674"/>
      <c r="D30" s="675"/>
      <c r="E30" s="675"/>
      <c r="F30" s="675"/>
      <c r="G30" s="675"/>
      <c r="H30" s="675"/>
      <c r="I30" s="675"/>
      <c r="J30" s="675"/>
      <c r="K30" s="675"/>
      <c r="L30" s="675"/>
      <c r="M30" s="676"/>
      <c r="N30" s="154"/>
    </row>
    <row r="31" spans="1:14" ht="16" thickBot="1" x14ac:dyDescent="0.4">
      <c r="A31" s="154" t="s">
        <v>55</v>
      </c>
      <c r="B31" s="154"/>
      <c r="C31" s="677"/>
      <c r="D31" s="678"/>
      <c r="E31" s="678"/>
      <c r="F31" s="678"/>
      <c r="G31" s="678"/>
      <c r="H31" s="678"/>
      <c r="I31" s="678"/>
      <c r="J31" s="678"/>
      <c r="K31" s="678"/>
      <c r="L31" s="678"/>
      <c r="M31" s="679"/>
    </row>
    <row r="32" spans="1:14" s="154" customFormat="1" x14ac:dyDescent="0.35"/>
    <row r="33" s="154" customFormat="1" x14ac:dyDescent="0.35"/>
    <row r="34" s="154" customFormat="1" x14ac:dyDescent="0.35"/>
    <row r="35" s="154" customFormat="1" x14ac:dyDescent="0.35"/>
    <row r="36" s="154" customFormat="1" x14ac:dyDescent="0.35"/>
    <row r="37" s="154" customFormat="1" x14ac:dyDescent="0.35"/>
    <row r="38" s="154" customFormat="1" x14ac:dyDescent="0.35"/>
    <row r="39" s="154" customFormat="1" x14ac:dyDescent="0.35"/>
    <row r="40" s="154" customFormat="1" x14ac:dyDescent="0.35"/>
    <row r="41" s="154" customFormat="1" x14ac:dyDescent="0.35"/>
    <row r="42" s="154" customFormat="1" x14ac:dyDescent="0.35"/>
    <row r="43" s="154" customFormat="1" x14ac:dyDescent="0.35"/>
    <row r="44" s="154" customFormat="1" x14ac:dyDescent="0.35"/>
    <row r="45" s="154" customFormat="1" x14ac:dyDescent="0.35"/>
    <row r="46" s="154" customFormat="1" x14ac:dyDescent="0.35"/>
    <row r="47" s="154" customFormat="1" x14ac:dyDescent="0.35"/>
    <row r="48" s="154" customFormat="1" x14ac:dyDescent="0.35"/>
    <row r="49" s="154" customFormat="1" x14ac:dyDescent="0.35"/>
    <row r="50" s="154" customFormat="1" x14ac:dyDescent="0.35"/>
    <row r="51" s="154" customFormat="1" x14ac:dyDescent="0.35"/>
  </sheetData>
  <sheetProtection algorithmName="SHA-512" hashValue="Yz6TNRnFASZK2VwxOuas+8p/KoZFNpmp47SezctsceapBf8Q8PvZF5BcbGCzIaM1tbwq+oncZimxrz4icQO6DA==" saltValue="WCpLRwpkbvrY/U+n+371xA==" spinCount="100000" sheet="1" objects="1" scenarios="1"/>
  <mergeCells count="43">
    <mergeCell ref="C31:M31"/>
    <mergeCell ref="F13:M13"/>
    <mergeCell ref="A3:M4"/>
    <mergeCell ref="A5:M5"/>
    <mergeCell ref="A6:E6"/>
    <mergeCell ref="F6:M6"/>
    <mergeCell ref="A7:E7"/>
    <mergeCell ref="F7:M7"/>
    <mergeCell ref="A10:M10"/>
    <mergeCell ref="A11:E11"/>
    <mergeCell ref="F11:M11"/>
    <mergeCell ref="A12:E12"/>
    <mergeCell ref="F12:M12"/>
    <mergeCell ref="A9:E9"/>
    <mergeCell ref="F9:M9"/>
    <mergeCell ref="A8:E8"/>
    <mergeCell ref="F8:M8"/>
    <mergeCell ref="A18:E18"/>
    <mergeCell ref="F18:M18"/>
    <mergeCell ref="A19:M19"/>
    <mergeCell ref="A20:E20"/>
    <mergeCell ref="F20:M20"/>
    <mergeCell ref="F14:M14"/>
    <mergeCell ref="A15:M15"/>
    <mergeCell ref="A16:E16"/>
    <mergeCell ref="F16:M16"/>
    <mergeCell ref="A17:E17"/>
    <mergeCell ref="F17:M17"/>
    <mergeCell ref="A13:E13"/>
    <mergeCell ref="A21:E21"/>
    <mergeCell ref="F21:M21"/>
    <mergeCell ref="A14:E14"/>
    <mergeCell ref="C30:M30"/>
    <mergeCell ref="A25:E25"/>
    <mergeCell ref="F25:M25"/>
    <mergeCell ref="C27:M27"/>
    <mergeCell ref="C29:M29"/>
    <mergeCell ref="A22:E22"/>
    <mergeCell ref="F22:M22"/>
    <mergeCell ref="A23:E23"/>
    <mergeCell ref="F23:M23"/>
    <mergeCell ref="A24:E24"/>
    <mergeCell ref="F24:M24"/>
  </mergeCells>
  <dataValidations count="5">
    <dataValidation type="custom" allowBlank="1" showInputMessage="1" showErrorMessage="1" error="Enter valid email address" sqref="F13:M13" xr:uid="{9959424A-3497-455F-81C0-80CC23EA506E}">
      <formula1>ISNUMBER(MATCH("*@*.?*",F13,0))</formula1>
    </dataValidation>
    <dataValidation type="custom" allowBlank="1" showInputMessage="1" showErrorMessage="1" error="Enter valid phone number with area code" sqref="F14:M14" xr:uid="{11A7C760-8C5A-4D2B-B058-64E60F5D37CB}">
      <formula1>AND(ISNUMBER(F14),LEN(F14)=10)</formula1>
    </dataValidation>
    <dataValidation type="decimal" operator="greaterThan" allowBlank="1" showInputMessage="1" showErrorMessage="1" error="Enter dollar amount" sqref="F16:M16" xr:uid="{39D5CA7E-5C5D-4D13-AC73-CDEC5AFA07E8}">
      <formula1>0</formula1>
    </dataValidation>
    <dataValidation type="whole" allowBlank="1" showInputMessage="1" showErrorMessage="1" error="Enter a valid year" sqref="F17:M17" xr:uid="{322EA6B0-66F0-4B54-B568-68DD4AF9BA9D}">
      <formula1>1900</formula1>
      <formula2>2100</formula2>
    </dataValidation>
    <dataValidation allowBlank="1" showInputMessage="1" showErrorMessage="1" promptTitle="Respondent's Signature:" prompt="Please sign form digitally and submit with your application package." sqref="C30:M30" xr:uid="{2C604BE0-2946-428B-AEDF-199AB1FAAD60}"/>
  </dataValidations>
  <pageMargins left="0.7" right="0.7" top="1.1200000000000001" bottom="0.75" header="0.3" footer="0.3"/>
  <pageSetup scale="5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64C5B-A0E6-43B9-A99E-798CAE30006C}">
  <sheetPr>
    <tabColor rgb="FF002060"/>
    <pageSetUpPr fitToPage="1"/>
  </sheetPr>
  <dimension ref="A1:CR51"/>
  <sheetViews>
    <sheetView zoomScaleNormal="100" zoomScaleSheetLayoutView="100" workbookViewId="0">
      <selection activeCell="A32" sqref="A32"/>
    </sheetView>
  </sheetViews>
  <sheetFormatPr defaultColWidth="9.1796875" defaultRowHeight="15.5" x14ac:dyDescent="0.35"/>
  <cols>
    <col min="1" max="1" width="10.7265625" style="8" customWidth="1"/>
    <col min="2" max="2" width="12.54296875" style="8" customWidth="1"/>
    <col min="3" max="3" width="15.26953125" style="8" bestFit="1" customWidth="1"/>
    <col min="4" max="13" width="10.7265625" style="8" customWidth="1"/>
    <col min="14" max="14" width="9.1796875" style="8"/>
    <col min="15" max="96" width="9.1796875" style="154"/>
    <col min="97" max="16384" width="9.1796875" style="8"/>
  </cols>
  <sheetData>
    <row r="1" spans="1:96" s="357" customFormat="1" ht="18.5" x14ac:dyDescent="0.45">
      <c r="A1" s="152" t="s">
        <v>0</v>
      </c>
      <c r="B1" s="355"/>
      <c r="C1" s="355"/>
      <c r="D1" s="355"/>
      <c r="E1" s="355"/>
      <c r="F1" s="355"/>
      <c r="G1" s="355"/>
      <c r="H1" s="355"/>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row>
    <row r="2" spans="1:96" x14ac:dyDescent="0.35">
      <c r="A2" s="195" t="s">
        <v>328</v>
      </c>
      <c r="B2" s="352"/>
      <c r="C2" s="352"/>
      <c r="D2" s="352"/>
      <c r="E2" s="352"/>
      <c r="F2" s="154"/>
      <c r="G2" s="154"/>
      <c r="H2" s="154"/>
      <c r="I2" s="154"/>
      <c r="J2" s="154"/>
      <c r="K2" s="154"/>
      <c r="L2" s="154"/>
      <c r="M2" s="154"/>
      <c r="N2" s="154"/>
    </row>
    <row r="3" spans="1:96" x14ac:dyDescent="0.35">
      <c r="A3" s="918" t="s">
        <v>329</v>
      </c>
      <c r="B3" s="918"/>
      <c r="C3" s="918"/>
      <c r="D3" s="918"/>
      <c r="E3" s="918"/>
      <c r="F3" s="918"/>
      <c r="G3" s="918"/>
      <c r="H3" s="918"/>
      <c r="I3" s="918"/>
      <c r="J3" s="918"/>
      <c r="K3" s="918"/>
      <c r="L3" s="918"/>
      <c r="M3" s="918"/>
      <c r="N3" s="154"/>
    </row>
    <row r="4" spans="1:96" x14ac:dyDescent="0.35">
      <c r="A4" s="918"/>
      <c r="B4" s="918"/>
      <c r="C4" s="918"/>
      <c r="D4" s="918"/>
      <c r="E4" s="918"/>
      <c r="F4" s="918"/>
      <c r="G4" s="918"/>
      <c r="H4" s="918"/>
      <c r="I4" s="918"/>
      <c r="J4" s="918"/>
      <c r="K4" s="918"/>
      <c r="L4" s="918"/>
      <c r="M4" s="918"/>
      <c r="N4" s="154"/>
    </row>
    <row r="5" spans="1:96" x14ac:dyDescent="0.35">
      <c r="A5" s="919"/>
      <c r="B5" s="920"/>
      <c r="C5" s="920"/>
      <c r="D5" s="920"/>
      <c r="E5" s="920"/>
      <c r="F5" s="920"/>
      <c r="G5" s="920"/>
      <c r="H5" s="920"/>
      <c r="I5" s="920"/>
      <c r="J5" s="920"/>
      <c r="K5" s="920"/>
      <c r="L5" s="920"/>
      <c r="M5" s="921"/>
      <c r="N5" s="154"/>
    </row>
    <row r="6" spans="1:96" x14ac:dyDescent="0.35">
      <c r="A6" s="905" t="s">
        <v>330</v>
      </c>
      <c r="B6" s="905"/>
      <c r="C6" s="905"/>
      <c r="D6" s="905"/>
      <c r="E6" s="905"/>
      <c r="F6" s="922"/>
      <c r="G6" s="923"/>
      <c r="H6" s="923"/>
      <c r="I6" s="923"/>
      <c r="J6" s="923"/>
      <c r="K6" s="923"/>
      <c r="L6" s="923"/>
      <c r="M6" s="923"/>
      <c r="N6" s="154"/>
    </row>
    <row r="7" spans="1:96" x14ac:dyDescent="0.35">
      <c r="A7" s="905" t="s">
        <v>331</v>
      </c>
      <c r="B7" s="905"/>
      <c r="C7" s="905"/>
      <c r="D7" s="905"/>
      <c r="E7" s="905"/>
      <c r="F7" s="906">
        <f>+Application!E15</f>
        <v>0</v>
      </c>
      <c r="G7" s="906"/>
      <c r="H7" s="906"/>
      <c r="I7" s="906"/>
      <c r="J7" s="906"/>
      <c r="K7" s="906"/>
      <c r="L7" s="906"/>
      <c r="M7" s="906"/>
      <c r="N7" s="154"/>
    </row>
    <row r="8" spans="1:96" x14ac:dyDescent="0.35">
      <c r="A8" s="905" t="s">
        <v>332</v>
      </c>
      <c r="B8" s="905"/>
      <c r="C8" s="905"/>
      <c r="D8" s="905"/>
      <c r="E8" s="905"/>
      <c r="F8" s="906" t="str">
        <f>+Application!E17&amp;", "&amp;Application!E18&amp;", IL"&amp;"  "&amp;Application!I19</f>
        <v xml:space="preserve">, , IL  </v>
      </c>
      <c r="G8" s="906"/>
      <c r="H8" s="906"/>
      <c r="I8" s="906"/>
      <c r="J8" s="906"/>
      <c r="K8" s="906"/>
      <c r="L8" s="906"/>
      <c r="M8" s="906"/>
      <c r="N8" s="154"/>
    </row>
    <row r="9" spans="1:96" x14ac:dyDescent="0.35">
      <c r="A9" s="905" t="s">
        <v>333</v>
      </c>
      <c r="B9" s="905"/>
      <c r="C9" s="905"/>
      <c r="D9" s="905"/>
      <c r="E9" s="905"/>
      <c r="F9" s="906" t="e">
        <f>+Application!E16</f>
        <v>#N/A</v>
      </c>
      <c r="G9" s="906"/>
      <c r="H9" s="906"/>
      <c r="I9" s="906"/>
      <c r="J9" s="906"/>
      <c r="K9" s="906"/>
      <c r="L9" s="906"/>
      <c r="M9" s="906"/>
      <c r="N9" s="154"/>
    </row>
    <row r="10" spans="1:96" x14ac:dyDescent="0.35">
      <c r="A10" s="908"/>
      <c r="B10" s="909"/>
      <c r="C10" s="909"/>
      <c r="D10" s="909"/>
      <c r="E10" s="909"/>
      <c r="F10" s="909"/>
      <c r="G10" s="909"/>
      <c r="H10" s="909"/>
      <c r="I10" s="909"/>
      <c r="J10" s="909"/>
      <c r="K10" s="909"/>
      <c r="L10" s="909"/>
      <c r="M10" s="910"/>
      <c r="N10" s="154"/>
    </row>
    <row r="11" spans="1:96" x14ac:dyDescent="0.35">
      <c r="A11" s="905" t="s">
        <v>334</v>
      </c>
      <c r="B11" s="905"/>
      <c r="C11" s="905"/>
      <c r="D11" s="905"/>
      <c r="E11" s="905"/>
      <c r="F11" s="907"/>
      <c r="G11" s="907"/>
      <c r="H11" s="907"/>
      <c r="I11" s="907"/>
      <c r="J11" s="907"/>
      <c r="K11" s="907"/>
      <c r="L11" s="907"/>
      <c r="M11" s="907"/>
      <c r="N11" s="154"/>
    </row>
    <row r="12" spans="1:96" x14ac:dyDescent="0.35">
      <c r="A12" s="905" t="s">
        <v>335</v>
      </c>
      <c r="B12" s="905"/>
      <c r="C12" s="905"/>
      <c r="D12" s="905"/>
      <c r="E12" s="905"/>
      <c r="F12" s="907"/>
      <c r="G12" s="907"/>
      <c r="H12" s="907"/>
      <c r="I12" s="907"/>
      <c r="J12" s="907"/>
      <c r="K12" s="907"/>
      <c r="L12" s="907"/>
      <c r="M12" s="907"/>
      <c r="N12" s="154"/>
    </row>
    <row r="13" spans="1:96" x14ac:dyDescent="0.35">
      <c r="A13" s="905" t="s">
        <v>336</v>
      </c>
      <c r="B13" s="905"/>
      <c r="C13" s="905"/>
      <c r="D13" s="905"/>
      <c r="E13" s="905"/>
      <c r="F13" s="917"/>
      <c r="G13" s="917"/>
      <c r="H13" s="917"/>
      <c r="I13" s="917"/>
      <c r="J13" s="917"/>
      <c r="K13" s="917"/>
      <c r="L13" s="917"/>
      <c r="M13" s="917"/>
      <c r="N13" s="154"/>
    </row>
    <row r="14" spans="1:96" x14ac:dyDescent="0.35">
      <c r="A14" s="905" t="s">
        <v>337</v>
      </c>
      <c r="B14" s="905"/>
      <c r="C14" s="905"/>
      <c r="D14" s="905"/>
      <c r="E14" s="905"/>
      <c r="F14" s="914"/>
      <c r="G14" s="914"/>
      <c r="H14" s="914"/>
      <c r="I14" s="914"/>
      <c r="J14" s="914"/>
      <c r="K14" s="914"/>
      <c r="L14" s="914"/>
      <c r="M14" s="914"/>
      <c r="N14" s="154"/>
    </row>
    <row r="15" spans="1:96" x14ac:dyDescent="0.35">
      <c r="A15" s="908"/>
      <c r="B15" s="909"/>
      <c r="C15" s="909"/>
      <c r="D15" s="909"/>
      <c r="E15" s="909"/>
      <c r="F15" s="909"/>
      <c r="G15" s="909"/>
      <c r="H15" s="909"/>
      <c r="I15" s="909"/>
      <c r="J15" s="909"/>
      <c r="K15" s="909"/>
      <c r="L15" s="909"/>
      <c r="M15" s="910"/>
      <c r="N15" s="154"/>
    </row>
    <row r="16" spans="1:96" x14ac:dyDescent="0.35">
      <c r="A16" s="905" t="s">
        <v>338</v>
      </c>
      <c r="B16" s="905"/>
      <c r="C16" s="905"/>
      <c r="D16" s="905"/>
      <c r="E16" s="905"/>
      <c r="F16" s="915"/>
      <c r="G16" s="915"/>
      <c r="H16" s="915"/>
      <c r="I16" s="915"/>
      <c r="J16" s="915"/>
      <c r="K16" s="915"/>
      <c r="L16" s="915"/>
      <c r="M16" s="915"/>
      <c r="N16" s="154"/>
    </row>
    <row r="17" spans="1:14" x14ac:dyDescent="0.35">
      <c r="A17" s="905" t="s">
        <v>339</v>
      </c>
      <c r="B17" s="905"/>
      <c r="C17" s="905"/>
      <c r="D17" s="905"/>
      <c r="E17" s="905"/>
      <c r="F17" s="916"/>
      <c r="G17" s="916"/>
      <c r="H17" s="916"/>
      <c r="I17" s="916"/>
      <c r="J17" s="916"/>
      <c r="K17" s="916"/>
      <c r="L17" s="916"/>
      <c r="M17" s="916"/>
      <c r="N17" s="154"/>
    </row>
    <row r="18" spans="1:14" x14ac:dyDescent="0.35">
      <c r="A18" s="905" t="s">
        <v>340</v>
      </c>
      <c r="B18" s="905"/>
      <c r="C18" s="905"/>
      <c r="D18" s="905"/>
      <c r="E18" s="905"/>
      <c r="F18" s="907"/>
      <c r="G18" s="907"/>
      <c r="H18" s="907"/>
      <c r="I18" s="907"/>
      <c r="J18" s="907"/>
      <c r="K18" s="907"/>
      <c r="L18" s="907"/>
      <c r="M18" s="907"/>
      <c r="N18" s="154"/>
    </row>
    <row r="19" spans="1:14" x14ac:dyDescent="0.35">
      <c r="A19" s="908"/>
      <c r="B19" s="909"/>
      <c r="C19" s="909"/>
      <c r="D19" s="909"/>
      <c r="E19" s="909"/>
      <c r="F19" s="909"/>
      <c r="G19" s="909"/>
      <c r="H19" s="909"/>
      <c r="I19" s="909"/>
      <c r="J19" s="909"/>
      <c r="K19" s="909"/>
      <c r="L19" s="909"/>
      <c r="M19" s="910"/>
      <c r="N19" s="154"/>
    </row>
    <row r="20" spans="1:14" ht="30.75" customHeight="1" x14ac:dyDescent="0.35">
      <c r="A20" s="903" t="s">
        <v>341</v>
      </c>
      <c r="B20" s="903"/>
      <c r="C20" s="903"/>
      <c r="D20" s="903"/>
      <c r="E20" s="903"/>
      <c r="F20" s="911"/>
      <c r="G20" s="912"/>
      <c r="H20" s="912"/>
      <c r="I20" s="912"/>
      <c r="J20" s="912"/>
      <c r="K20" s="912"/>
      <c r="L20" s="912"/>
      <c r="M20" s="913"/>
      <c r="N20" s="154"/>
    </row>
    <row r="21" spans="1:14" ht="30.75" customHeight="1" x14ac:dyDescent="0.35">
      <c r="A21" s="903" t="s">
        <v>342</v>
      </c>
      <c r="B21" s="903"/>
      <c r="C21" s="903"/>
      <c r="D21" s="903"/>
      <c r="E21" s="903"/>
      <c r="F21" s="904"/>
      <c r="G21" s="904"/>
      <c r="H21" s="904"/>
      <c r="I21" s="904"/>
      <c r="J21" s="904"/>
      <c r="K21" s="904"/>
      <c r="L21" s="904"/>
      <c r="M21" s="904"/>
      <c r="N21" s="154"/>
    </row>
    <row r="22" spans="1:14" ht="30.75" customHeight="1" x14ac:dyDescent="0.35">
      <c r="A22" s="903" t="s">
        <v>343</v>
      </c>
      <c r="B22" s="903"/>
      <c r="C22" s="903"/>
      <c r="D22" s="903"/>
      <c r="E22" s="903"/>
      <c r="F22" s="904"/>
      <c r="G22" s="904"/>
      <c r="H22" s="904"/>
      <c r="I22" s="904"/>
      <c r="J22" s="904"/>
      <c r="K22" s="904"/>
      <c r="L22" s="904"/>
      <c r="M22" s="904"/>
      <c r="N22" s="154"/>
    </row>
    <row r="23" spans="1:14" ht="30.75" customHeight="1" x14ac:dyDescent="0.35">
      <c r="A23" s="903" t="s">
        <v>344</v>
      </c>
      <c r="B23" s="903"/>
      <c r="C23" s="903"/>
      <c r="D23" s="903"/>
      <c r="E23" s="903"/>
      <c r="F23" s="904"/>
      <c r="G23" s="904"/>
      <c r="H23" s="904"/>
      <c r="I23" s="904"/>
      <c r="J23" s="904"/>
      <c r="K23" s="904"/>
      <c r="L23" s="904"/>
      <c r="M23" s="904"/>
      <c r="N23" s="154"/>
    </row>
    <row r="24" spans="1:14" ht="30.75" customHeight="1" x14ac:dyDescent="0.35">
      <c r="A24" s="903" t="s">
        <v>345</v>
      </c>
      <c r="B24" s="903"/>
      <c r="C24" s="903"/>
      <c r="D24" s="903"/>
      <c r="E24" s="903"/>
      <c r="F24" s="904"/>
      <c r="G24" s="904"/>
      <c r="H24" s="904"/>
      <c r="I24" s="904"/>
      <c r="J24" s="904"/>
      <c r="K24" s="904"/>
      <c r="L24" s="904"/>
      <c r="M24" s="904"/>
      <c r="N24" s="154"/>
    </row>
    <row r="25" spans="1:14" ht="30.75" customHeight="1" x14ac:dyDescent="0.35">
      <c r="A25" s="903" t="s">
        <v>346</v>
      </c>
      <c r="B25" s="903"/>
      <c r="C25" s="903"/>
      <c r="D25" s="903"/>
      <c r="E25" s="903"/>
      <c r="F25" s="904"/>
      <c r="G25" s="904"/>
      <c r="H25" s="904"/>
      <c r="I25" s="904"/>
      <c r="J25" s="904"/>
      <c r="K25" s="904"/>
      <c r="L25" s="904"/>
      <c r="M25" s="904"/>
      <c r="N25" s="154"/>
    </row>
    <row r="26" spans="1:14" ht="16" thickBot="1" x14ac:dyDescent="0.4">
      <c r="A26" s="154"/>
      <c r="B26" s="154"/>
      <c r="C26" s="154"/>
      <c r="D26" s="154"/>
      <c r="E26" s="154"/>
      <c r="F26" s="154"/>
      <c r="G26" s="154"/>
      <c r="H26" s="154"/>
      <c r="I26" s="154"/>
      <c r="J26" s="154"/>
      <c r="K26" s="154"/>
      <c r="L26" s="154"/>
      <c r="M26" s="154"/>
      <c r="N26" s="154"/>
    </row>
    <row r="27" spans="1:14" x14ac:dyDescent="0.35">
      <c r="A27" s="353" t="s">
        <v>347</v>
      </c>
      <c r="B27" s="354"/>
      <c r="C27" s="668"/>
      <c r="D27" s="669"/>
      <c r="E27" s="669"/>
      <c r="F27" s="669"/>
      <c r="G27" s="669"/>
      <c r="H27" s="669"/>
      <c r="I27" s="669"/>
      <c r="J27" s="669"/>
      <c r="K27" s="669"/>
      <c r="L27" s="669"/>
      <c r="M27" s="670"/>
      <c r="N27" s="154"/>
    </row>
    <row r="28" spans="1:14" x14ac:dyDescent="0.35">
      <c r="A28" s="353" t="s">
        <v>348</v>
      </c>
      <c r="B28" s="354"/>
      <c r="C28" s="455"/>
      <c r="D28" s="456"/>
      <c r="E28" s="456"/>
      <c r="F28" s="456"/>
      <c r="G28" s="456"/>
      <c r="H28" s="456"/>
      <c r="I28" s="456"/>
      <c r="J28" s="456"/>
      <c r="K28" s="456"/>
      <c r="L28" s="456"/>
      <c r="M28" s="457"/>
      <c r="N28" s="154"/>
    </row>
    <row r="29" spans="1:14" x14ac:dyDescent="0.35">
      <c r="A29" s="353" t="s">
        <v>349</v>
      </c>
      <c r="B29" s="354"/>
      <c r="C29" s="671"/>
      <c r="D29" s="672"/>
      <c r="E29" s="672"/>
      <c r="F29" s="672"/>
      <c r="G29" s="672"/>
      <c r="H29" s="672"/>
      <c r="I29" s="672"/>
      <c r="J29" s="672"/>
      <c r="K29" s="672"/>
      <c r="L29" s="672"/>
      <c r="M29" s="673"/>
      <c r="N29" s="154"/>
    </row>
    <row r="30" spans="1:14" ht="21.75" customHeight="1" x14ac:dyDescent="0.35">
      <c r="A30" s="353" t="s">
        <v>350</v>
      </c>
      <c r="B30" s="354"/>
      <c r="C30" s="674"/>
      <c r="D30" s="675"/>
      <c r="E30" s="675"/>
      <c r="F30" s="675"/>
      <c r="G30" s="675"/>
      <c r="H30" s="675"/>
      <c r="I30" s="675"/>
      <c r="J30" s="675"/>
      <c r="K30" s="675"/>
      <c r="L30" s="675"/>
      <c r="M30" s="676"/>
      <c r="N30" s="154"/>
    </row>
    <row r="31" spans="1:14" ht="16" thickBot="1" x14ac:dyDescent="0.4">
      <c r="A31" s="154" t="s">
        <v>55</v>
      </c>
      <c r="B31" s="154"/>
      <c r="C31" s="677"/>
      <c r="D31" s="678"/>
      <c r="E31" s="678"/>
      <c r="F31" s="678"/>
      <c r="G31" s="678"/>
      <c r="H31" s="678"/>
      <c r="I31" s="678"/>
      <c r="J31" s="678"/>
      <c r="K31" s="678"/>
      <c r="L31" s="678"/>
      <c r="M31" s="679"/>
    </row>
    <row r="32" spans="1:14" s="154" customFormat="1" x14ac:dyDescent="0.35"/>
    <row r="33" s="154" customFormat="1" x14ac:dyDescent="0.35"/>
    <row r="34" s="154" customFormat="1" x14ac:dyDescent="0.35"/>
    <row r="35" s="154" customFormat="1" x14ac:dyDescent="0.35"/>
    <row r="36" s="154" customFormat="1" x14ac:dyDescent="0.35"/>
    <row r="37" s="154" customFormat="1" x14ac:dyDescent="0.35"/>
    <row r="38" s="154" customFormat="1" x14ac:dyDescent="0.35"/>
    <row r="39" s="154" customFormat="1" x14ac:dyDescent="0.35"/>
    <row r="40" s="154" customFormat="1" x14ac:dyDescent="0.35"/>
    <row r="41" s="154" customFormat="1" x14ac:dyDescent="0.35"/>
    <row r="42" s="154" customFormat="1" x14ac:dyDescent="0.35"/>
    <row r="43" s="154" customFormat="1" x14ac:dyDescent="0.35"/>
    <row r="44" s="154" customFormat="1" x14ac:dyDescent="0.35"/>
    <row r="45" s="154" customFormat="1" x14ac:dyDescent="0.35"/>
    <row r="46" s="154" customFormat="1" x14ac:dyDescent="0.35"/>
    <row r="47" s="154" customFormat="1" x14ac:dyDescent="0.35"/>
    <row r="48" s="154" customFormat="1" x14ac:dyDescent="0.35"/>
    <row r="49" s="154" customFormat="1" x14ac:dyDescent="0.35"/>
    <row r="50" s="154" customFormat="1" x14ac:dyDescent="0.35"/>
    <row r="51" s="154" customFormat="1" x14ac:dyDescent="0.35"/>
  </sheetData>
  <sheetProtection algorithmName="SHA-512" hashValue="sOGEHV8rBRnJjAGpKI9Hca1h+7E/N9qgnbj4u/quOBwxS1iQFsNiJ/VhHZdw8R7s/xH8gLWfHawC/DIl9FOtFw==" saltValue="wNtJVcb92kJ5Mo04JF9AQg==" spinCount="100000" sheet="1" objects="1" scenarios="1"/>
  <mergeCells count="43">
    <mergeCell ref="C29:M29"/>
    <mergeCell ref="C30:M30"/>
    <mergeCell ref="A23:E23"/>
    <mergeCell ref="F23:M23"/>
    <mergeCell ref="A24:E24"/>
    <mergeCell ref="F24:M24"/>
    <mergeCell ref="A25:E25"/>
    <mergeCell ref="F25:M25"/>
    <mergeCell ref="C31:M31"/>
    <mergeCell ref="A22:E22"/>
    <mergeCell ref="F22:M22"/>
    <mergeCell ref="A15:M15"/>
    <mergeCell ref="A16:E16"/>
    <mergeCell ref="F16:M16"/>
    <mergeCell ref="A17:E17"/>
    <mergeCell ref="F17:M17"/>
    <mergeCell ref="A18:E18"/>
    <mergeCell ref="F18:M18"/>
    <mergeCell ref="A19:M19"/>
    <mergeCell ref="A20:E20"/>
    <mergeCell ref="F20:M20"/>
    <mergeCell ref="A21:E21"/>
    <mergeCell ref="F21:M21"/>
    <mergeCell ref="C27:M27"/>
    <mergeCell ref="A12:E12"/>
    <mergeCell ref="F12:M12"/>
    <mergeCell ref="A13:E13"/>
    <mergeCell ref="F13:M13"/>
    <mergeCell ref="A14:E14"/>
    <mergeCell ref="F14:M14"/>
    <mergeCell ref="A11:E11"/>
    <mergeCell ref="F11:M11"/>
    <mergeCell ref="A3:M4"/>
    <mergeCell ref="A5:M5"/>
    <mergeCell ref="A6:E6"/>
    <mergeCell ref="F6:M6"/>
    <mergeCell ref="A7:E7"/>
    <mergeCell ref="F7:M7"/>
    <mergeCell ref="A8:E8"/>
    <mergeCell ref="F8:M8"/>
    <mergeCell ref="A9:E9"/>
    <mergeCell ref="F9:M9"/>
    <mergeCell ref="A10:M10"/>
  </mergeCells>
  <dataValidations count="5">
    <dataValidation allowBlank="1" showInputMessage="1" showErrorMessage="1" promptTitle="Respondent's Signature:" prompt="Please sign form digitally and submit with your application package." sqref="C30:M30" xr:uid="{9A0E86B0-1FAC-40A6-8182-1829DDF6FF95}"/>
    <dataValidation type="whole" allowBlank="1" showInputMessage="1" showErrorMessage="1" error="Enter a valid year" sqref="F17:M17" xr:uid="{31E623BE-325A-4D51-BFC5-3120DE308EFC}">
      <formula1>1900</formula1>
      <formula2>2100</formula2>
    </dataValidation>
    <dataValidation type="decimal" operator="greaterThan" allowBlank="1" showInputMessage="1" showErrorMessage="1" error="Enter dollar amount" sqref="F16:M16" xr:uid="{F6A7E241-E0F7-4434-9C4A-EFF7C829F55A}">
      <formula1>0</formula1>
    </dataValidation>
    <dataValidation type="custom" allowBlank="1" showInputMessage="1" showErrorMessage="1" error="Enter valid phone number with area code" sqref="F14:M14" xr:uid="{C198107C-83DB-431A-A62F-C1A737FE44D8}">
      <formula1>AND(ISNUMBER(F14),LEN(F14)=10)</formula1>
    </dataValidation>
    <dataValidation type="custom" allowBlank="1" showInputMessage="1" showErrorMessage="1" error="Enter valid email address" sqref="F13:M13" xr:uid="{34ABC82F-4BB0-4FD4-B8D1-144773B40361}">
      <formula1>ISNUMBER(MATCH("*@*.?*",F13,0))</formula1>
    </dataValidation>
  </dataValidations>
  <pageMargins left="0.7" right="0.7" top="1.1200000000000001" bottom="0.75" header="0.3" footer="0.3"/>
  <pageSetup scale="59"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634D-438E-4F76-B844-3D851D29314B}">
  <sheetPr>
    <tabColor rgb="FF002060"/>
    <pageSetUpPr fitToPage="1"/>
  </sheetPr>
  <dimension ref="A1:CZ51"/>
  <sheetViews>
    <sheetView zoomScaleNormal="100" zoomScaleSheetLayoutView="100" workbookViewId="0">
      <selection activeCell="O18" sqref="O1:CZ1048576"/>
    </sheetView>
  </sheetViews>
  <sheetFormatPr defaultColWidth="9.1796875" defaultRowHeight="15.5" x14ac:dyDescent="0.35"/>
  <cols>
    <col min="1" max="1" width="10.7265625" style="8" customWidth="1"/>
    <col min="2" max="2" width="12.54296875" style="8" customWidth="1"/>
    <col min="3" max="3" width="15.26953125" style="8" bestFit="1" customWidth="1"/>
    <col min="4" max="13" width="10.7265625" style="8" customWidth="1"/>
    <col min="14" max="14" width="9.1796875" style="8"/>
    <col min="15" max="104" width="9.1796875" style="154"/>
    <col min="105" max="16384" width="9.1796875" style="8"/>
  </cols>
  <sheetData>
    <row r="1" spans="1:104" s="357" customFormat="1" ht="18.5" x14ac:dyDescent="0.45">
      <c r="A1" s="152" t="s">
        <v>0</v>
      </c>
      <c r="B1" s="355"/>
      <c r="C1" s="355"/>
      <c r="D1" s="355"/>
      <c r="E1" s="355"/>
      <c r="F1" s="355"/>
      <c r="G1" s="355"/>
      <c r="H1" s="355"/>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row>
    <row r="2" spans="1:104" x14ac:dyDescent="0.35">
      <c r="A2" s="195" t="s">
        <v>328</v>
      </c>
      <c r="B2" s="352"/>
      <c r="C2" s="352"/>
      <c r="D2" s="352"/>
      <c r="E2" s="352"/>
      <c r="F2" s="154"/>
      <c r="G2" s="154"/>
      <c r="H2" s="154"/>
      <c r="I2" s="154"/>
      <c r="J2" s="154"/>
      <c r="K2" s="154"/>
      <c r="L2" s="154"/>
      <c r="M2" s="154"/>
      <c r="N2" s="154"/>
    </row>
    <row r="3" spans="1:104" x14ac:dyDescent="0.35">
      <c r="A3" s="918" t="s">
        <v>329</v>
      </c>
      <c r="B3" s="918"/>
      <c r="C3" s="918"/>
      <c r="D3" s="918"/>
      <c r="E3" s="918"/>
      <c r="F3" s="918"/>
      <c r="G3" s="918"/>
      <c r="H3" s="918"/>
      <c r="I3" s="918"/>
      <c r="J3" s="918"/>
      <c r="K3" s="918"/>
      <c r="L3" s="918"/>
      <c r="M3" s="918"/>
      <c r="N3" s="154"/>
    </row>
    <row r="4" spans="1:104" x14ac:dyDescent="0.35">
      <c r="A4" s="918"/>
      <c r="B4" s="918"/>
      <c r="C4" s="918"/>
      <c r="D4" s="918"/>
      <c r="E4" s="918"/>
      <c r="F4" s="918"/>
      <c r="G4" s="918"/>
      <c r="H4" s="918"/>
      <c r="I4" s="918"/>
      <c r="J4" s="918"/>
      <c r="K4" s="918"/>
      <c r="L4" s="918"/>
      <c r="M4" s="918"/>
      <c r="N4" s="154"/>
    </row>
    <row r="5" spans="1:104" x14ac:dyDescent="0.35">
      <c r="A5" s="919"/>
      <c r="B5" s="920"/>
      <c r="C5" s="920"/>
      <c r="D5" s="920"/>
      <c r="E5" s="920"/>
      <c r="F5" s="920"/>
      <c r="G5" s="920"/>
      <c r="H5" s="920"/>
      <c r="I5" s="920"/>
      <c r="J5" s="920"/>
      <c r="K5" s="920"/>
      <c r="L5" s="920"/>
      <c r="M5" s="921"/>
      <c r="N5" s="154"/>
    </row>
    <row r="6" spans="1:104" x14ac:dyDescent="0.35">
      <c r="A6" s="905" t="s">
        <v>330</v>
      </c>
      <c r="B6" s="905"/>
      <c r="C6" s="905"/>
      <c r="D6" s="905"/>
      <c r="E6" s="905"/>
      <c r="F6" s="922"/>
      <c r="G6" s="923"/>
      <c r="H6" s="923"/>
      <c r="I6" s="923"/>
      <c r="J6" s="923"/>
      <c r="K6" s="923"/>
      <c r="L6" s="923"/>
      <c r="M6" s="923"/>
      <c r="N6" s="154"/>
    </row>
    <row r="7" spans="1:104" x14ac:dyDescent="0.35">
      <c r="A7" s="905" t="s">
        <v>331</v>
      </c>
      <c r="B7" s="905"/>
      <c r="C7" s="905"/>
      <c r="D7" s="905"/>
      <c r="E7" s="905"/>
      <c r="F7" s="906">
        <f>+Application!E15</f>
        <v>0</v>
      </c>
      <c r="G7" s="906"/>
      <c r="H7" s="906"/>
      <c r="I7" s="906"/>
      <c r="J7" s="906"/>
      <c r="K7" s="906"/>
      <c r="L7" s="906"/>
      <c r="M7" s="906"/>
      <c r="N7" s="154"/>
    </row>
    <row r="8" spans="1:104" x14ac:dyDescent="0.35">
      <c r="A8" s="905" t="s">
        <v>332</v>
      </c>
      <c r="B8" s="905"/>
      <c r="C8" s="905"/>
      <c r="D8" s="905"/>
      <c r="E8" s="905"/>
      <c r="F8" s="906" t="str">
        <f>+Application!E17&amp;", "&amp;Application!E18&amp;", IL"&amp;"  "&amp;Application!I19</f>
        <v xml:space="preserve">, , IL  </v>
      </c>
      <c r="G8" s="906"/>
      <c r="H8" s="906"/>
      <c r="I8" s="906"/>
      <c r="J8" s="906"/>
      <c r="K8" s="906"/>
      <c r="L8" s="906"/>
      <c r="M8" s="906"/>
      <c r="N8" s="154"/>
    </row>
    <row r="9" spans="1:104" x14ac:dyDescent="0.35">
      <c r="A9" s="905" t="s">
        <v>333</v>
      </c>
      <c r="B9" s="905"/>
      <c r="C9" s="905"/>
      <c r="D9" s="905"/>
      <c r="E9" s="905"/>
      <c r="F9" s="906" t="e">
        <f>+Application!E16</f>
        <v>#N/A</v>
      </c>
      <c r="G9" s="906"/>
      <c r="H9" s="906"/>
      <c r="I9" s="906"/>
      <c r="J9" s="906"/>
      <c r="K9" s="906"/>
      <c r="L9" s="906"/>
      <c r="M9" s="906"/>
      <c r="N9" s="154"/>
    </row>
    <row r="10" spans="1:104" x14ac:dyDescent="0.35">
      <c r="A10" s="908"/>
      <c r="B10" s="909"/>
      <c r="C10" s="909"/>
      <c r="D10" s="909"/>
      <c r="E10" s="909"/>
      <c r="F10" s="909"/>
      <c r="G10" s="909"/>
      <c r="H10" s="909"/>
      <c r="I10" s="909"/>
      <c r="J10" s="909"/>
      <c r="K10" s="909"/>
      <c r="L10" s="909"/>
      <c r="M10" s="910"/>
      <c r="N10" s="154"/>
    </row>
    <row r="11" spans="1:104" x14ac:dyDescent="0.35">
      <c r="A11" s="905" t="s">
        <v>334</v>
      </c>
      <c r="B11" s="905"/>
      <c r="C11" s="905"/>
      <c r="D11" s="905"/>
      <c r="E11" s="905"/>
      <c r="F11" s="907"/>
      <c r="G11" s="907"/>
      <c r="H11" s="907"/>
      <c r="I11" s="907"/>
      <c r="J11" s="907"/>
      <c r="K11" s="907"/>
      <c r="L11" s="907"/>
      <c r="M11" s="907"/>
      <c r="N11" s="154"/>
    </row>
    <row r="12" spans="1:104" x14ac:dyDescent="0.35">
      <c r="A12" s="905" t="s">
        <v>335</v>
      </c>
      <c r="B12" s="905"/>
      <c r="C12" s="905"/>
      <c r="D12" s="905"/>
      <c r="E12" s="905"/>
      <c r="F12" s="907"/>
      <c r="G12" s="907"/>
      <c r="H12" s="907"/>
      <c r="I12" s="907"/>
      <c r="J12" s="907"/>
      <c r="K12" s="907"/>
      <c r="L12" s="907"/>
      <c r="M12" s="907"/>
      <c r="N12" s="154"/>
    </row>
    <row r="13" spans="1:104" x14ac:dyDescent="0.35">
      <c r="A13" s="905" t="s">
        <v>336</v>
      </c>
      <c r="B13" s="905"/>
      <c r="C13" s="905"/>
      <c r="D13" s="905"/>
      <c r="E13" s="905"/>
      <c r="F13" s="917"/>
      <c r="G13" s="917"/>
      <c r="H13" s="917"/>
      <c r="I13" s="917"/>
      <c r="J13" s="917"/>
      <c r="K13" s="917"/>
      <c r="L13" s="917"/>
      <c r="M13" s="917"/>
      <c r="N13" s="154"/>
    </row>
    <row r="14" spans="1:104" x14ac:dyDescent="0.35">
      <c r="A14" s="905" t="s">
        <v>337</v>
      </c>
      <c r="B14" s="905"/>
      <c r="C14" s="905"/>
      <c r="D14" s="905"/>
      <c r="E14" s="905"/>
      <c r="F14" s="914"/>
      <c r="G14" s="914"/>
      <c r="H14" s="914"/>
      <c r="I14" s="914"/>
      <c r="J14" s="914"/>
      <c r="K14" s="914"/>
      <c r="L14" s="914"/>
      <c r="M14" s="914"/>
      <c r="N14" s="154"/>
    </row>
    <row r="15" spans="1:104" x14ac:dyDescent="0.35">
      <c r="A15" s="908"/>
      <c r="B15" s="909"/>
      <c r="C15" s="909"/>
      <c r="D15" s="909"/>
      <c r="E15" s="909"/>
      <c r="F15" s="909"/>
      <c r="G15" s="909"/>
      <c r="H15" s="909"/>
      <c r="I15" s="909"/>
      <c r="J15" s="909"/>
      <c r="K15" s="909"/>
      <c r="L15" s="909"/>
      <c r="M15" s="910"/>
      <c r="N15" s="154"/>
    </row>
    <row r="16" spans="1:104" x14ac:dyDescent="0.35">
      <c r="A16" s="905" t="s">
        <v>338</v>
      </c>
      <c r="B16" s="905"/>
      <c r="C16" s="905"/>
      <c r="D16" s="905"/>
      <c r="E16" s="905"/>
      <c r="F16" s="915"/>
      <c r="G16" s="915"/>
      <c r="H16" s="915"/>
      <c r="I16" s="915"/>
      <c r="J16" s="915"/>
      <c r="K16" s="915"/>
      <c r="L16" s="915"/>
      <c r="M16" s="915"/>
      <c r="N16" s="154"/>
    </row>
    <row r="17" spans="1:14" x14ac:dyDescent="0.35">
      <c r="A17" s="905" t="s">
        <v>339</v>
      </c>
      <c r="B17" s="905"/>
      <c r="C17" s="905"/>
      <c r="D17" s="905"/>
      <c r="E17" s="905"/>
      <c r="F17" s="916"/>
      <c r="G17" s="916"/>
      <c r="H17" s="916"/>
      <c r="I17" s="916"/>
      <c r="J17" s="916"/>
      <c r="K17" s="916"/>
      <c r="L17" s="916"/>
      <c r="M17" s="916"/>
      <c r="N17" s="154"/>
    </row>
    <row r="18" spans="1:14" x14ac:dyDescent="0.35">
      <c r="A18" s="905" t="s">
        <v>340</v>
      </c>
      <c r="B18" s="905"/>
      <c r="C18" s="905"/>
      <c r="D18" s="905"/>
      <c r="E18" s="905"/>
      <c r="F18" s="907"/>
      <c r="G18" s="907"/>
      <c r="H18" s="907"/>
      <c r="I18" s="907"/>
      <c r="J18" s="907"/>
      <c r="K18" s="907"/>
      <c r="L18" s="907"/>
      <c r="M18" s="907"/>
      <c r="N18" s="154"/>
    </row>
    <row r="19" spans="1:14" x14ac:dyDescent="0.35">
      <c r="A19" s="908"/>
      <c r="B19" s="909"/>
      <c r="C19" s="909"/>
      <c r="D19" s="909"/>
      <c r="E19" s="909"/>
      <c r="F19" s="909"/>
      <c r="G19" s="909"/>
      <c r="H19" s="909"/>
      <c r="I19" s="909"/>
      <c r="J19" s="909"/>
      <c r="K19" s="909"/>
      <c r="L19" s="909"/>
      <c r="M19" s="910"/>
      <c r="N19" s="154"/>
    </row>
    <row r="20" spans="1:14" ht="30.75" customHeight="1" x14ac:dyDescent="0.35">
      <c r="A20" s="903" t="s">
        <v>341</v>
      </c>
      <c r="B20" s="903"/>
      <c r="C20" s="903"/>
      <c r="D20" s="903"/>
      <c r="E20" s="903"/>
      <c r="F20" s="911"/>
      <c r="G20" s="912"/>
      <c r="H20" s="912"/>
      <c r="I20" s="912"/>
      <c r="J20" s="912"/>
      <c r="K20" s="912"/>
      <c r="L20" s="912"/>
      <c r="M20" s="913"/>
      <c r="N20" s="154"/>
    </row>
    <row r="21" spans="1:14" ht="30.75" customHeight="1" x14ac:dyDescent="0.35">
      <c r="A21" s="903" t="s">
        <v>342</v>
      </c>
      <c r="B21" s="903"/>
      <c r="C21" s="903"/>
      <c r="D21" s="903"/>
      <c r="E21" s="903"/>
      <c r="F21" s="904"/>
      <c r="G21" s="904"/>
      <c r="H21" s="904"/>
      <c r="I21" s="904"/>
      <c r="J21" s="904"/>
      <c r="K21" s="904"/>
      <c r="L21" s="904"/>
      <c r="M21" s="904"/>
      <c r="N21" s="154"/>
    </row>
    <row r="22" spans="1:14" ht="30.75" customHeight="1" x14ac:dyDescent="0.35">
      <c r="A22" s="903" t="s">
        <v>343</v>
      </c>
      <c r="B22" s="903"/>
      <c r="C22" s="903"/>
      <c r="D22" s="903"/>
      <c r="E22" s="903"/>
      <c r="F22" s="904"/>
      <c r="G22" s="904"/>
      <c r="H22" s="904"/>
      <c r="I22" s="904"/>
      <c r="J22" s="904"/>
      <c r="K22" s="904"/>
      <c r="L22" s="904"/>
      <c r="M22" s="904"/>
      <c r="N22" s="154"/>
    </row>
    <row r="23" spans="1:14" ht="30.75" customHeight="1" x14ac:dyDescent="0.35">
      <c r="A23" s="903" t="s">
        <v>344</v>
      </c>
      <c r="B23" s="903"/>
      <c r="C23" s="903"/>
      <c r="D23" s="903"/>
      <c r="E23" s="903"/>
      <c r="F23" s="904"/>
      <c r="G23" s="904"/>
      <c r="H23" s="904"/>
      <c r="I23" s="904"/>
      <c r="J23" s="904"/>
      <c r="K23" s="904"/>
      <c r="L23" s="904"/>
      <c r="M23" s="904"/>
      <c r="N23" s="154"/>
    </row>
    <row r="24" spans="1:14" ht="30.75" customHeight="1" x14ac:dyDescent="0.35">
      <c r="A24" s="903" t="s">
        <v>345</v>
      </c>
      <c r="B24" s="903"/>
      <c r="C24" s="903"/>
      <c r="D24" s="903"/>
      <c r="E24" s="903"/>
      <c r="F24" s="904"/>
      <c r="G24" s="904"/>
      <c r="H24" s="904"/>
      <c r="I24" s="904"/>
      <c r="J24" s="904"/>
      <c r="K24" s="904"/>
      <c r="L24" s="904"/>
      <c r="M24" s="904"/>
      <c r="N24" s="154"/>
    </row>
    <row r="25" spans="1:14" ht="30.75" customHeight="1" x14ac:dyDescent="0.35">
      <c r="A25" s="903" t="s">
        <v>346</v>
      </c>
      <c r="B25" s="903"/>
      <c r="C25" s="903"/>
      <c r="D25" s="903"/>
      <c r="E25" s="903"/>
      <c r="F25" s="904"/>
      <c r="G25" s="904"/>
      <c r="H25" s="904"/>
      <c r="I25" s="904"/>
      <c r="J25" s="904"/>
      <c r="K25" s="904"/>
      <c r="L25" s="904"/>
      <c r="M25" s="904"/>
      <c r="N25" s="154"/>
    </row>
    <row r="26" spans="1:14" ht="16" thickBot="1" x14ac:dyDescent="0.4">
      <c r="A26" s="154"/>
      <c r="B26" s="154"/>
      <c r="C26" s="154"/>
      <c r="D26" s="154"/>
      <c r="E26" s="154"/>
      <c r="F26" s="154"/>
      <c r="G26" s="154"/>
      <c r="H26" s="154"/>
      <c r="I26" s="154"/>
      <c r="J26" s="154"/>
      <c r="K26" s="154"/>
      <c r="L26" s="154"/>
      <c r="M26" s="154"/>
      <c r="N26" s="154"/>
    </row>
    <row r="27" spans="1:14" x14ac:dyDescent="0.35">
      <c r="A27" s="353" t="s">
        <v>347</v>
      </c>
      <c r="B27" s="354"/>
      <c r="C27" s="668"/>
      <c r="D27" s="669"/>
      <c r="E27" s="669"/>
      <c r="F27" s="669"/>
      <c r="G27" s="669"/>
      <c r="H27" s="669"/>
      <c r="I27" s="669"/>
      <c r="J27" s="669"/>
      <c r="K27" s="669"/>
      <c r="L27" s="669"/>
      <c r="M27" s="670"/>
      <c r="N27" s="154"/>
    </row>
    <row r="28" spans="1:14" x14ac:dyDescent="0.35">
      <c r="A28" s="353" t="s">
        <v>348</v>
      </c>
      <c r="B28" s="354"/>
      <c r="C28" s="455"/>
      <c r="D28" s="456"/>
      <c r="E28" s="456"/>
      <c r="F28" s="456"/>
      <c r="G28" s="456"/>
      <c r="H28" s="456"/>
      <c r="I28" s="456"/>
      <c r="J28" s="456"/>
      <c r="K28" s="456"/>
      <c r="L28" s="456"/>
      <c r="M28" s="457"/>
      <c r="N28" s="154"/>
    </row>
    <row r="29" spans="1:14" x14ac:dyDescent="0.35">
      <c r="A29" s="353" t="s">
        <v>349</v>
      </c>
      <c r="B29" s="354"/>
      <c r="C29" s="671"/>
      <c r="D29" s="672"/>
      <c r="E29" s="672"/>
      <c r="F29" s="672"/>
      <c r="G29" s="672"/>
      <c r="H29" s="672"/>
      <c r="I29" s="672"/>
      <c r="J29" s="672"/>
      <c r="K29" s="672"/>
      <c r="L29" s="672"/>
      <c r="M29" s="673"/>
      <c r="N29" s="154"/>
    </row>
    <row r="30" spans="1:14" ht="21.75" customHeight="1" x14ac:dyDescent="0.35">
      <c r="A30" s="353" t="s">
        <v>350</v>
      </c>
      <c r="B30" s="354"/>
      <c r="C30" s="674"/>
      <c r="D30" s="675"/>
      <c r="E30" s="675"/>
      <c r="F30" s="675"/>
      <c r="G30" s="675"/>
      <c r="H30" s="675"/>
      <c r="I30" s="675"/>
      <c r="J30" s="675"/>
      <c r="K30" s="675"/>
      <c r="L30" s="675"/>
      <c r="M30" s="676"/>
      <c r="N30" s="154"/>
    </row>
    <row r="31" spans="1:14" ht="16" thickBot="1" x14ac:dyDescent="0.4">
      <c r="A31" s="154" t="s">
        <v>55</v>
      </c>
      <c r="B31" s="154"/>
      <c r="C31" s="677"/>
      <c r="D31" s="678"/>
      <c r="E31" s="678"/>
      <c r="F31" s="678"/>
      <c r="G31" s="678"/>
      <c r="H31" s="678"/>
      <c r="I31" s="678"/>
      <c r="J31" s="678"/>
      <c r="K31" s="678"/>
      <c r="L31" s="678"/>
      <c r="M31" s="679"/>
    </row>
    <row r="32" spans="1:14" s="154" customFormat="1" x14ac:dyDescent="0.35"/>
    <row r="33" s="154" customFormat="1" x14ac:dyDescent="0.35"/>
    <row r="34" s="154" customFormat="1" x14ac:dyDescent="0.35"/>
    <row r="35" s="154" customFormat="1" x14ac:dyDescent="0.35"/>
    <row r="36" s="154" customFormat="1" x14ac:dyDescent="0.35"/>
    <row r="37" s="154" customFormat="1" x14ac:dyDescent="0.35"/>
    <row r="38" s="154" customFormat="1" x14ac:dyDescent="0.35"/>
    <row r="39" s="154" customFormat="1" x14ac:dyDescent="0.35"/>
    <row r="40" s="154" customFormat="1" x14ac:dyDescent="0.35"/>
    <row r="41" s="154" customFormat="1" x14ac:dyDescent="0.35"/>
    <row r="42" s="154" customFormat="1" x14ac:dyDescent="0.35"/>
    <row r="43" s="154" customFormat="1" x14ac:dyDescent="0.35"/>
    <row r="44" s="154" customFormat="1" x14ac:dyDescent="0.35"/>
    <row r="45" s="154" customFormat="1" x14ac:dyDescent="0.35"/>
    <row r="46" s="154" customFormat="1" x14ac:dyDescent="0.35"/>
    <row r="47" s="154" customFormat="1" x14ac:dyDescent="0.35"/>
    <row r="48" s="154" customFormat="1" x14ac:dyDescent="0.35"/>
    <row r="49" s="154" customFormat="1" x14ac:dyDescent="0.35"/>
    <row r="50" s="154" customFormat="1" x14ac:dyDescent="0.35"/>
    <row r="51" s="154" customFormat="1" x14ac:dyDescent="0.35"/>
  </sheetData>
  <sheetProtection algorithmName="SHA-512" hashValue="xx0Pbxnlag69hw8fcw3eFlfphl0iMkasBY9C9w1Jbm37ZPBSbM38GGbms7SzHaxTmd3SjiXvfkO+Vi2s6RGnCg==" saltValue="Hy5objZXgqf+pIWqAc7hVg==" spinCount="100000" sheet="1" objects="1" scenarios="1"/>
  <mergeCells count="43">
    <mergeCell ref="C29:M29"/>
    <mergeCell ref="C30:M30"/>
    <mergeCell ref="A23:E23"/>
    <mergeCell ref="F23:M23"/>
    <mergeCell ref="A24:E24"/>
    <mergeCell ref="F24:M24"/>
    <mergeCell ref="A25:E25"/>
    <mergeCell ref="F25:M25"/>
    <mergeCell ref="C31:M31"/>
    <mergeCell ref="A22:E22"/>
    <mergeCell ref="F22:M22"/>
    <mergeCell ref="A15:M15"/>
    <mergeCell ref="A16:E16"/>
    <mergeCell ref="F16:M16"/>
    <mergeCell ref="A17:E17"/>
    <mergeCell ref="F17:M17"/>
    <mergeCell ref="A18:E18"/>
    <mergeCell ref="F18:M18"/>
    <mergeCell ref="A19:M19"/>
    <mergeCell ref="A20:E20"/>
    <mergeCell ref="F20:M20"/>
    <mergeCell ref="A21:E21"/>
    <mergeCell ref="F21:M21"/>
    <mergeCell ref="C27:M27"/>
    <mergeCell ref="A12:E12"/>
    <mergeCell ref="F12:M12"/>
    <mergeCell ref="A13:E13"/>
    <mergeCell ref="F13:M13"/>
    <mergeCell ref="A14:E14"/>
    <mergeCell ref="F14:M14"/>
    <mergeCell ref="A11:E11"/>
    <mergeCell ref="F11:M11"/>
    <mergeCell ref="A3:M4"/>
    <mergeCell ref="A5:M5"/>
    <mergeCell ref="A6:E6"/>
    <mergeCell ref="F6:M6"/>
    <mergeCell ref="A7:E7"/>
    <mergeCell ref="F7:M7"/>
    <mergeCell ref="A8:E8"/>
    <mergeCell ref="F8:M8"/>
    <mergeCell ref="A9:E9"/>
    <mergeCell ref="F9:M9"/>
    <mergeCell ref="A10:M10"/>
  </mergeCells>
  <dataValidations count="5">
    <dataValidation type="custom" allowBlank="1" showInputMessage="1" showErrorMessage="1" error="Enter valid email address" sqref="F13:M13" xr:uid="{2F0FF2AA-2B0F-4A2E-808F-3B99FFB07B5E}">
      <formula1>ISNUMBER(MATCH("*@*.?*",F13,0))</formula1>
    </dataValidation>
    <dataValidation type="custom" allowBlank="1" showInputMessage="1" showErrorMessage="1" error="Enter valid phone number with area code" sqref="F14:M14" xr:uid="{AE28437F-4F61-4E21-80C4-AA79D33B6E7D}">
      <formula1>AND(ISNUMBER(F14),LEN(F14)=10)</formula1>
    </dataValidation>
    <dataValidation type="decimal" operator="greaterThan" allowBlank="1" showInputMessage="1" showErrorMessage="1" error="Enter dollar amount" sqref="F16:M16" xr:uid="{04E994B7-4CAF-4CAB-AE25-EE5AB99F13A7}">
      <formula1>0</formula1>
    </dataValidation>
    <dataValidation type="whole" allowBlank="1" showInputMessage="1" showErrorMessage="1" error="Enter a valid year" sqref="F17:M17" xr:uid="{2DF0FF7F-203A-443C-9C3D-BCF76585F91B}">
      <formula1>1900</formula1>
      <formula2>2100</formula2>
    </dataValidation>
    <dataValidation allowBlank="1" showInputMessage="1" showErrorMessage="1" promptTitle="Respondent's Signature:" prompt="Please sign form digitally and submit with your application package." sqref="C30:M30" xr:uid="{DF876AB5-69DF-4CCF-9757-3661827E10E1}"/>
  </dataValidations>
  <pageMargins left="0.7" right="0.7" top="1.1200000000000001" bottom="0.75" header="0.3" footer="0.3"/>
  <pageSetup scale="59"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C3999-8702-4CC4-B828-CFA66684705B}">
  <sheetPr codeName="Sheet5">
    <tabColor rgb="FF002060"/>
    <pageSetUpPr fitToPage="1"/>
  </sheetPr>
  <dimension ref="A9:J43"/>
  <sheetViews>
    <sheetView zoomScaleNormal="100" zoomScaleSheetLayoutView="110" workbookViewId="0">
      <selection activeCell="L12" sqref="L12"/>
    </sheetView>
  </sheetViews>
  <sheetFormatPr defaultColWidth="9.1796875" defaultRowHeight="15.5" x14ac:dyDescent="0.35"/>
  <cols>
    <col min="1" max="1" width="7" style="203" customWidth="1"/>
    <col min="2" max="3" width="9.1796875" style="203"/>
    <col min="4" max="4" width="13.453125" style="203" customWidth="1"/>
    <col min="5" max="8" width="9.1796875" style="203"/>
    <col min="9" max="9" width="15" style="203" customWidth="1"/>
    <col min="10" max="16384" width="9.1796875" style="203"/>
  </cols>
  <sheetData>
    <row r="9" spans="1:10" ht="44.15" customHeight="1" x14ac:dyDescent="0.35">
      <c r="A9" s="927" t="s">
        <v>351</v>
      </c>
      <c r="B9" s="928"/>
      <c r="C9" s="928"/>
      <c r="D9" s="928"/>
      <c r="E9" s="928"/>
      <c r="F9" s="928"/>
      <c r="G9" s="928"/>
      <c r="H9" s="928"/>
      <c r="I9" s="928"/>
      <c r="J9" s="928"/>
    </row>
    <row r="10" spans="1:10" ht="34.5" customHeight="1" x14ac:dyDescent="0.35">
      <c r="A10" s="928"/>
      <c r="B10" s="928"/>
      <c r="C10" s="928"/>
      <c r="D10" s="928"/>
      <c r="E10" s="928"/>
      <c r="F10" s="928"/>
      <c r="G10" s="928"/>
      <c r="H10" s="928"/>
      <c r="I10" s="928"/>
      <c r="J10" s="928"/>
    </row>
    <row r="11" spans="1:10" ht="21" customHeight="1" x14ac:dyDescent="0.35">
      <c r="A11" s="928"/>
      <c r="B11" s="928"/>
      <c r="C11" s="928"/>
      <c r="D11" s="928"/>
      <c r="E11" s="928"/>
      <c r="F11" s="928"/>
      <c r="G11" s="928"/>
      <c r="H11" s="928"/>
      <c r="I11" s="928"/>
      <c r="J11" s="928"/>
    </row>
    <row r="12" spans="1:10" ht="35.25" customHeight="1" x14ac:dyDescent="0.35">
      <c r="A12" s="928"/>
      <c r="B12" s="928"/>
      <c r="C12" s="928"/>
      <c r="D12" s="928"/>
      <c r="E12" s="928"/>
      <c r="F12" s="928"/>
      <c r="G12" s="928"/>
      <c r="H12" s="928"/>
      <c r="I12" s="928"/>
      <c r="J12" s="928"/>
    </row>
    <row r="14" spans="1:10" x14ac:dyDescent="0.35">
      <c r="A14" s="174"/>
      <c r="B14" s="924" t="s">
        <v>352</v>
      </c>
      <c r="C14" s="924"/>
      <c r="D14" s="924"/>
      <c r="E14" s="924"/>
      <c r="F14" s="924"/>
      <c r="G14" s="924"/>
      <c r="H14" s="924"/>
      <c r="I14" s="924"/>
      <c r="J14" s="174"/>
    </row>
    <row r="15" spans="1:10" x14ac:dyDescent="0.35">
      <c r="A15" s="174"/>
      <c r="B15" s="924"/>
      <c r="C15" s="924"/>
      <c r="D15" s="924"/>
      <c r="E15" s="924"/>
      <c r="F15" s="924"/>
      <c r="G15" s="924"/>
      <c r="H15" s="924"/>
      <c r="I15" s="924"/>
      <c r="J15" s="174"/>
    </row>
    <row r="17" spans="1:10" x14ac:dyDescent="0.35">
      <c r="A17" s="174"/>
      <c r="B17" s="925" t="s">
        <v>63</v>
      </c>
      <c r="C17" s="925"/>
      <c r="D17" s="925"/>
      <c r="E17" s="926" t="str">
        <f>IF(Application!E15="","",Application!E15)</f>
        <v/>
      </c>
      <c r="F17" s="926"/>
      <c r="G17" s="926"/>
      <c r="H17" s="926"/>
      <c r="I17" s="926"/>
      <c r="J17" s="174"/>
    </row>
    <row r="18" spans="1:10" x14ac:dyDescent="0.35">
      <c r="A18" s="174"/>
      <c r="B18" s="925" t="s">
        <v>353</v>
      </c>
      <c r="C18" s="925"/>
      <c r="D18" s="925"/>
      <c r="E18" s="929" t="e">
        <f>IF(Application!E16="","",Application!E16)</f>
        <v>#N/A</v>
      </c>
      <c r="F18" s="930"/>
      <c r="G18" s="930"/>
      <c r="H18" s="930"/>
      <c r="I18" s="930"/>
      <c r="J18" s="174"/>
    </row>
    <row r="19" spans="1:10" x14ac:dyDescent="0.35">
      <c r="A19" s="174"/>
      <c r="B19" s="925" t="s">
        <v>354</v>
      </c>
      <c r="C19" s="925"/>
      <c r="D19" s="925"/>
      <c r="E19" s="930" t="str">
        <f>IF(Application!E33="","",Application!E33)</f>
        <v/>
      </c>
      <c r="F19" s="930"/>
      <c r="G19" s="930"/>
      <c r="H19" s="930"/>
      <c r="I19" s="930"/>
      <c r="J19" s="174"/>
    </row>
    <row r="20" spans="1:10" x14ac:dyDescent="0.35">
      <c r="A20" s="174"/>
      <c r="B20" s="925" t="s">
        <v>355</v>
      </c>
      <c r="C20" s="925"/>
      <c r="D20" s="944" t="str">
        <f>IF(Application!E18="","",Application!E18)</f>
        <v/>
      </c>
      <c r="E20" s="944"/>
      <c r="F20" s="224"/>
      <c r="G20" s="224" t="s">
        <v>75</v>
      </c>
      <c r="H20" s="944" t="str">
        <f>IF(Application!I19="","",Application!I19)</f>
        <v/>
      </c>
      <c r="I20" s="944"/>
      <c r="J20" s="174"/>
    </row>
    <row r="21" spans="1:10" x14ac:dyDescent="0.35">
      <c r="A21" s="174"/>
      <c r="B21" s="925" t="s">
        <v>356</v>
      </c>
      <c r="C21" s="925"/>
      <c r="D21" s="925"/>
      <c r="E21" s="926" t="str">
        <f>IF(Application!C26="","",Application!C26)</f>
        <v/>
      </c>
      <c r="F21" s="926"/>
      <c r="G21" s="926"/>
      <c r="H21" s="930"/>
      <c r="I21" s="930"/>
      <c r="J21" s="174"/>
    </row>
    <row r="22" spans="1:10" x14ac:dyDescent="0.35">
      <c r="A22" s="174"/>
      <c r="B22" s="224" t="s">
        <v>357</v>
      </c>
      <c r="C22" s="224"/>
      <c r="D22" s="943" t="str">
        <f>IF(Application!I26="","",Application!I26)</f>
        <v/>
      </c>
      <c r="E22" s="943"/>
      <c r="F22" s="174"/>
      <c r="G22" s="174" t="s">
        <v>92</v>
      </c>
      <c r="H22" s="930" t="str">
        <f>IF(Application!I27="","",Application!I27)</f>
        <v/>
      </c>
      <c r="I22" s="930"/>
      <c r="J22" s="174"/>
    </row>
    <row r="23" spans="1:10" x14ac:dyDescent="0.35">
      <c r="A23" s="174"/>
      <c r="B23" s="174" t="s">
        <v>358</v>
      </c>
      <c r="C23" s="174"/>
      <c r="D23" s="258" t="str" cm="1">
        <f t="array" ref="D23">_xlfn.IFS(Application!E33="For-Profit Organization",500,Application!E33="Non-Profit Organization",250,Application!E33="","")</f>
        <v/>
      </c>
      <c r="E23" s="174"/>
      <c r="F23" s="174"/>
      <c r="G23" s="174"/>
      <c r="H23" s="174"/>
      <c r="I23" s="174"/>
      <c r="J23" s="174"/>
    </row>
    <row r="24" spans="1:10" x14ac:dyDescent="0.35">
      <c r="A24" s="931"/>
      <c r="B24" s="931"/>
      <c r="C24" s="931"/>
      <c r="D24" s="931"/>
      <c r="E24" s="931"/>
      <c r="F24" s="931"/>
      <c r="G24" s="931"/>
      <c r="H24" s="931"/>
      <c r="I24" s="931"/>
      <c r="J24" s="931"/>
    </row>
    <row r="25" spans="1:10" ht="16" thickBot="1" x14ac:dyDescent="0.4">
      <c r="A25" s="174"/>
      <c r="B25" s="174"/>
      <c r="C25" s="174"/>
      <c r="D25" s="174"/>
      <c r="E25" s="174"/>
      <c r="F25" s="174"/>
      <c r="G25" s="174"/>
      <c r="H25" s="174"/>
      <c r="I25" s="174"/>
      <c r="J25" s="174"/>
    </row>
    <row r="26" spans="1:10" x14ac:dyDescent="0.35">
      <c r="A26" s="932" t="s">
        <v>359</v>
      </c>
      <c r="B26" s="933"/>
      <c r="C26" s="933"/>
      <c r="D26" s="933"/>
      <c r="E26" s="933"/>
      <c r="F26" s="933"/>
      <c r="G26" s="933"/>
      <c r="H26" s="933"/>
      <c r="I26" s="933"/>
      <c r="J26" s="934"/>
    </row>
    <row r="27" spans="1:10" x14ac:dyDescent="0.35">
      <c r="A27" s="935"/>
      <c r="B27" s="936"/>
      <c r="C27" s="936"/>
      <c r="D27" s="936"/>
      <c r="E27" s="936"/>
      <c r="F27" s="936"/>
      <c r="G27" s="936"/>
      <c r="H27" s="936"/>
      <c r="I27" s="936"/>
      <c r="J27" s="937"/>
    </row>
    <row r="28" spans="1:10" x14ac:dyDescent="0.35">
      <c r="A28" s="935"/>
      <c r="B28" s="936"/>
      <c r="C28" s="936"/>
      <c r="D28" s="936"/>
      <c r="E28" s="936"/>
      <c r="F28" s="936"/>
      <c r="G28" s="936"/>
      <c r="H28" s="936"/>
      <c r="I28" s="936"/>
      <c r="J28" s="937"/>
    </row>
    <row r="29" spans="1:10" x14ac:dyDescent="0.35">
      <c r="A29" s="935"/>
      <c r="B29" s="936"/>
      <c r="C29" s="936"/>
      <c r="D29" s="936"/>
      <c r="E29" s="936"/>
      <c r="F29" s="936"/>
      <c r="G29" s="936"/>
      <c r="H29" s="936"/>
      <c r="I29" s="936"/>
      <c r="J29" s="937"/>
    </row>
    <row r="30" spans="1:10" x14ac:dyDescent="0.35">
      <c r="A30" s="935"/>
      <c r="B30" s="936"/>
      <c r="C30" s="936"/>
      <c r="D30" s="936"/>
      <c r="E30" s="936"/>
      <c r="F30" s="936"/>
      <c r="G30" s="936"/>
      <c r="H30" s="936"/>
      <c r="I30" s="936"/>
      <c r="J30" s="937"/>
    </row>
    <row r="31" spans="1:10" x14ac:dyDescent="0.35">
      <c r="A31" s="935"/>
      <c r="B31" s="936"/>
      <c r="C31" s="936"/>
      <c r="D31" s="936"/>
      <c r="E31" s="936"/>
      <c r="F31" s="936"/>
      <c r="G31" s="936"/>
      <c r="H31" s="936"/>
      <c r="I31" s="936"/>
      <c r="J31" s="937"/>
    </row>
    <row r="32" spans="1:10" x14ac:dyDescent="0.35">
      <c r="A32" s="935"/>
      <c r="B32" s="936"/>
      <c r="C32" s="936"/>
      <c r="D32" s="936"/>
      <c r="E32" s="936"/>
      <c r="F32" s="936"/>
      <c r="G32" s="936"/>
      <c r="H32" s="936"/>
      <c r="I32" s="936"/>
      <c r="J32" s="937"/>
    </row>
    <row r="33" spans="1:10" x14ac:dyDescent="0.35">
      <c r="A33" s="935"/>
      <c r="B33" s="936"/>
      <c r="C33" s="936"/>
      <c r="D33" s="936"/>
      <c r="E33" s="936"/>
      <c r="F33" s="936"/>
      <c r="G33" s="936"/>
      <c r="H33" s="936"/>
      <c r="I33" s="936"/>
      <c r="J33" s="937"/>
    </row>
    <row r="34" spans="1:10" x14ac:dyDescent="0.35">
      <c r="A34" s="935"/>
      <c r="B34" s="936"/>
      <c r="C34" s="936"/>
      <c r="D34" s="936"/>
      <c r="E34" s="936"/>
      <c r="F34" s="936"/>
      <c r="G34" s="936"/>
      <c r="H34" s="936"/>
      <c r="I34" s="936"/>
      <c r="J34" s="937"/>
    </row>
    <row r="35" spans="1:10" x14ac:dyDescent="0.35">
      <c r="A35" s="935"/>
      <c r="B35" s="936"/>
      <c r="C35" s="936"/>
      <c r="D35" s="936"/>
      <c r="E35" s="936"/>
      <c r="F35" s="936"/>
      <c r="G35" s="936"/>
      <c r="H35" s="936"/>
      <c r="I35" s="936"/>
      <c r="J35" s="937"/>
    </row>
    <row r="36" spans="1:10" x14ac:dyDescent="0.35">
      <c r="A36" s="935"/>
      <c r="B36" s="936"/>
      <c r="C36" s="936"/>
      <c r="D36" s="936"/>
      <c r="E36" s="936"/>
      <c r="F36" s="936"/>
      <c r="G36" s="936"/>
      <c r="H36" s="936"/>
      <c r="I36" s="936"/>
      <c r="J36" s="937"/>
    </row>
    <row r="37" spans="1:10" x14ac:dyDescent="0.35">
      <c r="A37" s="935"/>
      <c r="B37" s="936"/>
      <c r="C37" s="936"/>
      <c r="D37" s="936"/>
      <c r="E37" s="936"/>
      <c r="F37" s="936"/>
      <c r="G37" s="936"/>
      <c r="H37" s="936"/>
      <c r="I37" s="936"/>
      <c r="J37" s="937"/>
    </row>
    <row r="38" spans="1:10" x14ac:dyDescent="0.35">
      <c r="A38" s="935"/>
      <c r="B38" s="936"/>
      <c r="C38" s="936"/>
      <c r="D38" s="936"/>
      <c r="E38" s="936"/>
      <c r="F38" s="936"/>
      <c r="G38" s="936"/>
      <c r="H38" s="936"/>
      <c r="I38" s="936"/>
      <c r="J38" s="937"/>
    </row>
    <row r="39" spans="1:10" x14ac:dyDescent="0.35">
      <c r="A39" s="935"/>
      <c r="B39" s="936"/>
      <c r="C39" s="936"/>
      <c r="D39" s="936"/>
      <c r="E39" s="936"/>
      <c r="F39" s="936"/>
      <c r="G39" s="936"/>
      <c r="H39" s="936"/>
      <c r="I39" s="936"/>
      <c r="J39" s="937"/>
    </row>
    <row r="40" spans="1:10" ht="16" thickBot="1" x14ac:dyDescent="0.4">
      <c r="A40" s="938"/>
      <c r="B40" s="939"/>
      <c r="C40" s="939"/>
      <c r="D40" s="939"/>
      <c r="E40" s="939"/>
      <c r="F40" s="939"/>
      <c r="G40" s="939"/>
      <c r="H40" s="939"/>
      <c r="I40" s="939"/>
      <c r="J40" s="940"/>
    </row>
    <row r="41" spans="1:10" ht="15.75" customHeight="1" x14ac:dyDescent="0.35">
      <c r="A41" s="174"/>
      <c r="B41" s="941" t="s">
        <v>360</v>
      </c>
      <c r="C41" s="941"/>
      <c r="D41" s="941"/>
      <c r="E41" s="941"/>
      <c r="F41" s="941"/>
      <c r="G41" s="941"/>
      <c r="H41" s="941"/>
      <c r="I41" s="941"/>
      <c r="J41" s="174"/>
    </row>
    <row r="42" spans="1:10" x14ac:dyDescent="0.35">
      <c r="A42" s="174"/>
      <c r="B42" s="942"/>
      <c r="C42" s="942"/>
      <c r="D42" s="942"/>
      <c r="E42" s="942"/>
      <c r="F42" s="942"/>
      <c r="G42" s="942"/>
      <c r="H42" s="942"/>
      <c r="I42" s="942"/>
      <c r="J42" s="174"/>
    </row>
    <row r="43" spans="1:10" x14ac:dyDescent="0.35">
      <c r="A43" s="174"/>
      <c r="B43" s="942"/>
      <c r="C43" s="942"/>
      <c r="D43" s="942"/>
      <c r="E43" s="942"/>
      <c r="F43" s="942"/>
      <c r="G43" s="942"/>
      <c r="H43" s="942"/>
      <c r="I43" s="942"/>
      <c r="J43" s="174"/>
    </row>
  </sheetData>
  <sheetProtection algorithmName="SHA-512" hashValue="3NCqrbEAxc1dTnTHLPg3OX5u246H0cRP2nWNrlqKeyQWp4KBxhJnepNHTxtgz+C7jDD01WC99gGverF4lhlrBQ==" saltValue="LJRlzv/ZTDA8a2a1FOHoZg==" spinCount="100000" sheet="1"/>
  <mergeCells count="18">
    <mergeCell ref="A24:J24"/>
    <mergeCell ref="A26:J40"/>
    <mergeCell ref="B19:D19"/>
    <mergeCell ref="E19:I19"/>
    <mergeCell ref="B41:I43"/>
    <mergeCell ref="D22:E22"/>
    <mergeCell ref="B20:C20"/>
    <mergeCell ref="D20:E20"/>
    <mergeCell ref="H20:I20"/>
    <mergeCell ref="H22:I22"/>
    <mergeCell ref="B21:D21"/>
    <mergeCell ref="E21:I21"/>
    <mergeCell ref="B14:I15"/>
    <mergeCell ref="B17:D17"/>
    <mergeCell ref="E17:I17"/>
    <mergeCell ref="A9:J12"/>
    <mergeCell ref="B18:D18"/>
    <mergeCell ref="E18:I18"/>
  </mergeCells>
  <pageMargins left="0.7" right="0.7" top="0.75" bottom="0.75" header="0.3" footer="0.3"/>
  <pageSetup scale="93"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AD214-83DB-400B-ABD5-C9EE85D98DAE}">
  <sheetPr codeName="Sheet3">
    <tabColor rgb="FF002060"/>
    <pageSetUpPr fitToPage="1"/>
  </sheetPr>
  <dimension ref="A1:AA125"/>
  <sheetViews>
    <sheetView zoomScaleNormal="100" zoomScaleSheetLayoutView="110" workbookViewId="0">
      <selection activeCell="C94" sqref="C94:K94"/>
    </sheetView>
  </sheetViews>
  <sheetFormatPr defaultColWidth="9.1796875" defaultRowHeight="15.5" x14ac:dyDescent="0.35"/>
  <cols>
    <col min="1" max="1" width="9.1796875" style="175"/>
    <col min="2" max="2" width="11" style="175" customWidth="1"/>
    <col min="3" max="3" width="9.1796875" style="175"/>
    <col min="4" max="4" width="14.453125" style="175" customWidth="1"/>
    <col min="5" max="10" width="9.1796875" style="175"/>
    <col min="11" max="27" width="9.1796875" style="174"/>
    <col min="28" max="16384" width="9.1796875" style="175"/>
  </cols>
  <sheetData>
    <row r="1" spans="1:14" s="174" customFormat="1" x14ac:dyDescent="0.35"/>
    <row r="2" spans="1:14" s="174" customFormat="1" x14ac:dyDescent="0.35"/>
    <row r="3" spans="1:14" s="174" customFormat="1" x14ac:dyDescent="0.35"/>
    <row r="4" spans="1:14" s="174" customFormat="1" x14ac:dyDescent="0.35"/>
    <row r="5" spans="1:14" s="174" customFormat="1" x14ac:dyDescent="0.35"/>
    <row r="6" spans="1:14" s="174" customFormat="1" x14ac:dyDescent="0.35"/>
    <row r="7" spans="1:14" s="174" customFormat="1" x14ac:dyDescent="0.35"/>
    <row r="8" spans="1:14" s="174" customFormat="1" x14ac:dyDescent="0.35"/>
    <row r="9" spans="1:14" s="357" customFormat="1" ht="18.5" x14ac:dyDescent="0.45">
      <c r="A9" s="152" t="s">
        <v>0</v>
      </c>
      <c r="B9" s="355"/>
      <c r="C9" s="355"/>
      <c r="D9" s="355"/>
      <c r="E9" s="355"/>
      <c r="F9" s="355"/>
      <c r="G9" s="355"/>
      <c r="H9" s="355"/>
      <c r="I9" s="356"/>
      <c r="J9" s="356"/>
      <c r="K9" s="356"/>
      <c r="L9" s="356"/>
      <c r="M9" s="356"/>
      <c r="N9" s="356"/>
    </row>
    <row r="10" spans="1:14" s="357" customFormat="1" ht="18.5" x14ac:dyDescent="0.45">
      <c r="A10" s="152"/>
      <c r="B10" s="355"/>
      <c r="C10" s="355"/>
      <c r="D10" s="355"/>
      <c r="E10" s="355"/>
      <c r="F10" s="355"/>
      <c r="G10" s="355"/>
      <c r="H10" s="355"/>
      <c r="I10" s="356"/>
      <c r="J10" s="356"/>
      <c r="K10" s="356"/>
      <c r="L10" s="356"/>
      <c r="M10" s="356"/>
      <c r="N10" s="356"/>
    </row>
    <row r="11" spans="1:14" s="174" customFormat="1" ht="15.75" customHeight="1" x14ac:dyDescent="0.35">
      <c r="A11" s="956" t="s">
        <v>361</v>
      </c>
      <c r="B11" s="956"/>
      <c r="C11" s="956"/>
      <c r="D11" s="956"/>
      <c r="E11" s="956"/>
      <c r="F11" s="956"/>
      <c r="G11" s="956"/>
      <c r="H11" s="956"/>
      <c r="I11" s="956"/>
      <c r="J11" s="956"/>
      <c r="K11" s="956"/>
      <c r="L11" s="956"/>
      <c r="M11" s="956"/>
      <c r="N11" s="956"/>
    </row>
    <row r="12" spans="1:14" s="174" customFormat="1" ht="15.75" customHeight="1" x14ac:dyDescent="0.35">
      <c r="A12" s="956"/>
      <c r="B12" s="956"/>
      <c r="C12" s="956"/>
      <c r="D12" s="956"/>
      <c r="E12" s="956"/>
      <c r="F12" s="956"/>
      <c r="G12" s="956"/>
      <c r="H12" s="956"/>
      <c r="I12" s="956"/>
      <c r="J12" s="956"/>
      <c r="K12" s="956"/>
      <c r="L12" s="956"/>
      <c r="M12" s="956"/>
      <c r="N12" s="956"/>
    </row>
    <row r="13" spans="1:14" s="174" customFormat="1" ht="15.75" customHeight="1" x14ac:dyDescent="0.35">
      <c r="A13" s="956"/>
      <c r="B13" s="956"/>
      <c r="C13" s="956"/>
      <c r="D13" s="956"/>
      <c r="E13" s="956"/>
      <c r="F13" s="956"/>
      <c r="G13" s="956"/>
      <c r="H13" s="956"/>
      <c r="I13" s="956"/>
      <c r="J13" s="956"/>
      <c r="K13" s="956"/>
      <c r="L13" s="956"/>
      <c r="M13" s="956"/>
      <c r="N13" s="956"/>
    </row>
    <row r="14" spans="1:14" s="174" customFormat="1" ht="15.75" customHeight="1" x14ac:dyDescent="0.35">
      <c r="A14" s="956"/>
      <c r="B14" s="956"/>
      <c r="C14" s="956"/>
      <c r="D14" s="956"/>
      <c r="E14" s="956"/>
      <c r="F14" s="956"/>
      <c r="G14" s="956"/>
      <c r="H14" s="956"/>
      <c r="I14" s="956"/>
      <c r="J14" s="956"/>
      <c r="K14" s="956"/>
      <c r="L14" s="956"/>
      <c r="M14" s="956"/>
      <c r="N14" s="956"/>
    </row>
    <row r="15" spans="1:14" s="174" customFormat="1" x14ac:dyDescent="0.35"/>
    <row r="16" spans="1:14" s="174" customFormat="1" x14ac:dyDescent="0.35">
      <c r="B16" s="924" t="s">
        <v>362</v>
      </c>
      <c r="C16" s="924"/>
      <c r="D16" s="924"/>
      <c r="E16" s="924"/>
      <c r="F16" s="924"/>
      <c r="G16" s="924"/>
      <c r="H16" s="924"/>
      <c r="I16" s="924"/>
    </row>
    <row r="17" spans="1:14" s="174" customFormat="1" x14ac:dyDescent="0.35">
      <c r="B17" s="924"/>
      <c r="C17" s="924"/>
      <c r="D17" s="924"/>
      <c r="E17" s="924"/>
      <c r="F17" s="924"/>
      <c r="G17" s="924"/>
      <c r="H17" s="924"/>
      <c r="I17" s="924"/>
    </row>
    <row r="18" spans="1:14" s="174" customFormat="1" x14ac:dyDescent="0.35">
      <c r="B18" s="469"/>
      <c r="C18" s="469"/>
      <c r="D18" s="469"/>
      <c r="E18" s="469"/>
      <c r="F18" s="469"/>
      <c r="G18" s="469"/>
      <c r="H18" s="469"/>
      <c r="I18" s="469"/>
    </row>
    <row r="19" spans="1:14" s="174" customFormat="1" ht="15.75" customHeight="1" x14ac:dyDescent="0.35">
      <c r="B19" s="925" t="s">
        <v>63</v>
      </c>
      <c r="C19" s="925"/>
      <c r="D19" s="925"/>
      <c r="E19" s="926">
        <f>+Application!E15</f>
        <v>0</v>
      </c>
      <c r="F19" s="926"/>
      <c r="G19" s="926"/>
      <c r="H19" s="926"/>
      <c r="I19" s="926"/>
    </row>
    <row r="20" spans="1:14" s="174" customFormat="1" x14ac:dyDescent="0.35">
      <c r="B20" s="957" t="s">
        <v>363</v>
      </c>
      <c r="C20" s="957"/>
      <c r="D20" s="957"/>
      <c r="E20" s="926">
        <f>+Application!E31</f>
        <v>0</v>
      </c>
      <c r="F20" s="926"/>
      <c r="G20" s="926"/>
      <c r="H20" s="926"/>
      <c r="I20" s="926"/>
    </row>
    <row r="21" spans="1:14" s="174" customFormat="1" x14ac:dyDescent="0.35">
      <c r="B21" s="925" t="s">
        <v>364</v>
      </c>
      <c r="C21" s="925"/>
      <c r="D21" s="925"/>
      <c r="E21" s="926">
        <f>+Application!E32</f>
        <v>0</v>
      </c>
      <c r="F21" s="926"/>
      <c r="G21" s="926"/>
      <c r="H21" s="926"/>
      <c r="I21" s="926"/>
    </row>
    <row r="22" spans="1:14" s="174" customFormat="1" x14ac:dyDescent="0.35">
      <c r="B22" s="925" t="s">
        <v>353</v>
      </c>
      <c r="C22" s="925"/>
      <c r="D22" s="925"/>
      <c r="E22" s="929" t="e">
        <f>+Application!E16</f>
        <v>#N/A</v>
      </c>
      <c r="F22" s="930"/>
      <c r="G22" s="930"/>
      <c r="H22" s="930"/>
      <c r="I22" s="930"/>
    </row>
    <row r="23" spans="1:14" s="174" customFormat="1" x14ac:dyDescent="0.35">
      <c r="B23" s="925" t="s">
        <v>354</v>
      </c>
      <c r="C23" s="925"/>
      <c r="D23" s="925"/>
      <c r="E23" s="930">
        <f>+Application!E33</f>
        <v>0</v>
      </c>
      <c r="F23" s="930"/>
      <c r="G23" s="930"/>
      <c r="H23" s="930"/>
      <c r="I23" s="930"/>
    </row>
    <row r="24" spans="1:14" s="174" customFormat="1" x14ac:dyDescent="0.35">
      <c r="B24" s="925" t="s">
        <v>355</v>
      </c>
      <c r="C24" s="925"/>
      <c r="D24" s="944">
        <f>+Application!E18</f>
        <v>0</v>
      </c>
      <c r="E24" s="944"/>
      <c r="F24" s="224"/>
      <c r="G24" s="224" t="s">
        <v>75</v>
      </c>
      <c r="H24" s="944">
        <f>+Application!E29</f>
        <v>0</v>
      </c>
      <c r="I24" s="944"/>
    </row>
    <row r="25" spans="1:14" s="174" customFormat="1" x14ac:dyDescent="0.35">
      <c r="B25" s="925" t="s">
        <v>356</v>
      </c>
      <c r="C25" s="925"/>
      <c r="D25" s="925"/>
      <c r="E25" s="926">
        <f>+Application!C26</f>
        <v>0</v>
      </c>
      <c r="F25" s="926"/>
      <c r="G25" s="926"/>
      <c r="H25" s="930"/>
      <c r="I25" s="930"/>
    </row>
    <row r="26" spans="1:14" s="174" customFormat="1" x14ac:dyDescent="0.35">
      <c r="B26" s="224" t="s">
        <v>357</v>
      </c>
      <c r="C26" s="224"/>
      <c r="D26" s="943">
        <f>+Application!I26</f>
        <v>0</v>
      </c>
      <c r="E26" s="943"/>
      <c r="G26" s="174" t="s">
        <v>92</v>
      </c>
      <c r="H26" s="930">
        <f>+Application!I27</f>
        <v>0</v>
      </c>
      <c r="I26" s="930"/>
    </row>
    <row r="27" spans="1:14" s="174" customFormat="1" x14ac:dyDescent="0.35"/>
    <row r="28" spans="1:14" s="174" customFormat="1" x14ac:dyDescent="0.35">
      <c r="A28" s="931"/>
      <c r="B28" s="931"/>
      <c r="C28" s="931"/>
      <c r="D28" s="931"/>
      <c r="E28" s="931"/>
      <c r="F28" s="931"/>
      <c r="G28" s="931"/>
      <c r="H28" s="931"/>
      <c r="I28" s="931"/>
      <c r="J28" s="931"/>
      <c r="K28" s="931"/>
      <c r="L28" s="931"/>
      <c r="M28" s="931"/>
      <c r="N28" s="931"/>
    </row>
    <row r="29" spans="1:14" s="174" customFormat="1" x14ac:dyDescent="0.35">
      <c r="B29" s="366" t="s">
        <v>365</v>
      </c>
    </row>
    <row r="30" spans="1:14" s="174" customFormat="1" ht="15.75" customHeight="1" x14ac:dyDescent="0.35">
      <c r="A30" s="364"/>
      <c r="B30" s="924" t="s">
        <v>366</v>
      </c>
      <c r="C30" s="924"/>
      <c r="D30" s="924"/>
      <c r="E30" s="924"/>
      <c r="F30" s="924"/>
      <c r="G30" s="924"/>
      <c r="H30" s="924"/>
      <c r="I30" s="924"/>
      <c r="J30" s="924"/>
      <c r="K30" s="924"/>
      <c r="L30" s="924"/>
    </row>
    <row r="31" spans="1:14" s="174" customFormat="1" x14ac:dyDescent="0.35">
      <c r="A31" s="224"/>
      <c r="B31" s="924"/>
      <c r="C31" s="924"/>
      <c r="D31" s="924"/>
      <c r="E31" s="924"/>
      <c r="F31" s="924"/>
      <c r="G31" s="924"/>
      <c r="H31" s="924"/>
      <c r="I31" s="924"/>
      <c r="J31" s="924"/>
      <c r="K31" s="924"/>
      <c r="L31" s="924"/>
    </row>
    <row r="32" spans="1:14" s="174" customFormat="1" x14ac:dyDescent="0.35">
      <c r="A32" s="224"/>
      <c r="B32" s="924"/>
      <c r="C32" s="924"/>
      <c r="D32" s="924"/>
      <c r="E32" s="924"/>
      <c r="F32" s="924"/>
      <c r="G32" s="924"/>
      <c r="H32" s="924"/>
      <c r="I32" s="924"/>
      <c r="J32" s="924"/>
      <c r="K32" s="924"/>
      <c r="L32" s="924"/>
    </row>
    <row r="33" spans="1:14" s="174" customFormat="1" x14ac:dyDescent="0.35">
      <c r="A33" s="224"/>
      <c r="B33" s="924"/>
      <c r="C33" s="924"/>
      <c r="D33" s="924"/>
      <c r="E33" s="924"/>
      <c r="F33" s="924"/>
      <c r="G33" s="924"/>
      <c r="H33" s="924"/>
      <c r="I33" s="924"/>
      <c r="J33" s="924"/>
      <c r="K33" s="924"/>
      <c r="L33" s="924"/>
    </row>
    <row r="34" spans="1:14" s="174" customFormat="1" x14ac:dyDescent="0.35">
      <c r="A34" s="224"/>
      <c r="B34" s="924"/>
      <c r="C34" s="924"/>
      <c r="D34" s="924"/>
      <c r="E34" s="924"/>
      <c r="F34" s="924"/>
      <c r="G34" s="924"/>
      <c r="H34" s="924"/>
      <c r="I34" s="924"/>
      <c r="J34" s="924"/>
      <c r="K34" s="924"/>
      <c r="L34" s="924"/>
    </row>
    <row r="35" spans="1:14" s="174" customFormat="1" x14ac:dyDescent="0.35">
      <c r="A35" s="224"/>
      <c r="B35" s="924"/>
      <c r="C35" s="924"/>
      <c r="D35" s="924"/>
      <c r="E35" s="924"/>
      <c r="F35" s="924"/>
      <c r="G35" s="924"/>
      <c r="H35" s="924"/>
      <c r="I35" s="924"/>
      <c r="J35" s="924"/>
      <c r="K35" s="924"/>
      <c r="L35" s="924"/>
    </row>
    <row r="36" spans="1:14" s="174" customFormat="1" x14ac:dyDescent="0.35">
      <c r="A36" s="224"/>
      <c r="B36" s="924"/>
      <c r="C36" s="924"/>
      <c r="D36" s="924"/>
      <c r="E36" s="924"/>
      <c r="F36" s="924"/>
      <c r="G36" s="924"/>
      <c r="H36" s="924"/>
      <c r="I36" s="924"/>
      <c r="J36" s="924"/>
      <c r="K36" s="924"/>
      <c r="L36" s="924"/>
    </row>
    <row r="37" spans="1:14" s="174" customFormat="1" ht="35.25" customHeight="1" x14ac:dyDescent="0.35">
      <c r="A37" s="224"/>
      <c r="B37" s="924"/>
      <c r="C37" s="924"/>
      <c r="D37" s="924"/>
      <c r="E37" s="924"/>
      <c r="F37" s="924"/>
      <c r="G37" s="924"/>
      <c r="H37" s="924"/>
      <c r="I37" s="924"/>
      <c r="J37" s="924"/>
      <c r="K37" s="924"/>
      <c r="L37" s="924"/>
    </row>
    <row r="38" spans="1:14" s="174" customFormat="1" x14ac:dyDescent="0.35"/>
    <row r="39" spans="1:14" s="174" customFormat="1" x14ac:dyDescent="0.35">
      <c r="A39" s="931"/>
      <c r="B39" s="931"/>
      <c r="C39" s="931"/>
      <c r="D39" s="931"/>
      <c r="E39" s="931"/>
      <c r="F39" s="931"/>
      <c r="G39" s="931"/>
      <c r="H39" s="931"/>
      <c r="I39" s="931"/>
      <c r="J39" s="931"/>
      <c r="K39" s="931"/>
      <c r="L39" s="931"/>
      <c r="M39" s="931"/>
      <c r="N39" s="931"/>
    </row>
    <row r="40" spans="1:14" s="174" customFormat="1" x14ac:dyDescent="0.35">
      <c r="A40" s="363"/>
      <c r="B40" s="363"/>
      <c r="C40" s="363"/>
      <c r="D40" s="363"/>
      <c r="E40" s="363"/>
      <c r="F40" s="363"/>
      <c r="G40" s="363"/>
      <c r="H40" s="363"/>
      <c r="I40" s="363"/>
      <c r="J40" s="363"/>
      <c r="K40" s="363"/>
      <c r="L40" s="363"/>
    </row>
    <row r="41" spans="1:14" s="174" customFormat="1" ht="30.75" customHeight="1" x14ac:dyDescent="0.35">
      <c r="A41" s="970" t="s">
        <v>367</v>
      </c>
      <c r="B41" s="970"/>
      <c r="C41" s="970"/>
      <c r="D41" s="970"/>
      <c r="E41" s="970"/>
      <c r="F41" s="970"/>
      <c r="G41" s="970"/>
      <c r="H41" s="970"/>
      <c r="I41" s="970"/>
      <c r="J41" s="970"/>
      <c r="K41" s="970"/>
      <c r="L41" s="970"/>
      <c r="M41" s="970"/>
      <c r="N41" s="970"/>
    </row>
    <row r="42" spans="1:14" s="174" customFormat="1" x14ac:dyDescent="0.35">
      <c r="A42" s="363"/>
      <c r="B42" s="363"/>
      <c r="C42" s="363"/>
      <c r="D42" s="363"/>
      <c r="E42" s="363"/>
      <c r="F42" s="363"/>
      <c r="G42" s="363"/>
      <c r="H42" s="363"/>
      <c r="I42" s="363"/>
      <c r="J42" s="363"/>
      <c r="K42" s="363"/>
      <c r="L42" s="363"/>
    </row>
    <row r="43" spans="1:14" s="174" customFormat="1" x14ac:dyDescent="0.35">
      <c r="A43" s="365" t="s">
        <v>368</v>
      </c>
      <c r="B43" s="363"/>
      <c r="C43" s="363"/>
      <c r="D43" s="363"/>
      <c r="E43" s="363"/>
      <c r="F43" s="363"/>
      <c r="G43" s="363"/>
      <c r="H43" s="363"/>
      <c r="I43" s="363"/>
      <c r="J43" s="363"/>
      <c r="K43" s="363"/>
      <c r="L43" s="363"/>
    </row>
    <row r="44" spans="1:14" s="174" customFormat="1" ht="15.65" customHeight="1" x14ac:dyDescent="0.35">
      <c r="A44" s="363"/>
      <c r="B44" s="426" t="b">
        <v>0</v>
      </c>
      <c r="C44" s="955" t="s">
        <v>369</v>
      </c>
      <c r="D44" s="955"/>
      <c r="E44" s="955"/>
      <c r="F44" s="955"/>
      <c r="G44" s="955"/>
      <c r="H44" s="955"/>
      <c r="I44" s="955"/>
      <c r="J44" s="955"/>
      <c r="K44" s="955"/>
      <c r="L44" s="955"/>
      <c r="M44" s="955"/>
      <c r="N44" s="955"/>
    </row>
    <row r="45" spans="1:14" s="174" customFormat="1" x14ac:dyDescent="0.35">
      <c r="A45" s="363"/>
      <c r="B45" s="425" t="b">
        <v>0</v>
      </c>
      <c r="C45" s="953" t="s">
        <v>370</v>
      </c>
      <c r="D45" s="953"/>
      <c r="E45" s="953"/>
      <c r="F45" s="953"/>
      <c r="G45" s="953"/>
      <c r="H45" s="953"/>
      <c r="I45" s="953"/>
      <c r="J45" s="953"/>
      <c r="K45" s="953"/>
      <c r="L45" s="953"/>
      <c r="M45" s="953"/>
      <c r="N45" s="953"/>
    </row>
    <row r="46" spans="1:14" s="174" customFormat="1" x14ac:dyDescent="0.35">
      <c r="A46" s="363"/>
      <c r="B46" s="425" t="b">
        <v>0</v>
      </c>
      <c r="C46" s="953" t="s">
        <v>371</v>
      </c>
      <c r="D46" s="953"/>
      <c r="E46" s="953"/>
      <c r="F46" s="953"/>
      <c r="G46" s="953"/>
      <c r="H46" s="953"/>
      <c r="I46" s="953"/>
      <c r="J46" s="953"/>
      <c r="K46" s="953"/>
      <c r="L46" s="953"/>
      <c r="M46" s="953"/>
      <c r="N46" s="953"/>
    </row>
    <row r="47" spans="1:14" s="174" customFormat="1" x14ac:dyDescent="0.35">
      <c r="A47" s="363"/>
      <c r="B47" s="363"/>
      <c r="C47" s="363"/>
      <c r="D47" s="363"/>
      <c r="E47" s="363"/>
      <c r="F47" s="363"/>
      <c r="G47" s="363"/>
      <c r="H47" s="363"/>
      <c r="I47" s="363"/>
      <c r="J47" s="363"/>
      <c r="K47" s="363"/>
      <c r="L47" s="363"/>
    </row>
    <row r="48" spans="1:14" s="174" customFormat="1" x14ac:dyDescent="0.35">
      <c r="A48" s="365" t="s">
        <v>372</v>
      </c>
      <c r="B48" s="363"/>
      <c r="C48" s="363"/>
      <c r="D48" s="363"/>
      <c r="E48" s="363"/>
      <c r="F48" s="363"/>
      <c r="G48" s="363"/>
      <c r="H48" s="363"/>
      <c r="I48" s="363"/>
      <c r="J48" s="363"/>
      <c r="K48" s="363"/>
      <c r="L48" s="363"/>
    </row>
    <row r="49" spans="1:14" s="174" customFormat="1" x14ac:dyDescent="0.35">
      <c r="A49" s="363"/>
      <c r="B49" s="425" t="b">
        <v>0</v>
      </c>
      <c r="C49" s="946" t="s">
        <v>373</v>
      </c>
      <c r="D49" s="946"/>
      <c r="E49" s="946"/>
      <c r="F49" s="946"/>
      <c r="G49" s="946"/>
      <c r="H49" s="946"/>
      <c r="I49" s="946"/>
      <c r="J49" s="946"/>
      <c r="K49" s="946"/>
      <c r="L49" s="946"/>
      <c r="M49" s="946"/>
      <c r="N49" s="946"/>
    </row>
    <row r="50" spans="1:14" s="174" customFormat="1" x14ac:dyDescent="0.35">
      <c r="A50" s="363"/>
      <c r="B50" s="425" t="b">
        <v>0</v>
      </c>
      <c r="C50" s="953" t="s">
        <v>374</v>
      </c>
      <c r="D50" s="953"/>
      <c r="E50" s="953"/>
      <c r="F50" s="953"/>
      <c r="G50" s="953"/>
      <c r="H50" s="953"/>
      <c r="I50" s="953"/>
      <c r="J50" s="953"/>
      <c r="K50" s="953"/>
      <c r="L50" s="953"/>
      <c r="M50" s="953"/>
      <c r="N50" s="953"/>
    </row>
    <row r="51" spans="1:14" s="174" customFormat="1" x14ac:dyDescent="0.35">
      <c r="A51" s="363"/>
      <c r="B51" s="425" t="b">
        <v>0</v>
      </c>
      <c r="C51" s="953" t="s">
        <v>375</v>
      </c>
      <c r="D51" s="953"/>
      <c r="E51" s="953"/>
      <c r="F51" s="953"/>
      <c r="G51" s="953"/>
      <c r="H51" s="953"/>
      <c r="I51" s="953"/>
      <c r="J51" s="953"/>
      <c r="K51" s="953"/>
      <c r="L51" s="953"/>
      <c r="M51" s="953"/>
      <c r="N51" s="953"/>
    </row>
    <row r="52" spans="1:14" s="174" customFormat="1" x14ac:dyDescent="0.35">
      <c r="A52" s="363"/>
      <c r="B52" s="370"/>
      <c r="C52" s="371" t="s">
        <v>376</v>
      </c>
      <c r="D52" s="372"/>
      <c r="E52" s="372"/>
      <c r="F52" s="372"/>
      <c r="G52" s="372"/>
      <c r="H52" s="372"/>
      <c r="I52" s="372"/>
      <c r="J52" s="372"/>
      <c r="K52" s="372"/>
      <c r="L52" s="372"/>
      <c r="M52" s="373"/>
      <c r="N52" s="370"/>
    </row>
    <row r="53" spans="1:14" s="174" customFormat="1" x14ac:dyDescent="0.35">
      <c r="A53" s="363"/>
      <c r="C53" s="374" t="s">
        <v>377</v>
      </c>
      <c r="M53" s="191"/>
      <c r="N53" s="370"/>
    </row>
    <row r="54" spans="1:14" s="174" customFormat="1" x14ac:dyDescent="0.35">
      <c r="A54" s="363"/>
      <c r="C54" s="972"/>
      <c r="D54" s="973"/>
      <c r="E54" s="973"/>
      <c r="F54" s="973"/>
      <c r="G54" s="973"/>
      <c r="H54" s="973"/>
      <c r="I54" s="973"/>
      <c r="J54" s="973"/>
      <c r="K54" s="973"/>
      <c r="L54" s="973"/>
      <c r="M54" s="974"/>
      <c r="N54" s="370"/>
    </row>
    <row r="55" spans="1:14" s="174" customFormat="1" x14ac:dyDescent="0.35">
      <c r="A55" s="363"/>
      <c r="C55" s="972"/>
      <c r="D55" s="973"/>
      <c r="E55" s="973"/>
      <c r="F55" s="973"/>
      <c r="G55" s="973"/>
      <c r="H55" s="973"/>
      <c r="I55" s="973"/>
      <c r="J55" s="973"/>
      <c r="K55" s="973"/>
      <c r="L55" s="973"/>
      <c r="M55" s="974"/>
      <c r="N55" s="370"/>
    </row>
    <row r="56" spans="1:14" s="174" customFormat="1" x14ac:dyDescent="0.35">
      <c r="A56" s="363"/>
      <c r="C56" s="972"/>
      <c r="D56" s="973"/>
      <c r="E56" s="973"/>
      <c r="F56" s="973"/>
      <c r="G56" s="973"/>
      <c r="H56" s="973"/>
      <c r="I56" s="973"/>
      <c r="J56" s="973"/>
      <c r="K56" s="973"/>
      <c r="L56" s="973"/>
      <c r="M56" s="974"/>
      <c r="N56" s="370"/>
    </row>
    <row r="57" spans="1:14" s="174" customFormat="1" x14ac:dyDescent="0.35">
      <c r="A57" s="363"/>
      <c r="C57" s="947"/>
      <c r="D57" s="948"/>
      <c r="E57" s="948"/>
      <c r="F57" s="948"/>
      <c r="G57" s="948"/>
      <c r="H57" s="948"/>
      <c r="I57" s="948"/>
      <c r="J57" s="948"/>
      <c r="K57" s="948"/>
      <c r="L57" s="948"/>
      <c r="M57" s="949"/>
      <c r="N57" s="370"/>
    </row>
    <row r="58" spans="1:14" s="174" customFormat="1" x14ac:dyDescent="0.35">
      <c r="A58" s="363"/>
      <c r="M58" s="370"/>
      <c r="N58" s="370"/>
    </row>
    <row r="59" spans="1:14" s="174" customFormat="1" x14ac:dyDescent="0.35">
      <c r="A59" s="365" t="s">
        <v>378</v>
      </c>
      <c r="B59" s="363"/>
      <c r="C59" s="363"/>
      <c r="D59" s="363"/>
      <c r="E59" s="363"/>
      <c r="F59" s="363"/>
      <c r="G59" s="363"/>
      <c r="H59" s="363"/>
      <c r="I59" s="363"/>
      <c r="J59" s="363"/>
      <c r="K59" s="363"/>
      <c r="L59" s="363"/>
    </row>
    <row r="60" spans="1:14" s="174" customFormat="1" x14ac:dyDescent="0.35">
      <c r="A60" s="363"/>
      <c r="B60" s="425" t="b">
        <v>0</v>
      </c>
      <c r="C60" s="952" t="s">
        <v>379</v>
      </c>
      <c r="D60" s="952"/>
      <c r="E60" s="952"/>
      <c r="F60" s="952"/>
      <c r="G60" s="952"/>
      <c r="H60" s="952"/>
      <c r="I60" s="952"/>
      <c r="J60" s="952"/>
      <c r="K60" s="952"/>
      <c r="L60" s="952"/>
      <c r="M60" s="952"/>
      <c r="N60" s="952"/>
    </row>
    <row r="61" spans="1:14" s="174" customFormat="1" x14ac:dyDescent="0.35">
      <c r="A61" s="363"/>
      <c r="B61" s="425" t="b">
        <v>0</v>
      </c>
      <c r="C61" s="953" t="s">
        <v>380</v>
      </c>
      <c r="D61" s="953"/>
      <c r="E61" s="953"/>
      <c r="F61" s="953"/>
      <c r="G61" s="953"/>
      <c r="H61" s="953"/>
      <c r="I61" s="953"/>
      <c r="J61" s="953"/>
      <c r="K61" s="953"/>
      <c r="L61" s="953"/>
      <c r="M61" s="953"/>
      <c r="N61" s="953"/>
    </row>
    <row r="62" spans="1:14" s="174" customFormat="1" x14ac:dyDescent="0.35">
      <c r="A62" s="363"/>
      <c r="B62" s="425" t="b">
        <v>0</v>
      </c>
      <c r="C62" s="945" t="s">
        <v>381</v>
      </c>
      <c r="D62" s="945"/>
      <c r="E62" s="945"/>
      <c r="F62" s="945"/>
      <c r="G62" s="945"/>
      <c r="H62" s="945"/>
      <c r="I62" s="945"/>
      <c r="J62" s="945"/>
      <c r="K62" s="945"/>
      <c r="L62" s="945"/>
      <c r="M62" s="945"/>
      <c r="N62" s="945"/>
    </row>
    <row r="63" spans="1:14" s="174" customFormat="1" x14ac:dyDescent="0.35">
      <c r="A63" s="363"/>
      <c r="B63" s="363"/>
      <c r="C63" s="363"/>
      <c r="D63" s="363"/>
      <c r="E63" s="363"/>
      <c r="F63" s="363"/>
      <c r="G63" s="363"/>
      <c r="H63" s="363"/>
      <c r="I63" s="363"/>
      <c r="J63" s="363"/>
      <c r="K63" s="363"/>
      <c r="L63" s="363"/>
    </row>
    <row r="64" spans="1:14" s="174" customFormat="1" x14ac:dyDescent="0.35">
      <c r="A64" s="365" t="s">
        <v>382</v>
      </c>
      <c r="B64" s="363"/>
      <c r="C64" s="363"/>
      <c r="D64" s="363"/>
      <c r="E64" s="363"/>
      <c r="F64" s="363"/>
      <c r="G64" s="363"/>
      <c r="H64" s="363"/>
      <c r="I64" s="363"/>
      <c r="J64" s="363"/>
      <c r="K64" s="363"/>
      <c r="L64" s="363"/>
    </row>
    <row r="65" spans="1:14" s="174" customFormat="1" x14ac:dyDescent="0.35">
      <c r="A65" s="363"/>
      <c r="B65" s="425" t="b">
        <v>0</v>
      </c>
      <c r="C65" s="952" t="s">
        <v>383</v>
      </c>
      <c r="D65" s="952"/>
      <c r="E65" s="952"/>
      <c r="F65" s="952"/>
      <c r="G65" s="952"/>
      <c r="H65" s="952"/>
      <c r="I65" s="952"/>
      <c r="J65" s="952"/>
      <c r="K65" s="952"/>
      <c r="L65" s="952"/>
      <c r="M65" s="952"/>
      <c r="N65" s="952"/>
    </row>
    <row r="66" spans="1:14" s="174" customFormat="1" ht="30.75" customHeight="1" x14ac:dyDescent="0.35">
      <c r="A66" s="363"/>
      <c r="B66" s="425" t="b">
        <v>0</v>
      </c>
      <c r="C66" s="954" t="s">
        <v>384</v>
      </c>
      <c r="D66" s="954"/>
      <c r="E66" s="954"/>
      <c r="F66" s="954"/>
      <c r="G66" s="954"/>
      <c r="H66" s="954"/>
      <c r="I66" s="954"/>
      <c r="J66" s="954"/>
      <c r="K66" s="954"/>
      <c r="L66" s="954"/>
      <c r="M66" s="954"/>
      <c r="N66" s="954"/>
    </row>
    <row r="67" spans="1:14" s="174" customFormat="1" x14ac:dyDescent="0.35">
      <c r="A67" s="363"/>
      <c r="B67" s="425" t="b">
        <v>0</v>
      </c>
      <c r="C67" s="945" t="s">
        <v>385</v>
      </c>
      <c r="D67" s="945"/>
      <c r="E67" s="945"/>
      <c r="F67" s="945"/>
      <c r="G67" s="945"/>
      <c r="H67" s="945"/>
      <c r="I67" s="945"/>
      <c r="J67" s="945"/>
      <c r="K67" s="945"/>
      <c r="L67" s="945"/>
      <c r="M67" s="945"/>
      <c r="N67" s="945"/>
    </row>
    <row r="68" spans="1:14" s="174" customFormat="1" x14ac:dyDescent="0.35">
      <c r="A68" s="363"/>
      <c r="B68" s="363"/>
      <c r="C68" s="363"/>
      <c r="D68" s="363"/>
      <c r="E68" s="363"/>
      <c r="F68" s="363"/>
      <c r="G68" s="363"/>
      <c r="H68" s="363"/>
      <c r="I68" s="363"/>
      <c r="J68" s="363"/>
      <c r="K68" s="363"/>
      <c r="L68" s="363"/>
    </row>
    <row r="69" spans="1:14" s="174" customFormat="1" x14ac:dyDescent="0.35">
      <c r="A69" s="365" t="s">
        <v>386</v>
      </c>
      <c r="B69" s="363"/>
      <c r="C69" s="363"/>
      <c r="D69" s="363"/>
      <c r="E69" s="363"/>
      <c r="F69" s="363"/>
      <c r="G69" s="363"/>
      <c r="H69" s="363"/>
      <c r="I69" s="363"/>
      <c r="J69" s="363"/>
      <c r="K69" s="363"/>
      <c r="L69" s="363"/>
    </row>
    <row r="70" spans="1:14" s="174" customFormat="1" x14ac:dyDescent="0.35">
      <c r="A70" s="363"/>
      <c r="B70" s="425" t="b">
        <v>0</v>
      </c>
      <c r="C70" s="946" t="s">
        <v>387</v>
      </c>
      <c r="D70" s="946"/>
      <c r="E70" s="946"/>
      <c r="F70" s="946"/>
      <c r="G70" s="946"/>
      <c r="H70" s="946"/>
      <c r="I70" s="946"/>
      <c r="J70" s="946"/>
      <c r="K70" s="946"/>
      <c r="L70" s="946"/>
      <c r="M70" s="946"/>
      <c r="N70" s="946"/>
    </row>
    <row r="71" spans="1:14" s="174" customFormat="1" x14ac:dyDescent="0.35">
      <c r="A71" s="363"/>
      <c r="B71" s="425" t="b">
        <v>0</v>
      </c>
      <c r="C71" s="945" t="s">
        <v>388</v>
      </c>
      <c r="D71" s="945"/>
      <c r="E71" s="945"/>
      <c r="F71" s="945"/>
      <c r="G71" s="945"/>
      <c r="H71" s="945"/>
      <c r="I71" s="945"/>
      <c r="J71" s="945"/>
      <c r="K71" s="945"/>
      <c r="L71" s="945"/>
      <c r="M71" s="945"/>
      <c r="N71" s="945"/>
    </row>
    <row r="72" spans="1:14" s="174" customFormat="1" x14ac:dyDescent="0.35">
      <c r="A72" s="363"/>
      <c r="B72" s="425" t="b">
        <v>0</v>
      </c>
      <c r="C72" s="945" t="s">
        <v>389</v>
      </c>
      <c r="D72" s="945"/>
      <c r="E72" s="945"/>
      <c r="F72" s="945"/>
      <c r="G72" s="945"/>
      <c r="H72" s="945"/>
      <c r="I72" s="945"/>
      <c r="J72" s="945"/>
      <c r="K72" s="945"/>
      <c r="L72" s="945"/>
      <c r="M72" s="945"/>
      <c r="N72" s="945"/>
    </row>
    <row r="73" spans="1:14" s="174" customFormat="1" x14ac:dyDescent="0.35">
      <c r="A73" s="363"/>
      <c r="B73" s="363"/>
      <c r="C73" s="363"/>
      <c r="D73" s="363"/>
      <c r="E73" s="363"/>
      <c r="F73" s="363"/>
      <c r="G73" s="363"/>
      <c r="H73" s="363"/>
      <c r="I73" s="363"/>
      <c r="J73" s="363"/>
      <c r="K73" s="363"/>
      <c r="L73" s="363"/>
    </row>
    <row r="74" spans="1:14" s="174" customFormat="1" x14ac:dyDescent="0.35">
      <c r="A74" s="365" t="s">
        <v>390</v>
      </c>
    </row>
    <row r="75" spans="1:14" s="174" customFormat="1" x14ac:dyDescent="0.35">
      <c r="B75" s="425" t="b">
        <v>0</v>
      </c>
      <c r="C75" s="946" t="s">
        <v>391</v>
      </c>
      <c r="D75" s="946"/>
      <c r="E75" s="946"/>
      <c r="F75" s="946"/>
      <c r="G75" s="946"/>
      <c r="H75" s="946"/>
      <c r="I75" s="946"/>
      <c r="J75" s="946"/>
      <c r="K75" s="946"/>
      <c r="L75" s="946"/>
      <c r="M75" s="946"/>
      <c r="N75" s="946"/>
    </row>
    <row r="76" spans="1:14" s="174" customFormat="1" x14ac:dyDescent="0.35">
      <c r="B76" s="425" t="b">
        <v>0</v>
      </c>
      <c r="C76" s="945" t="s">
        <v>392</v>
      </c>
      <c r="D76" s="945"/>
      <c r="E76" s="945"/>
      <c r="F76" s="945"/>
      <c r="G76" s="945"/>
      <c r="H76" s="945"/>
      <c r="I76" s="945"/>
      <c r="J76" s="945"/>
      <c r="K76" s="945"/>
      <c r="L76" s="945"/>
      <c r="M76" s="945"/>
      <c r="N76" s="945"/>
    </row>
    <row r="77" spans="1:14" s="174" customFormat="1" x14ac:dyDescent="0.35">
      <c r="B77" s="425" t="b">
        <v>0</v>
      </c>
      <c r="C77" s="945" t="s">
        <v>393</v>
      </c>
      <c r="D77" s="945"/>
      <c r="E77" s="945"/>
      <c r="F77" s="945"/>
      <c r="G77" s="945"/>
      <c r="H77" s="945"/>
      <c r="I77" s="945"/>
      <c r="J77" s="945"/>
      <c r="K77" s="945"/>
      <c r="L77" s="945"/>
      <c r="M77" s="945"/>
      <c r="N77" s="945"/>
    </row>
    <row r="78" spans="1:14" s="174" customFormat="1" x14ac:dyDescent="0.35"/>
    <row r="79" spans="1:14" s="174" customFormat="1" x14ac:dyDescent="0.35">
      <c r="A79" s="931"/>
      <c r="B79" s="931"/>
      <c r="C79" s="931"/>
      <c r="D79" s="931"/>
      <c r="E79" s="931"/>
      <c r="F79" s="931"/>
      <c r="G79" s="931"/>
      <c r="H79" s="931"/>
      <c r="I79" s="931"/>
      <c r="J79" s="931"/>
      <c r="K79" s="931"/>
      <c r="L79" s="931"/>
      <c r="M79" s="931"/>
      <c r="N79" s="931"/>
    </row>
    <row r="80" spans="1:14" s="174" customFormat="1" ht="14.25" customHeight="1" x14ac:dyDescent="0.35"/>
    <row r="81" spans="1:14" s="174" customFormat="1" ht="16" thickBot="1" x14ac:dyDescent="0.4">
      <c r="B81" s="366" t="s">
        <v>394</v>
      </c>
    </row>
    <row r="82" spans="1:14" s="174" customFormat="1" ht="25.5" customHeight="1" thickBot="1" x14ac:dyDescent="0.4">
      <c r="B82" s="412"/>
      <c r="C82" s="950" t="s">
        <v>395</v>
      </c>
      <c r="D82" s="951"/>
      <c r="E82" s="951"/>
      <c r="F82" s="951"/>
      <c r="G82" s="951"/>
      <c r="H82" s="951"/>
      <c r="I82" s="951"/>
      <c r="J82" s="951"/>
      <c r="K82" s="951"/>
      <c r="L82" s="951"/>
      <c r="M82" s="222"/>
      <c r="N82" s="222"/>
    </row>
    <row r="83" spans="1:14" s="174" customFormat="1" ht="25.5" customHeight="1" thickBot="1" x14ac:dyDescent="0.4">
      <c r="B83" s="412"/>
      <c r="C83" s="950" t="s">
        <v>396</v>
      </c>
      <c r="D83" s="951"/>
      <c r="E83" s="951"/>
      <c r="F83" s="951"/>
      <c r="G83" s="951"/>
      <c r="H83" s="951"/>
      <c r="I83" s="951"/>
      <c r="J83" s="951"/>
      <c r="K83" s="222"/>
      <c r="L83" s="222"/>
      <c r="M83" s="337"/>
      <c r="N83" s="337"/>
    </row>
    <row r="84" spans="1:14" s="174" customFormat="1" ht="25.5" customHeight="1" thickBot="1" x14ac:dyDescent="0.4">
      <c r="B84" s="412"/>
      <c r="C84" s="961" t="s">
        <v>397</v>
      </c>
      <c r="D84" s="962"/>
      <c r="E84" s="962"/>
      <c r="F84" s="962"/>
      <c r="G84" s="962"/>
      <c r="H84" s="962"/>
      <c r="I84" s="962"/>
      <c r="J84" s="962"/>
      <c r="K84" s="337"/>
      <c r="L84" s="337"/>
      <c r="M84" s="337"/>
      <c r="N84" s="337"/>
    </row>
    <row r="85" spans="1:14" s="174" customFormat="1" x14ac:dyDescent="0.35"/>
    <row r="86" spans="1:14" s="174" customFormat="1" x14ac:dyDescent="0.35">
      <c r="A86" s="971" t="s">
        <v>398</v>
      </c>
      <c r="B86" s="971"/>
      <c r="C86" s="971"/>
      <c r="D86" s="971"/>
      <c r="E86" s="971"/>
      <c r="F86" s="971"/>
      <c r="G86" s="971"/>
      <c r="H86" s="971"/>
      <c r="I86" s="971"/>
      <c r="J86" s="971"/>
      <c r="K86" s="971"/>
      <c r="L86" s="971"/>
      <c r="M86" s="971"/>
      <c r="N86" s="971"/>
    </row>
    <row r="87" spans="1:14" s="174" customFormat="1" x14ac:dyDescent="0.35">
      <c r="A87" s="971"/>
      <c r="B87" s="971"/>
      <c r="C87" s="971"/>
      <c r="D87" s="971"/>
      <c r="E87" s="971"/>
      <c r="F87" s="971"/>
      <c r="G87" s="971"/>
      <c r="H87" s="971"/>
      <c r="I87" s="971"/>
      <c r="J87" s="971"/>
      <c r="K87" s="971"/>
      <c r="L87" s="971"/>
      <c r="M87" s="971"/>
      <c r="N87" s="971"/>
    </row>
    <row r="88" spans="1:14" s="174" customFormat="1" x14ac:dyDescent="0.35"/>
    <row r="89" spans="1:14" s="174" customFormat="1" x14ac:dyDescent="0.35">
      <c r="A89" s="931"/>
      <c r="B89" s="931"/>
      <c r="C89" s="931"/>
      <c r="D89" s="931"/>
      <c r="E89" s="931"/>
      <c r="F89" s="931"/>
      <c r="G89" s="931"/>
      <c r="H89" s="931"/>
      <c r="I89" s="931"/>
      <c r="J89" s="931"/>
      <c r="K89" s="931"/>
      <c r="L89" s="931"/>
      <c r="M89" s="931"/>
      <c r="N89" s="931"/>
    </row>
    <row r="90" spans="1:14" s="174" customFormat="1" ht="16" thickBot="1" x14ac:dyDescent="0.4"/>
    <row r="91" spans="1:14" x14ac:dyDescent="0.35">
      <c r="A91" s="367" t="s">
        <v>52</v>
      </c>
      <c r="B91" s="368"/>
      <c r="C91" s="963"/>
      <c r="D91" s="964"/>
      <c r="E91" s="964"/>
      <c r="F91" s="964"/>
      <c r="G91" s="964"/>
      <c r="H91" s="964"/>
      <c r="I91" s="964"/>
      <c r="J91" s="964"/>
      <c r="K91" s="965"/>
      <c r="L91" s="369"/>
      <c r="M91" s="369"/>
    </row>
    <row r="92" spans="1:14" x14ac:dyDescent="0.35">
      <c r="A92" s="367" t="s">
        <v>53</v>
      </c>
      <c r="B92" s="368"/>
      <c r="C92" s="966"/>
      <c r="D92" s="967"/>
      <c r="E92" s="967"/>
      <c r="F92" s="967"/>
      <c r="G92" s="967"/>
      <c r="H92" s="967"/>
      <c r="I92" s="967"/>
      <c r="J92" s="967"/>
      <c r="K92" s="968"/>
      <c r="L92" s="969"/>
      <c r="M92" s="969"/>
    </row>
    <row r="93" spans="1:14" ht="27.75" customHeight="1" x14ac:dyDescent="0.35">
      <c r="A93" s="367" t="s">
        <v>54</v>
      </c>
      <c r="B93" s="368"/>
      <c r="C93" s="966"/>
      <c r="D93" s="967"/>
      <c r="E93" s="967"/>
      <c r="F93" s="967"/>
      <c r="G93" s="967"/>
      <c r="H93" s="967"/>
      <c r="I93" s="967"/>
      <c r="J93" s="967"/>
      <c r="K93" s="968"/>
      <c r="L93" s="969"/>
      <c r="M93" s="969"/>
    </row>
    <row r="94" spans="1:14" ht="16" thickBot="1" x14ac:dyDescent="0.4">
      <c r="A94" s="174" t="s">
        <v>327</v>
      </c>
      <c r="B94" s="174"/>
      <c r="C94" s="958"/>
      <c r="D94" s="959"/>
      <c r="E94" s="959"/>
      <c r="F94" s="959"/>
      <c r="G94" s="959"/>
      <c r="H94" s="959"/>
      <c r="I94" s="959"/>
      <c r="J94" s="959"/>
      <c r="K94" s="960"/>
    </row>
    <row r="95" spans="1:14" s="174" customFormat="1" x14ac:dyDescent="0.35"/>
    <row r="96" spans="1:14" s="174" customFormat="1" x14ac:dyDescent="0.35"/>
    <row r="97" s="174" customFormat="1" x14ac:dyDescent="0.35"/>
    <row r="98" s="174" customFormat="1" x14ac:dyDescent="0.35"/>
    <row r="99" s="174" customFormat="1" x14ac:dyDescent="0.35"/>
    <row r="100" s="174" customFormat="1" x14ac:dyDescent="0.35"/>
    <row r="101" s="174" customFormat="1" x14ac:dyDescent="0.35"/>
    <row r="102" s="174" customFormat="1" x14ac:dyDescent="0.35"/>
    <row r="103" s="174" customFormat="1" x14ac:dyDescent="0.35"/>
    <row r="104" s="174" customFormat="1" x14ac:dyDescent="0.35"/>
    <row r="105" s="174" customFormat="1" x14ac:dyDescent="0.35"/>
    <row r="106" s="174" customFormat="1" x14ac:dyDescent="0.35"/>
    <row r="107" s="174" customFormat="1" x14ac:dyDescent="0.35"/>
    <row r="108" s="174" customFormat="1" x14ac:dyDescent="0.35"/>
    <row r="109" s="174" customFormat="1" x14ac:dyDescent="0.35"/>
    <row r="110" s="174" customFormat="1" x14ac:dyDescent="0.35"/>
    <row r="111" s="174" customFormat="1" x14ac:dyDescent="0.35"/>
    <row r="112" s="174" customFormat="1" x14ac:dyDescent="0.35"/>
    <row r="113" s="174" customFormat="1" x14ac:dyDescent="0.35"/>
    <row r="114" s="174" customFormat="1" x14ac:dyDescent="0.35"/>
    <row r="115" s="174" customFormat="1" x14ac:dyDescent="0.35"/>
    <row r="116" s="174" customFormat="1" x14ac:dyDescent="0.35"/>
    <row r="117" s="174" customFormat="1" x14ac:dyDescent="0.35"/>
    <row r="118" s="174" customFormat="1" x14ac:dyDescent="0.35"/>
    <row r="119" s="174" customFormat="1" x14ac:dyDescent="0.35"/>
    <row r="120" s="174" customFormat="1" x14ac:dyDescent="0.35"/>
    <row r="121" s="174" customFormat="1" x14ac:dyDescent="0.35"/>
    <row r="122" s="174" customFormat="1" x14ac:dyDescent="0.35"/>
    <row r="123" s="174" customFormat="1" x14ac:dyDescent="0.35"/>
    <row r="124" s="174" customFormat="1" x14ac:dyDescent="0.35"/>
    <row r="125" s="174" customFormat="1" x14ac:dyDescent="0.35"/>
  </sheetData>
  <sheetProtection algorithmName="SHA-512" hashValue="cTaeMyCcZiFv5DHS6Ke5KyCVFiYyQSwDLsrprTa1gCP/FoBCtAC7loWFYif5JDeh2ySWDldboM8VMWydZBQaOw==" saltValue="mWerhYOtSYsRnvprE4zKow==" spinCount="100000" sheet="1" objects="1" scenarios="1"/>
  <mergeCells count="57">
    <mergeCell ref="C94:K94"/>
    <mergeCell ref="B24:C24"/>
    <mergeCell ref="C84:J84"/>
    <mergeCell ref="C82:L82"/>
    <mergeCell ref="A79:N79"/>
    <mergeCell ref="C91:K91"/>
    <mergeCell ref="C92:K92"/>
    <mergeCell ref="L92:M92"/>
    <mergeCell ref="C93:K93"/>
    <mergeCell ref="L93:M93"/>
    <mergeCell ref="A41:N41"/>
    <mergeCell ref="A86:N87"/>
    <mergeCell ref="A89:N89"/>
    <mergeCell ref="C54:M54"/>
    <mergeCell ref="C55:M55"/>
    <mergeCell ref="C56:M56"/>
    <mergeCell ref="B20:D20"/>
    <mergeCell ref="E19:I19"/>
    <mergeCell ref="B19:D19"/>
    <mergeCell ref="B23:D23"/>
    <mergeCell ref="E23:I23"/>
    <mergeCell ref="A11:N14"/>
    <mergeCell ref="A28:N28"/>
    <mergeCell ref="A39:N39"/>
    <mergeCell ref="D24:E24"/>
    <mergeCell ref="H24:I24"/>
    <mergeCell ref="B25:D25"/>
    <mergeCell ref="E25:I25"/>
    <mergeCell ref="B30:L37"/>
    <mergeCell ref="B16:I17"/>
    <mergeCell ref="B21:D21"/>
    <mergeCell ref="E21:I21"/>
    <mergeCell ref="B22:D22"/>
    <mergeCell ref="E22:I22"/>
    <mergeCell ref="D26:E26"/>
    <mergeCell ref="H26:I26"/>
    <mergeCell ref="E20:I20"/>
    <mergeCell ref="C44:N44"/>
    <mergeCell ref="C45:N45"/>
    <mergeCell ref="C46:N46"/>
    <mergeCell ref="C49:N49"/>
    <mergeCell ref="C51:N51"/>
    <mergeCell ref="C50:N50"/>
    <mergeCell ref="C71:N71"/>
    <mergeCell ref="C75:N75"/>
    <mergeCell ref="C72:N72"/>
    <mergeCell ref="C57:M57"/>
    <mergeCell ref="C83:J83"/>
    <mergeCell ref="C60:N60"/>
    <mergeCell ref="C61:N61"/>
    <mergeCell ref="C62:N62"/>
    <mergeCell ref="C65:N65"/>
    <mergeCell ref="C66:N66"/>
    <mergeCell ref="C76:N76"/>
    <mergeCell ref="C77:N77"/>
    <mergeCell ref="C67:N67"/>
    <mergeCell ref="C70:N70"/>
  </mergeCells>
  <printOptions horizontalCentered="1"/>
  <pageMargins left="0.25" right="0.25" top="0.75" bottom="0.75" header="0.3" footer="0.3"/>
  <pageSetup scale="44" orientation="portrait" r:id="rId1"/>
  <rowBreaks count="1" manualBreakCount="1">
    <brk id="73"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F2C89-C813-48B5-B80A-1D39C2ABDDE8}">
  <sheetPr codeName="Sheet10">
    <tabColor rgb="FF002060"/>
  </sheetPr>
  <dimension ref="A8:N54"/>
  <sheetViews>
    <sheetView zoomScaleNormal="100" zoomScaleSheetLayoutView="140" workbookViewId="0">
      <selection activeCell="G46" sqref="G46"/>
    </sheetView>
  </sheetViews>
  <sheetFormatPr defaultColWidth="9.1796875" defaultRowHeight="15.5" x14ac:dyDescent="0.35"/>
  <cols>
    <col min="1" max="1" width="7" style="174" customWidth="1"/>
    <col min="2" max="3" width="9.1796875" style="174" bestFit="1"/>
    <col min="4" max="4" width="13.453125" style="174" customWidth="1"/>
    <col min="5" max="16384" width="9.1796875" style="174"/>
  </cols>
  <sheetData>
    <row r="8" spans="1:14" s="357" customFormat="1" ht="18.5" x14ac:dyDescent="0.45">
      <c r="A8" s="152" t="s">
        <v>0</v>
      </c>
      <c r="B8" s="355"/>
      <c r="C8" s="355"/>
      <c r="D8" s="355"/>
      <c r="E8" s="355"/>
      <c r="F8" s="355"/>
      <c r="G8" s="355"/>
      <c r="H8" s="355"/>
      <c r="I8" s="356"/>
      <c r="J8" s="356"/>
      <c r="K8" s="356"/>
      <c r="L8" s="356"/>
      <c r="M8" s="356"/>
      <c r="N8" s="356"/>
    </row>
    <row r="10" spans="1:14" ht="51.75" customHeight="1" x14ac:dyDescent="0.35">
      <c r="A10" s="985" t="s">
        <v>399</v>
      </c>
      <c r="B10" s="985"/>
      <c r="C10" s="985"/>
      <c r="D10" s="985"/>
      <c r="E10" s="985"/>
      <c r="F10" s="985"/>
      <c r="G10" s="985"/>
      <c r="H10" s="985"/>
      <c r="I10" s="985"/>
      <c r="J10" s="985"/>
    </row>
    <row r="11" spans="1:14" x14ac:dyDescent="0.35">
      <c r="A11" s="985"/>
      <c r="B11" s="985"/>
      <c r="C11" s="985"/>
      <c r="D11" s="985"/>
      <c r="E11" s="985"/>
      <c r="F11" s="985"/>
      <c r="G11" s="985"/>
      <c r="H11" s="985"/>
      <c r="I11" s="985"/>
      <c r="J11" s="985"/>
    </row>
    <row r="13" spans="1:14" x14ac:dyDescent="0.35">
      <c r="A13" s="925" t="s">
        <v>63</v>
      </c>
      <c r="B13" s="925"/>
      <c r="C13" s="925"/>
      <c r="E13" s="983">
        <f>+Application!E15</f>
        <v>0</v>
      </c>
      <c r="F13" s="983"/>
      <c r="G13" s="983"/>
      <c r="H13" s="983"/>
      <c r="I13" s="983"/>
      <c r="J13" s="983"/>
    </row>
    <row r="14" spans="1:14" x14ac:dyDescent="0.35">
      <c r="A14" s="925" t="s">
        <v>353</v>
      </c>
      <c r="B14" s="925"/>
      <c r="C14" s="925"/>
      <c r="D14" s="925"/>
      <c r="E14" s="993" t="e">
        <f>+Application!E16</f>
        <v>#N/A</v>
      </c>
      <c r="F14" s="993"/>
      <c r="G14" s="993"/>
      <c r="H14" s="993"/>
      <c r="I14" s="993"/>
      <c r="J14" s="993"/>
    </row>
    <row r="15" spans="1:14" x14ac:dyDescent="0.35">
      <c r="A15" s="925" t="s">
        <v>354</v>
      </c>
      <c r="B15" s="925"/>
      <c r="C15" s="925"/>
      <c r="D15" s="925"/>
      <c r="E15" s="993">
        <f>+Application!E33</f>
        <v>0</v>
      </c>
      <c r="F15" s="993"/>
      <c r="G15" s="995"/>
      <c r="H15" s="995"/>
      <c r="I15" s="993"/>
      <c r="J15" s="993"/>
    </row>
    <row r="16" spans="1:14" x14ac:dyDescent="0.35">
      <c r="A16" s="925" t="s">
        <v>355</v>
      </c>
      <c r="B16" s="925"/>
      <c r="C16" s="944">
        <f>+Application!E18</f>
        <v>0</v>
      </c>
      <c r="D16" s="944"/>
      <c r="E16" s="224"/>
      <c r="F16" s="224" t="s">
        <v>75</v>
      </c>
      <c r="G16" s="997">
        <f>+Application!I19</f>
        <v>0</v>
      </c>
      <c r="H16" s="997"/>
    </row>
    <row r="17" spans="1:10" x14ac:dyDescent="0.35">
      <c r="A17" s="925" t="s">
        <v>356</v>
      </c>
      <c r="B17" s="925"/>
      <c r="C17" s="925"/>
      <c r="D17" s="925"/>
      <c r="E17" s="994">
        <f>+Application!C26</f>
        <v>0</v>
      </c>
      <c r="F17" s="994"/>
      <c r="G17" s="994"/>
      <c r="H17" s="994"/>
      <c r="I17" s="994"/>
      <c r="J17" s="994"/>
    </row>
    <row r="18" spans="1:10" x14ac:dyDescent="0.35">
      <c r="A18" s="224" t="s">
        <v>357</v>
      </c>
      <c r="B18" s="224"/>
      <c r="C18" s="943">
        <f>+Application!I26</f>
        <v>0</v>
      </c>
      <c r="D18" s="943"/>
      <c r="F18" s="174" t="s">
        <v>92</v>
      </c>
      <c r="G18" s="996">
        <f>+Application!I27</f>
        <v>0</v>
      </c>
      <c r="H18" s="996"/>
      <c r="I18" s="996"/>
      <c r="J18" s="996"/>
    </row>
    <row r="20" spans="1:10" x14ac:dyDescent="0.35">
      <c r="A20" s="225"/>
      <c r="B20" s="225"/>
      <c r="C20" s="225"/>
      <c r="D20" s="225"/>
      <c r="E20" s="225"/>
      <c r="F20" s="225"/>
      <c r="G20" s="225"/>
      <c r="H20" s="225"/>
      <c r="I20" s="225"/>
      <c r="J20" s="225"/>
    </row>
    <row r="21" spans="1:10" s="110" customFormat="1" x14ac:dyDescent="0.35">
      <c r="A21" s="984" t="s">
        <v>400</v>
      </c>
      <c r="B21" s="984"/>
      <c r="C21" s="984"/>
      <c r="D21" s="984"/>
      <c r="E21" s="984"/>
      <c r="F21" s="984"/>
      <c r="G21" s="984"/>
      <c r="H21" s="984"/>
      <c r="I21" s="984"/>
      <c r="J21" s="984"/>
    </row>
    <row r="22" spans="1:10" s="110" customFormat="1" x14ac:dyDescent="0.35">
      <c r="A22" s="984"/>
      <c r="B22" s="984"/>
      <c r="C22" s="984"/>
      <c r="D22" s="984"/>
      <c r="E22" s="984"/>
      <c r="F22" s="984"/>
      <c r="G22" s="984"/>
      <c r="H22" s="984"/>
      <c r="I22" s="984"/>
      <c r="J22" s="984"/>
    </row>
    <row r="23" spans="1:10" s="110" customFormat="1" x14ac:dyDescent="0.35">
      <c r="A23" s="984"/>
      <c r="B23" s="984"/>
      <c r="C23" s="984"/>
      <c r="D23" s="984"/>
      <c r="E23" s="984"/>
      <c r="F23" s="984"/>
      <c r="G23" s="984"/>
      <c r="H23" s="984"/>
      <c r="I23" s="984"/>
      <c r="J23" s="984"/>
    </row>
    <row r="24" spans="1:10" s="110" customFormat="1" x14ac:dyDescent="0.35">
      <c r="A24" s="984"/>
      <c r="B24" s="984"/>
      <c r="C24" s="984"/>
      <c r="D24" s="984"/>
      <c r="E24" s="984"/>
      <c r="F24" s="984"/>
      <c r="G24" s="984"/>
      <c r="H24" s="984"/>
      <c r="I24" s="984"/>
      <c r="J24" s="984"/>
    </row>
    <row r="25" spans="1:10" s="110" customFormat="1" x14ac:dyDescent="0.35">
      <c r="A25" s="984"/>
      <c r="B25" s="984"/>
      <c r="C25" s="984"/>
      <c r="D25" s="984"/>
      <c r="E25" s="984"/>
      <c r="F25" s="984"/>
      <c r="G25" s="984"/>
      <c r="H25" s="984"/>
      <c r="I25" s="984"/>
      <c r="J25" s="984"/>
    </row>
    <row r="26" spans="1:10" s="110" customFormat="1" x14ac:dyDescent="0.35">
      <c r="A26" s="984"/>
      <c r="B26" s="984"/>
      <c r="C26" s="984"/>
      <c r="D26" s="984"/>
      <c r="E26" s="984"/>
      <c r="F26" s="984"/>
      <c r="G26" s="984"/>
      <c r="H26" s="984"/>
      <c r="I26" s="984"/>
      <c r="J26" s="984"/>
    </row>
    <row r="27" spans="1:10" s="110" customFormat="1" x14ac:dyDescent="0.35">
      <c r="A27" s="984"/>
      <c r="B27" s="984"/>
      <c r="C27" s="984"/>
      <c r="D27" s="984"/>
      <c r="E27" s="984"/>
      <c r="F27" s="984"/>
      <c r="G27" s="984"/>
      <c r="H27" s="984"/>
      <c r="I27" s="984"/>
      <c r="J27" s="984"/>
    </row>
    <row r="28" spans="1:10" s="110" customFormat="1" x14ac:dyDescent="0.35">
      <c r="A28" s="984"/>
      <c r="B28" s="984"/>
      <c r="C28" s="984"/>
      <c r="D28" s="984"/>
      <c r="E28" s="984"/>
      <c r="F28" s="984"/>
      <c r="G28" s="984"/>
      <c r="H28" s="984"/>
      <c r="I28" s="984"/>
      <c r="J28" s="984"/>
    </row>
    <row r="29" spans="1:10" s="110" customFormat="1" x14ac:dyDescent="0.35">
      <c r="A29" s="984"/>
      <c r="B29" s="984"/>
      <c r="C29" s="984"/>
      <c r="D29" s="984"/>
      <c r="E29" s="984"/>
      <c r="F29" s="984"/>
      <c r="G29" s="984"/>
      <c r="H29" s="984"/>
      <c r="I29" s="984"/>
      <c r="J29" s="984"/>
    </row>
    <row r="30" spans="1:10" s="110" customFormat="1" x14ac:dyDescent="0.35">
      <c r="A30" s="984"/>
      <c r="B30" s="984"/>
      <c r="C30" s="984"/>
      <c r="D30" s="984"/>
      <c r="E30" s="984"/>
      <c r="F30" s="984"/>
      <c r="G30" s="984"/>
      <c r="H30" s="984"/>
      <c r="I30" s="984"/>
      <c r="J30" s="984"/>
    </row>
    <row r="31" spans="1:10" s="110" customFormat="1" x14ac:dyDescent="0.35">
      <c r="A31" s="984"/>
      <c r="B31" s="984"/>
      <c r="C31" s="984"/>
      <c r="D31" s="984"/>
      <c r="E31" s="984"/>
      <c r="F31" s="984"/>
      <c r="G31" s="984"/>
      <c r="H31" s="984"/>
      <c r="I31" s="984"/>
      <c r="J31" s="984"/>
    </row>
    <row r="32" spans="1:10" s="110" customFormat="1" x14ac:dyDescent="0.35">
      <c r="A32" s="984"/>
      <c r="B32" s="984"/>
      <c r="C32" s="984"/>
      <c r="D32" s="984"/>
      <c r="E32" s="984"/>
      <c r="F32" s="984"/>
      <c r="G32" s="984"/>
      <c r="H32" s="984"/>
      <c r="I32" s="984"/>
      <c r="J32" s="984"/>
    </row>
    <row r="33" spans="1:10" s="110" customFormat="1" x14ac:dyDescent="0.35">
      <c r="A33" s="984"/>
      <c r="B33" s="984"/>
      <c r="C33" s="984"/>
      <c r="D33" s="984"/>
      <c r="E33" s="984"/>
      <c r="F33" s="984"/>
      <c r="G33" s="984"/>
      <c r="H33" s="984"/>
      <c r="I33" s="984"/>
      <c r="J33" s="984"/>
    </row>
    <row r="34" spans="1:10" s="110" customFormat="1" x14ac:dyDescent="0.35">
      <c r="A34" s="984"/>
      <c r="B34" s="984"/>
      <c r="C34" s="984"/>
      <c r="D34" s="984"/>
      <c r="E34" s="984"/>
      <c r="F34" s="984"/>
      <c r="G34" s="984"/>
      <c r="H34" s="984"/>
      <c r="I34" s="984"/>
      <c r="J34" s="984"/>
    </row>
    <row r="35" spans="1:10" s="110" customFormat="1" x14ac:dyDescent="0.35">
      <c r="A35" s="984"/>
      <c r="B35" s="984"/>
      <c r="C35" s="984"/>
      <c r="D35" s="984"/>
      <c r="E35" s="984"/>
      <c r="F35" s="984"/>
      <c r="G35" s="984"/>
      <c r="H35" s="984"/>
      <c r="I35" s="984"/>
      <c r="J35" s="984"/>
    </row>
    <row r="36" spans="1:10" s="110" customFormat="1" x14ac:dyDescent="0.35">
      <c r="A36" s="984"/>
      <c r="B36" s="984"/>
      <c r="C36" s="984"/>
      <c r="D36" s="984"/>
      <c r="E36" s="984"/>
      <c r="F36" s="984"/>
      <c r="G36" s="984"/>
      <c r="H36" s="984"/>
      <c r="I36" s="984"/>
      <c r="J36" s="984"/>
    </row>
    <row r="37" spans="1:10" ht="36" customHeight="1" x14ac:dyDescent="0.35">
      <c r="A37" s="986" t="s">
        <v>401</v>
      </c>
      <c r="B37" s="987"/>
      <c r="C37" s="987"/>
      <c r="D37" s="987"/>
      <c r="E37" s="987"/>
      <c r="F37" s="987"/>
      <c r="G37" s="987"/>
      <c r="H37" s="987"/>
      <c r="I37" s="987"/>
      <c r="J37" s="988"/>
    </row>
    <row r="38" spans="1:10" x14ac:dyDescent="0.35">
      <c r="A38" s="975" t="s">
        <v>52</v>
      </c>
      <c r="B38" s="976"/>
      <c r="C38" s="976"/>
      <c r="D38" s="980"/>
      <c r="E38" s="981"/>
      <c r="F38" s="981"/>
      <c r="G38" s="981"/>
      <c r="H38" s="981"/>
      <c r="I38" s="981"/>
      <c r="J38" s="982"/>
    </row>
    <row r="39" spans="1:10" x14ac:dyDescent="0.35">
      <c r="A39" s="975" t="s">
        <v>53</v>
      </c>
      <c r="B39" s="976"/>
      <c r="C39" s="976"/>
      <c r="D39" s="980"/>
      <c r="E39" s="981"/>
      <c r="F39" s="981"/>
      <c r="G39" s="981"/>
      <c r="H39" s="981"/>
      <c r="I39" s="981"/>
      <c r="J39" s="982"/>
    </row>
    <row r="40" spans="1:10" x14ac:dyDescent="0.35">
      <c r="A40" s="975" t="s">
        <v>54</v>
      </c>
      <c r="B40" s="976"/>
      <c r="C40" s="976"/>
      <c r="D40" s="990"/>
      <c r="E40" s="991"/>
      <c r="F40" s="991"/>
      <c r="G40" s="991"/>
      <c r="H40" s="991"/>
      <c r="I40" s="991"/>
      <c r="J40" s="992"/>
    </row>
    <row r="41" spans="1:10" x14ac:dyDescent="0.35">
      <c r="A41" s="977" t="s">
        <v>327</v>
      </c>
      <c r="B41" s="978"/>
      <c r="C41" s="979"/>
      <c r="D41" s="981"/>
      <c r="E41" s="981"/>
      <c r="F41" s="981"/>
      <c r="G41" s="981"/>
      <c r="H41" s="981"/>
      <c r="I41" s="981"/>
      <c r="J41" s="982"/>
    </row>
    <row r="42" spans="1:10" x14ac:dyDescent="0.35">
      <c r="A42" s="226"/>
      <c r="B42" s="226"/>
      <c r="C42" s="226"/>
      <c r="D42" s="226"/>
      <c r="E42" s="226"/>
      <c r="F42" s="226"/>
      <c r="G42" s="226"/>
      <c r="H42" s="226"/>
      <c r="I42" s="226"/>
      <c r="J42" s="226"/>
    </row>
    <row r="43" spans="1:10" x14ac:dyDescent="0.35">
      <c r="A43" s="989" t="s">
        <v>402</v>
      </c>
      <c r="B43" s="989"/>
      <c r="C43" s="989"/>
      <c r="D43" s="989"/>
      <c r="E43" s="989"/>
      <c r="F43" s="989"/>
      <c r="G43" s="989"/>
      <c r="H43" s="989"/>
      <c r="I43" s="989"/>
      <c r="J43" s="989"/>
    </row>
    <row r="44" spans="1:10" x14ac:dyDescent="0.35">
      <c r="A44" s="226"/>
      <c r="B44" s="226"/>
      <c r="C44" s="226"/>
      <c r="D44" s="226"/>
      <c r="E44" s="226"/>
      <c r="F44" s="226"/>
      <c r="G44" s="226"/>
      <c r="H44" s="226"/>
      <c r="I44" s="226"/>
      <c r="J44" s="226"/>
    </row>
    <row r="45" spans="1:10" s="110" customFormat="1" x14ac:dyDescent="0.35"/>
    <row r="46" spans="1:10" s="110" customFormat="1" x14ac:dyDescent="0.35"/>
    <row r="47" spans="1:10" s="110" customFormat="1" x14ac:dyDescent="0.35"/>
    <row r="48" spans="1:10" s="110" customFormat="1" x14ac:dyDescent="0.35"/>
    <row r="49" s="110" customFormat="1" x14ac:dyDescent="0.35"/>
    <row r="50" s="110" customFormat="1" x14ac:dyDescent="0.35"/>
    <row r="51" s="110" customFormat="1" x14ac:dyDescent="0.35"/>
    <row r="52" s="110" customFormat="1" ht="15.75" customHeight="1" x14ac:dyDescent="0.35"/>
    <row r="53" s="110" customFormat="1" x14ac:dyDescent="0.35"/>
    <row r="54" s="110" customFormat="1" x14ac:dyDescent="0.35"/>
  </sheetData>
  <sheetProtection algorithmName="SHA-512" hashValue="nWoFpOLaRHDOSL+Iw8zEed/7xtFi2T2XmclzaZOxVDWFrr4wGRSI5yE4aKY9lgurmNmEKTqlAXhqBRCVXjD1zQ==" saltValue="96ML17yQ3cCN2Gvtglbh9w==" spinCount="100000" sheet="1"/>
  <mergeCells count="25">
    <mergeCell ref="A10:J11"/>
    <mergeCell ref="A37:J37"/>
    <mergeCell ref="A43:J43"/>
    <mergeCell ref="D40:J40"/>
    <mergeCell ref="D41:J41"/>
    <mergeCell ref="A14:D14"/>
    <mergeCell ref="E14:J14"/>
    <mergeCell ref="E17:J17"/>
    <mergeCell ref="E15:J15"/>
    <mergeCell ref="A15:D15"/>
    <mergeCell ref="G18:J18"/>
    <mergeCell ref="A17:D17"/>
    <mergeCell ref="A16:B16"/>
    <mergeCell ref="C16:D16"/>
    <mergeCell ref="G16:H16"/>
    <mergeCell ref="C18:D18"/>
    <mergeCell ref="A40:C40"/>
    <mergeCell ref="A41:C41"/>
    <mergeCell ref="D38:J38"/>
    <mergeCell ref="D39:J39"/>
    <mergeCell ref="A13:C13"/>
    <mergeCell ref="E13:J13"/>
    <mergeCell ref="A21:J36"/>
    <mergeCell ref="A38:C38"/>
    <mergeCell ref="A39:C39"/>
  </mergeCells>
  <pageMargins left="0.7" right="0.7" top="0.75" bottom="0.75" header="0.3" footer="0.3"/>
  <pageSetup scale="96"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719d922-1424-46d4-b1f2-7f601499e091">
      <Terms xmlns="http://schemas.microsoft.com/office/infopath/2007/PartnerControls"/>
    </lcf76f155ced4ddcb4097134ff3c332f>
    <Comments xmlns="5719d922-1424-46d4-b1f2-7f601499e09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DADD13FD3C7064384DEB8662F7F4D85" ma:contentTypeVersion="15" ma:contentTypeDescription="Create a new document." ma:contentTypeScope="" ma:versionID="196580e6476056070e9f3ea670015501">
  <xsd:schema xmlns:xsd="http://www.w3.org/2001/XMLSchema" xmlns:xs="http://www.w3.org/2001/XMLSchema" xmlns:p="http://schemas.microsoft.com/office/2006/metadata/properties" xmlns:ns2="5719d922-1424-46d4-b1f2-7f601499e091" xmlns:ns3="3c450f20-c6de-43c8-8d3f-5d5387a074a3" targetNamespace="http://schemas.microsoft.com/office/2006/metadata/properties" ma:root="true" ma:fieldsID="5b76a7b1805cd4bd56a3fd606997c68c" ns2:_="" ns3:_="">
    <xsd:import namespace="5719d922-1424-46d4-b1f2-7f601499e091"/>
    <xsd:import namespace="3c450f20-c6de-43c8-8d3f-5d5387a074a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LengthInSeconds" minOccurs="0"/>
                <xsd:element ref="ns2:Comme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19d922-1424-46d4-b1f2-7f601499e09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48dc18d-12b5-4f37-b88a-f74171b6ab92"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Comments" ma:index="21" nillable="true" ma:displayName="Comments " ma:description="Comments or description of documents" ma:format="Dropdown" ma:internalName="Comments">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c450f20-c6de-43c8-8d3f-5d5387a074a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21CC08-A0D6-49C1-B22B-E102F3A131A4}">
  <ds:schemaRefs>
    <ds:schemaRef ds:uri="http://schemas.microsoft.com/sharepoint/v3/contenttype/forms"/>
  </ds:schemaRefs>
</ds:datastoreItem>
</file>

<file path=customXml/itemProps2.xml><?xml version="1.0" encoding="utf-8"?>
<ds:datastoreItem xmlns:ds="http://schemas.openxmlformats.org/officeDocument/2006/customXml" ds:itemID="{AF942074-FFD7-4545-89EC-9A4606CE9F3F}">
  <ds:schemaRefs>
    <ds:schemaRef ds:uri="http://schemas.microsoft.com/office/2006/metadata/properties"/>
    <ds:schemaRef ds:uri="http://schemas.microsoft.com/office/infopath/2007/PartnerControls"/>
    <ds:schemaRef ds:uri="5719d922-1424-46d4-b1f2-7f601499e091"/>
  </ds:schemaRefs>
</ds:datastoreItem>
</file>

<file path=customXml/itemProps3.xml><?xml version="1.0" encoding="utf-8"?>
<ds:datastoreItem xmlns:ds="http://schemas.openxmlformats.org/officeDocument/2006/customXml" ds:itemID="{F2802E78-3CD6-4D3B-A6F5-1F9DC55954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19d922-1424-46d4-b1f2-7f601499e091"/>
    <ds:schemaRef ds:uri="3c450f20-c6de-43c8-8d3f-5d5387a074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18903f82-2864-4f15-94b5-522689b16ada}" enabled="1" method="Standard" siteId="{acc83820-8b8f-4dc8-b270-266cb24e926f}"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17</vt:i4>
      </vt:variant>
    </vt:vector>
  </HeadingPairs>
  <TitlesOfParts>
    <vt:vector size="43" baseType="lpstr">
      <vt:lpstr>Instructions</vt:lpstr>
      <vt:lpstr>Unacceptable Practices Cert</vt:lpstr>
      <vt:lpstr>Application</vt:lpstr>
      <vt:lpstr>Release Authorization-1</vt:lpstr>
      <vt:lpstr>Release Authorization-2</vt:lpstr>
      <vt:lpstr>Release Authorization-3</vt:lpstr>
      <vt:lpstr>Fee Payment Form</vt:lpstr>
      <vt:lpstr>Community Based Form</vt:lpstr>
      <vt:lpstr>AM Capacity Building Form</vt:lpstr>
      <vt:lpstr>Program Evaluation Form</vt:lpstr>
      <vt:lpstr>Ownership Chart - Sample</vt:lpstr>
      <vt:lpstr>Hide forms to =&gt;</vt:lpstr>
      <vt:lpstr>Evaluation Sheets=&gt;</vt:lpstr>
      <vt:lpstr>Evaluator Instructions</vt:lpstr>
      <vt:lpstr>Evaluation Checklist</vt:lpstr>
      <vt:lpstr>Evaluator Initial Review Form</vt:lpstr>
      <vt:lpstr>Evaluator Review Form</vt:lpstr>
      <vt:lpstr>Procedure</vt:lpstr>
      <vt:lpstr>Project Summary-update</vt:lpstr>
      <vt:lpstr>Dropdown List Data</vt:lpstr>
      <vt:lpstr>DMS Addresses and Units</vt:lpstr>
      <vt:lpstr>Data Sheets</vt:lpstr>
      <vt:lpstr>Data List -- lock</vt:lpstr>
      <vt:lpstr>Final_ARI_2025</vt:lpstr>
      <vt:lpstr>Notes</vt:lpstr>
      <vt:lpstr>Sheet7</vt:lpstr>
      <vt:lpstr>'AM Capacity Building Form'!Print_Area</vt:lpstr>
      <vt:lpstr>Application!Print_Area</vt:lpstr>
      <vt:lpstr>'Community Based Form'!Print_Area</vt:lpstr>
      <vt:lpstr>'Evaluator Initial Review Form'!Print_Area</vt:lpstr>
      <vt:lpstr>'Evaluator Review Form'!Print_Area</vt:lpstr>
      <vt:lpstr>'Fee Payment Form'!Print_Area</vt:lpstr>
      <vt:lpstr>Instructions!Print_Area</vt:lpstr>
      <vt:lpstr>'Ownership Chart - Sample'!Print_Area</vt:lpstr>
      <vt:lpstr>'Program Evaluation Form'!Print_Area</vt:lpstr>
      <vt:lpstr>'Project Summary-update'!Print_Area</vt:lpstr>
      <vt:lpstr>'Release Authorization-1'!Print_Area</vt:lpstr>
      <vt:lpstr>'Release Authorization-2'!Print_Area</vt:lpstr>
      <vt:lpstr>'Release Authorization-3'!Print_Area</vt:lpstr>
      <vt:lpstr>'Unacceptable Practices Cert'!Print_Area</vt:lpstr>
      <vt:lpstr>Application!Print_Titles</vt:lpstr>
      <vt:lpstr>'Evaluator Initial Review Form'!Print_Titles</vt:lpstr>
      <vt:lpstr>'Evaluator Review Form'!Print_Titles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Binoy Kottanadan</dc:creator>
  <cp:keywords/>
  <dc:description/>
  <cp:lastModifiedBy>Evin Vinson</cp:lastModifiedBy>
  <cp:revision/>
  <cp:lastPrinted>2026-05-15T19:01:25Z</cp:lastPrinted>
  <dcterms:created xsi:type="dcterms:W3CDTF">2026-01-29T21:02:33Z</dcterms:created>
  <dcterms:modified xsi:type="dcterms:W3CDTF">2026-05-20T21:55:18Z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0x0101002DADD13FD3C7064384DEB8662F7F4D85</vt:lpwstr>
  </property>
  <property fmtid="{D5CDD505-2E9C-101B-9397-08002B2CF9AE}" pid="3" name="MediaServiceImageTags">
    <vt:lpwstr/>
  </property>
</Properties>
</file>