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https://ihda-my.sharepoint.com/personal/emueller_ihda_org/Documents/Desktop/Current Projects/2026 Funding Rounds/Application Document Updates/PSH/2. Scoring Docs/"/>
    </mc:Choice>
  </mc:AlternateContent>
  <xr:revisionPtr revIDLastSave="0" documentId="8_{ED48C86B-40B8-4C50-AB0B-F897E90B10EC}" xr6:coauthVersionLast="47" xr6:coauthVersionMax="47" xr10:uidLastSave="{00000000-0000-0000-0000-000000000000}"/>
  <workbookProtection workbookAlgorithmName="SHA-512" workbookHashValue="UAWuU4F6eCCAvGS/ej6aDK9eZqLyTX4IBReAMAXKyEelJ/9TMgNiR59xZyXEiwo/pmCR9bULluXDD7SwNIxeiA==" workbookSaltValue="X4Puu0hWts5R2BsIIptQVg==" workbookSpinCount="100000" lockStructure="1"/>
  <bookViews>
    <workbookView xWindow="-120" yWindow="-120" windowWidth="29040" windowHeight="15720" tabRatio="888" xr2:uid="{00000000-000D-0000-FFFF-FFFF00000000}"/>
  </bookViews>
  <sheets>
    <sheet name="Instructions" sheetId="14" r:id="rId1"/>
    <sheet name="Scoring Summary" sheetId="15" r:id="rId2"/>
    <sheet name="Notes" sheetId="24" r:id="rId3"/>
    <sheet name="A. Leveraging" sheetId="16" r:id="rId4"/>
    <sheet name="B. Rental Assistance" sheetId="17" r:id="rId5"/>
    <sheet name="C. Sustainability and EE" sheetId="21" r:id="rId6"/>
    <sheet name="D. Access to Transportation" sheetId="22" r:id="rId7"/>
    <sheet name="E. Coordination of Referrals" sheetId="18" r:id="rId8"/>
    <sheet name="F. Coordination of Services" sheetId="19" r:id="rId9"/>
    <sheet name="G. Community Characteristics" sheetId="9" r:id="rId10"/>
    <sheet name="H. Development Team" sheetId="25" r:id="rId11"/>
    <sheet name="I. SH Experience, Training" sheetId="20" r:id="rId12"/>
    <sheet name="J. Anchor Institution" sheetId="23" r:id="rId13"/>
  </sheets>
  <definedNames>
    <definedName name="Applicant" localSheetId="3">'A. Leveraging'!$D$1:$M$39</definedName>
    <definedName name="Applicant" localSheetId="4">'B. Rental Assistance'!$D$1:$L$42</definedName>
    <definedName name="Applicant" localSheetId="5">'C. Sustainability and EE'!$E$1:$N$22</definedName>
    <definedName name="Applicant" localSheetId="6">'D. Access to Transportation'!$C$1:$L$18</definedName>
    <definedName name="Applicant" localSheetId="7">'E. Coordination of Referrals'!$D$1:$M$38</definedName>
    <definedName name="Applicant" localSheetId="8">'F. Coordination of Services'!$D$1:$M$23</definedName>
    <definedName name="Applicant" localSheetId="9">'G. Community Characteristics'!$E$1:$O$450</definedName>
    <definedName name="Applicant" localSheetId="10">'H. Development Team'!$E$1:$N$63</definedName>
    <definedName name="Applicant" localSheetId="11">'I. SH Experience, Training'!$D$1:$M$19</definedName>
    <definedName name="Applicant" localSheetId="12">'J. Anchor Institution'!$D$1:$M$38</definedName>
    <definedName name="Applicant" localSheetId="2">Notes!$B$1:$M$53</definedName>
    <definedName name="Applicant" localSheetId="1">'Scoring Summary'!$B$1:$L$66</definedName>
    <definedName name="_xlnm.Print_Area" localSheetId="3">'A. Leveraging'!$D$1:$M$36,'A. Leveraging'!$Q$1:$Z$36</definedName>
    <definedName name="_xlnm.Print_Area" localSheetId="4">'B. Rental Assistance'!$D$1:$L$42,'B. Rental Assistance'!$Q$1:$Y$42</definedName>
    <definedName name="_xlnm.Print_Area" localSheetId="5">'C. Sustainability and EE'!$E$1:$N$23,'C. Sustainability and EE'!$S$1:$AB$23</definedName>
    <definedName name="_xlnm.Print_Area" localSheetId="6">'D. Access to Transportation'!$C$1:$L$18,'D. Access to Transportation'!$P$1:$Z$18</definedName>
    <definedName name="_xlnm.Print_Area" localSheetId="7">'E. Coordination of Referrals'!$D$1:$M$44,'E. Coordination of Referrals'!$S$1:$AB$44</definedName>
    <definedName name="_xlnm.Print_Area" localSheetId="8">'F. Coordination of Services'!$D$1:$M$26,'F. Coordination of Services'!$R$1:$AA$26</definedName>
    <definedName name="_xlnm.Print_Area" localSheetId="9">'G. Community Characteristics'!$E$1:$O$86,'G. Community Characteristics'!$W$1:$AI$86</definedName>
    <definedName name="_xlnm.Print_Area" localSheetId="10">'H. Development Team'!$E$1:$N$58,'H. Development Team'!$S$1:$AB$58</definedName>
    <definedName name="_xlnm.Print_Area" localSheetId="11">'I. SH Experience, Training'!$D$1:$M$24,'I. SH Experience, Training'!$R$1:$AA$24</definedName>
    <definedName name="_xlnm.Print_Area" localSheetId="0">Instructions!$B$1:$N$43</definedName>
    <definedName name="_xlnm.Print_Area" localSheetId="12">'J. Anchor Institution'!$D$1:$M$40,'J. Anchor Institution'!$Q$1:$Z$40</definedName>
    <definedName name="_xlnm.Print_Area" localSheetId="2">Notes!$B$1:$M$53,Notes!$P$1:$AA$53</definedName>
    <definedName name="_xlnm.Print_Area" localSheetId="1">'Scoring Summary'!$B$1:$L$66,'Scoring Summary'!$O$1:$AB$66</definedName>
    <definedName name="UD_Checklist" localSheetId="3">#REF!,#REF!,#REF!,#REF!,#REF!,#REF!,#REF!,#REF!,#REF!,#REF!,#REF!,#REF!,#REF!,#REF!,#REF!,#REF!,#REF!,#REF!,#REF!</definedName>
    <definedName name="UD_Checklist" localSheetId="4">#REF!,#REF!,#REF!,#REF!,#REF!,#REF!,#REF!,#REF!,#REF!,#REF!,#REF!,#REF!,#REF!,#REF!,#REF!,#REF!,#REF!,#REF!,#REF!</definedName>
    <definedName name="UD_Checklist" localSheetId="5">#REF!,#REF!,#REF!,#REF!,#REF!,#REF!,#REF!,#REF!,#REF!,#REF!,#REF!,#REF!,#REF!,#REF!,#REF!,#REF!,#REF!,#REF!,#REF!</definedName>
    <definedName name="UD_Checklist" localSheetId="6">#REF!,#REF!,#REF!,#REF!,#REF!,#REF!,#REF!,#REF!,#REF!,#REF!,#REF!,#REF!,#REF!,#REF!,#REF!,#REF!,#REF!,#REF!,#REF!</definedName>
    <definedName name="UD_Checklist" localSheetId="7">#REF!,#REF!,#REF!,#REF!,#REF!,#REF!,#REF!,#REF!,#REF!,#REF!,#REF!,#REF!,#REF!,#REF!,#REF!,#REF!,#REF!,#REF!,#REF!</definedName>
    <definedName name="UD_Checklist" localSheetId="8">#REF!,#REF!,#REF!,#REF!,#REF!,#REF!,#REF!,#REF!,#REF!,#REF!,#REF!,#REF!,#REF!,#REF!,#REF!,#REF!,#REF!,#REF!,#REF!</definedName>
    <definedName name="UD_Checklist" localSheetId="9">#REF!,#REF!,#REF!,#REF!,#REF!,#REF!,#REF!,#REF!,#REF!,#REF!,#REF!,#REF!,#REF!,#REF!,#REF!,#REF!,#REF!,#REF!,#REF!</definedName>
    <definedName name="UD_Checklist" localSheetId="10">#REF!,#REF!,#REF!,#REF!,#REF!,#REF!,#REF!,#REF!,#REF!,#REF!,#REF!,#REF!,#REF!,#REF!,#REF!,#REF!,#REF!,#REF!,#REF!</definedName>
    <definedName name="UD_Checklist" localSheetId="11">#REF!,#REF!,#REF!,#REF!,#REF!,#REF!,#REF!,#REF!,#REF!,#REF!,#REF!,#REF!,#REF!,#REF!,#REF!,#REF!,#REF!,#REF!,#REF!</definedName>
    <definedName name="UD_Checklist" localSheetId="0">#REF!,#REF!,#REF!,#REF!,#REF!,#REF!,#REF!,#REF!,#REF!,#REF!,#REF!,#REF!,#REF!,#REF!,#REF!,#REF!,#REF!,#REF!,#REF!</definedName>
    <definedName name="UD_Checklist" localSheetId="12">#REF!,#REF!,#REF!,#REF!,#REF!,#REF!,#REF!,#REF!,#REF!,#REF!,#REF!,#REF!,#REF!,#REF!,#REF!,#REF!,#REF!,#REF!,#REF!</definedName>
    <definedName name="UD_Checklist" localSheetId="2">#REF!,#REF!,#REF!,#REF!,#REF!,#REF!,#REF!,#REF!,#REF!,#REF!,#REF!,#REF!,#REF!,#REF!,#REF!,#REF!,#REF!,#REF!,#REF!</definedName>
    <definedName name="UD_Checklist" localSheetId="1">#REF!,#REF!,#REF!,#REF!,#REF!,#REF!,#REF!,#REF!,#REF!,#REF!,#REF!,#REF!,#REF!,#REF!,#REF!,#REF!,#REF!,#REF!,#REF!</definedName>
    <definedName name="UD_Checklist">#REF!,#REF!,#REF!,#REF!,#REF!,#REF!,#REF!,#REF!,#REF!,#REF!,#REF!,#REF!,#REF!,#REF!,#REF!,#REF!,#REF!,#REF!,#REF!</definedName>
    <definedName name="UD_Checklist2" localSheetId="3">#REF!,#REF!,#REF!,#REF!,#REF!,#REF!,#REF!,#REF!,#REF!,#REF!,#REF!,#REF!,#REF!,#REF!,#REF!,#REF!,#REF!,#REF!,#REF!</definedName>
    <definedName name="UD_Checklist2" localSheetId="4">#REF!,#REF!,#REF!,#REF!,#REF!,#REF!,#REF!,#REF!,#REF!,#REF!,#REF!,#REF!,#REF!,#REF!,#REF!,#REF!,#REF!,#REF!,#REF!</definedName>
    <definedName name="UD_Checklist2" localSheetId="5">#REF!,#REF!,#REF!,#REF!,#REF!,#REF!,#REF!,#REF!,#REF!,#REF!,#REF!,#REF!,#REF!,#REF!,#REF!,#REF!,#REF!,#REF!,#REF!</definedName>
    <definedName name="UD_Checklist2" localSheetId="6">#REF!,#REF!,#REF!,#REF!,#REF!,#REF!,#REF!,#REF!,#REF!,#REF!,#REF!,#REF!,#REF!,#REF!,#REF!,#REF!,#REF!,#REF!,#REF!</definedName>
    <definedName name="UD_Checklist2" localSheetId="10">#REF!,#REF!,#REF!,#REF!,#REF!,#REF!,#REF!,#REF!,#REF!,#REF!,#REF!,#REF!,#REF!,#REF!,#REF!,#REF!,#REF!,#REF!,#REF!</definedName>
    <definedName name="UD_Checklist2" localSheetId="0">#REF!,#REF!,#REF!,#REF!,#REF!,#REF!,#REF!,#REF!,#REF!,#REF!,#REF!,#REF!,#REF!,#REF!,#REF!,#REF!,#REF!,#REF!,#REF!</definedName>
    <definedName name="UD_Checklist2" localSheetId="12">#REF!,#REF!,#REF!,#REF!,#REF!,#REF!,#REF!,#REF!,#REF!,#REF!,#REF!,#REF!,#REF!,#REF!,#REF!,#REF!,#REF!,#REF!,#REF!</definedName>
    <definedName name="UD_Checklist2" localSheetId="2">#REF!,#REF!,#REF!,#REF!,#REF!,#REF!,#REF!,#REF!,#REF!,#REF!,#REF!,#REF!,#REF!,#REF!,#REF!,#REF!,#REF!,#REF!,#REF!</definedName>
    <definedName name="UD_Checklist2" localSheetId="1">#REF!,#REF!,#REF!,#REF!,#REF!,#REF!,#REF!,#REF!,#REF!,#REF!,#REF!,#REF!,#REF!,#REF!,#REF!,#REF!,#REF!,#REF!,#REF!</definedName>
    <definedName name="UD_Checklist2">#REF!,#REF!,#REF!,#REF!,#REF!,#REF!,#REF!,#REF!,#REF!,#REF!,#REF!,#REF!,#REF!,#REF!,#REF!,#REF!,#REF!,#REF!,#REF!</definedName>
    <definedName name="UD_Code" localSheetId="3">#REF!,#REF!,#REF!,#REF!,#REF!,#REF!,#REF!,#REF!,#REF!,#REF!,#REF!,#REF!,#REF!,#REF!,#REF!,#REF!,#REF!,#REF!,#REF!</definedName>
    <definedName name="UD_Code" localSheetId="4">#REF!,#REF!,#REF!,#REF!,#REF!,#REF!,#REF!,#REF!,#REF!,#REF!,#REF!,#REF!,#REF!,#REF!,#REF!,#REF!,#REF!,#REF!,#REF!</definedName>
    <definedName name="UD_Code" localSheetId="5">#REF!,#REF!,#REF!,#REF!,#REF!,#REF!,#REF!,#REF!,#REF!,#REF!,#REF!,#REF!,#REF!,#REF!,#REF!,#REF!,#REF!,#REF!,#REF!</definedName>
    <definedName name="UD_Code" localSheetId="6">#REF!,#REF!,#REF!,#REF!,#REF!,#REF!,#REF!,#REF!,#REF!,#REF!,#REF!,#REF!,#REF!,#REF!,#REF!,#REF!,#REF!,#REF!,#REF!</definedName>
    <definedName name="UD_Code" localSheetId="7">#REF!,#REF!,#REF!,#REF!,#REF!,#REF!,#REF!,#REF!,#REF!,#REF!,#REF!,#REF!,#REF!,#REF!,#REF!,#REF!,#REF!,#REF!,#REF!</definedName>
    <definedName name="UD_Code" localSheetId="8">#REF!,#REF!,#REF!,#REF!,#REF!,#REF!,#REF!,#REF!,#REF!,#REF!,#REF!,#REF!,#REF!,#REF!,#REF!,#REF!,#REF!,#REF!,#REF!</definedName>
    <definedName name="UD_Code" localSheetId="9">#REF!,#REF!,#REF!,#REF!,#REF!,#REF!,#REF!,#REF!,#REF!,#REF!,#REF!,#REF!,#REF!,#REF!,#REF!,#REF!,#REF!,#REF!,#REF!</definedName>
    <definedName name="UD_Code" localSheetId="10">#REF!,#REF!,#REF!,#REF!,#REF!,#REF!,#REF!,#REF!,#REF!,#REF!,#REF!,#REF!,#REF!,#REF!,#REF!,#REF!,#REF!,#REF!,#REF!</definedName>
    <definedName name="UD_Code" localSheetId="11">#REF!,#REF!,#REF!,#REF!,#REF!,#REF!,#REF!,#REF!,#REF!,#REF!,#REF!,#REF!,#REF!,#REF!,#REF!,#REF!,#REF!,#REF!,#REF!</definedName>
    <definedName name="UD_Code" localSheetId="0">#REF!,#REF!,#REF!,#REF!,#REF!,#REF!,#REF!,#REF!,#REF!,#REF!,#REF!,#REF!,#REF!,#REF!,#REF!,#REF!,#REF!,#REF!,#REF!</definedName>
    <definedName name="UD_Code" localSheetId="12">#REF!,#REF!,#REF!,#REF!,#REF!,#REF!,#REF!,#REF!,#REF!,#REF!,#REF!,#REF!,#REF!,#REF!,#REF!,#REF!,#REF!,#REF!,#REF!</definedName>
    <definedName name="UD_Code" localSheetId="2">#REF!,#REF!,#REF!,#REF!,#REF!,#REF!,#REF!,#REF!,#REF!,#REF!,#REF!,#REF!,#REF!,#REF!,#REF!,#REF!,#REF!,#REF!,#REF!</definedName>
    <definedName name="UD_Code" localSheetId="1">#REF!,#REF!,#REF!,#REF!,#REF!,#REF!,#REF!,#REF!,#REF!,#REF!,#REF!,#REF!,#REF!,#REF!,#REF!,#REF!,#REF!,#REF!,#REF!</definedName>
    <definedName name="UD_Code">#REF!,#REF!,#REF!,#REF!,#REF!,#REF!,#REF!,#REF!,#REF!,#REF!,#REF!,#REF!,#REF!,#REF!,#REF!,#REF!,#REF!,#REF!,#REF!</definedName>
    <definedName name="UD_Rule" localSheetId="3">#REF!,#REF!,#REF!,#REF!,#REF!,#REF!,#REF!,#REF!,#REF!,#REF!,#REF!,#REF!,#REF!,#REF!,#REF!,#REF!,#REF!,#REF!,#REF!</definedName>
    <definedName name="UD_Rule" localSheetId="4">#REF!,#REF!,#REF!,#REF!,#REF!,#REF!,#REF!,#REF!,#REF!,#REF!,#REF!,#REF!,#REF!,#REF!,#REF!,#REF!,#REF!,#REF!,#REF!</definedName>
    <definedName name="UD_Rule" localSheetId="5">#REF!,#REF!,#REF!,#REF!,#REF!,#REF!,#REF!,#REF!,#REF!,#REF!,#REF!,#REF!,#REF!,#REF!,#REF!,#REF!,#REF!,#REF!,#REF!</definedName>
    <definedName name="UD_Rule" localSheetId="6">#REF!,#REF!,#REF!,#REF!,#REF!,#REF!,#REF!,#REF!,#REF!,#REF!,#REF!,#REF!,#REF!,#REF!,#REF!,#REF!,#REF!,#REF!,#REF!</definedName>
    <definedName name="UD_Rule" localSheetId="7">#REF!,#REF!,#REF!,#REF!,#REF!,#REF!,#REF!,#REF!,#REF!,#REF!,#REF!,#REF!,#REF!,#REF!,#REF!,#REF!,#REF!,#REF!,#REF!</definedName>
    <definedName name="UD_Rule" localSheetId="8">#REF!,#REF!,#REF!,#REF!,#REF!,#REF!,#REF!,#REF!,#REF!,#REF!,#REF!,#REF!,#REF!,#REF!,#REF!,#REF!,#REF!,#REF!,#REF!</definedName>
    <definedName name="UD_Rule" localSheetId="9">#REF!,#REF!,#REF!,#REF!,#REF!,#REF!,#REF!,#REF!,#REF!,#REF!,#REF!,#REF!,#REF!,#REF!,#REF!,#REF!,#REF!,#REF!,#REF!</definedName>
    <definedName name="UD_Rule" localSheetId="10">#REF!,#REF!,#REF!,#REF!,#REF!,#REF!,#REF!,#REF!,#REF!,#REF!,#REF!,#REF!,#REF!,#REF!,#REF!,#REF!,#REF!,#REF!,#REF!</definedName>
    <definedName name="UD_Rule" localSheetId="11">#REF!,#REF!,#REF!,#REF!,#REF!,#REF!,#REF!,#REF!,#REF!,#REF!,#REF!,#REF!,#REF!,#REF!,#REF!,#REF!,#REF!,#REF!,#REF!</definedName>
    <definedName name="UD_Rule" localSheetId="0">#REF!,#REF!,#REF!,#REF!,#REF!,#REF!,#REF!,#REF!,#REF!,#REF!,#REF!,#REF!,#REF!,#REF!,#REF!,#REF!,#REF!,#REF!,#REF!</definedName>
    <definedName name="UD_Rule" localSheetId="12">#REF!,#REF!,#REF!,#REF!,#REF!,#REF!,#REF!,#REF!,#REF!,#REF!,#REF!,#REF!,#REF!,#REF!,#REF!,#REF!,#REF!,#REF!,#REF!</definedName>
    <definedName name="UD_Rule" localSheetId="2">#REF!,#REF!,#REF!,#REF!,#REF!,#REF!,#REF!,#REF!,#REF!,#REF!,#REF!,#REF!,#REF!,#REF!,#REF!,#REF!,#REF!,#REF!,#REF!</definedName>
    <definedName name="UD_Rule" localSheetId="1">#REF!,#REF!,#REF!,#REF!,#REF!,#REF!,#REF!,#REF!,#REF!,#REF!,#REF!,#REF!,#REF!,#REF!,#REF!,#REF!,#REF!,#REF!,#REF!</definedName>
    <definedName name="UD_Rule">#REF!,#REF!,#REF!,#REF!,#REF!,#REF!,#REF!,#REF!,#REF!,#REF!,#REF!,#REF!,#REF!,#REF!,#REF!,#REF!,#REF!,#REF!,#REF!</definedName>
    <definedName name="Underwriting" localSheetId="3">'A. Leveraging'!$Q$1:$Z$39</definedName>
    <definedName name="Underwriting" localSheetId="4">'B. Rental Assistance'!$Q$1:$AB$42</definedName>
    <definedName name="Underwriting" localSheetId="5">'C. Sustainability and EE'!$S$1:$AB$22</definedName>
    <definedName name="Underwriting" localSheetId="6">'D. Access to Transportation'!$P$1:$Y$18</definedName>
    <definedName name="Underwriting" localSheetId="7">'E. Coordination of Referrals'!$S$1:$AB$38</definedName>
    <definedName name="Underwriting" localSheetId="8">'F. Coordination of Services'!$R$1:$AA$23</definedName>
    <definedName name="Underwriting" localSheetId="9">'G. Community Characteristics'!$Y$1:$AI$450</definedName>
    <definedName name="Underwriting" localSheetId="10">'H. Development Team'!$S$1:$AB$63</definedName>
    <definedName name="Underwriting" localSheetId="11">'I. SH Experience, Training'!$R$1:$AA$19</definedName>
    <definedName name="Underwriting" localSheetId="12">'J. Anchor Institution'!$Q$1:$Z$38</definedName>
    <definedName name="Underwriting" localSheetId="2">Notes!$P$1:$AA$53</definedName>
    <definedName name="Underwriting" localSheetId="1">'Scoring Summary'!$O$1:$AB$66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2" i="15" l="1"/>
  <c r="X50" i="15"/>
  <c r="AA63" i="15" l="1"/>
  <c r="W41" i="17"/>
  <c r="W45" i="17" s="1"/>
  <c r="V30" i="17"/>
  <c r="I30" i="17"/>
  <c r="Q15" i="17"/>
  <c r="Q13" i="17"/>
  <c r="H11" i="18"/>
  <c r="K31" i="15" s="1"/>
  <c r="K41" i="17"/>
  <c r="K45" i="17" s="1"/>
  <c r="J41" i="17"/>
  <c r="J45" i="17" s="1"/>
  <c r="H5" i="16"/>
  <c r="T8" i="17"/>
  <c r="T6" i="17"/>
  <c r="T5" i="17"/>
  <c r="G8" i="17"/>
  <c r="G6" i="17"/>
  <c r="G5" i="17"/>
  <c r="I5" i="21"/>
  <c r="W8" i="25"/>
  <c r="W6" i="25"/>
  <c r="W5" i="25"/>
  <c r="I6" i="25"/>
  <c r="I8" i="25"/>
  <c r="I5" i="25"/>
  <c r="I5" i="9"/>
  <c r="Q54" i="25"/>
  <c r="C54" i="25"/>
  <c r="Q53" i="25"/>
  <c r="C53" i="25"/>
  <c r="Q52" i="25"/>
  <c r="C52" i="25"/>
  <c r="Q51" i="25"/>
  <c r="C51" i="25"/>
  <c r="S46" i="25"/>
  <c r="E46" i="25"/>
  <c r="S44" i="25"/>
  <c r="P42" i="25" s="1"/>
  <c r="E44" i="25"/>
  <c r="S42" i="25"/>
  <c r="E42" i="25"/>
  <c r="S37" i="25"/>
  <c r="E37" i="25"/>
  <c r="S35" i="25"/>
  <c r="E35" i="25"/>
  <c r="S33" i="25"/>
  <c r="P33" i="25" s="1"/>
  <c r="E33" i="25"/>
  <c r="S28" i="25"/>
  <c r="S27" i="25"/>
  <c r="E27" i="25"/>
  <c r="E8" i="24"/>
  <c r="E6" i="24"/>
  <c r="S6" i="24"/>
  <c r="S5" i="24"/>
  <c r="S8" i="24"/>
  <c r="E5" i="24"/>
  <c r="T52" i="24"/>
  <c r="F52" i="24"/>
  <c r="T48" i="24"/>
  <c r="F48" i="24"/>
  <c r="T44" i="24"/>
  <c r="F44" i="24"/>
  <c r="T40" i="24"/>
  <c r="F40" i="24"/>
  <c r="T36" i="24"/>
  <c r="F36" i="24"/>
  <c r="T32" i="24"/>
  <c r="F32" i="24"/>
  <c r="T28" i="24"/>
  <c r="F28" i="24"/>
  <c r="T23" i="24"/>
  <c r="F23" i="24"/>
  <c r="T19" i="24"/>
  <c r="F19" i="24"/>
  <c r="T15" i="24"/>
  <c r="F15" i="24"/>
  <c r="U5" i="23"/>
  <c r="V5" i="20"/>
  <c r="AC5" i="9"/>
  <c r="V5" i="19"/>
  <c r="W5" i="18"/>
  <c r="T5" i="22"/>
  <c r="W5" i="21"/>
  <c r="U5" i="16"/>
  <c r="W8" i="21"/>
  <c r="T8" i="22"/>
  <c r="W8" i="18"/>
  <c r="V8" i="19"/>
  <c r="AC8" i="9"/>
  <c r="V8" i="20"/>
  <c r="U8" i="23"/>
  <c r="H8" i="20"/>
  <c r="I8" i="9"/>
  <c r="H8" i="19"/>
  <c r="H8" i="18"/>
  <c r="G8" i="22"/>
  <c r="I8" i="21"/>
  <c r="H8" i="16"/>
  <c r="W6" i="21"/>
  <c r="T6" i="22"/>
  <c r="W6" i="18"/>
  <c r="V6" i="19"/>
  <c r="AC6" i="9"/>
  <c r="V6" i="20"/>
  <c r="U6" i="23"/>
  <c r="H6" i="20"/>
  <c r="I6" i="9"/>
  <c r="H6" i="19"/>
  <c r="H6" i="18"/>
  <c r="G6" i="22"/>
  <c r="I6" i="21"/>
  <c r="H6" i="16"/>
  <c r="U8" i="16"/>
  <c r="U6" i="16"/>
  <c r="W63" i="15"/>
  <c r="Y63" i="15"/>
  <c r="Z58" i="15"/>
  <c r="K58" i="15"/>
  <c r="X58" i="15" s="1"/>
  <c r="Q38" i="23"/>
  <c r="Q37" i="23"/>
  <c r="W21" i="23"/>
  <c r="W22" i="23"/>
  <c r="W23" i="23"/>
  <c r="W24" i="23"/>
  <c r="W25" i="23"/>
  <c r="W26" i="23"/>
  <c r="W27" i="23"/>
  <c r="W28" i="23"/>
  <c r="W29" i="23"/>
  <c r="R21" i="23"/>
  <c r="R22" i="23"/>
  <c r="R23" i="23"/>
  <c r="R24" i="23"/>
  <c r="R25" i="23"/>
  <c r="R26" i="23"/>
  <c r="R27" i="23"/>
  <c r="R28" i="23"/>
  <c r="R29" i="23"/>
  <c r="W20" i="23"/>
  <c r="R20" i="23"/>
  <c r="E20" i="23"/>
  <c r="W17" i="23"/>
  <c r="X34" i="23" s="1"/>
  <c r="Q15" i="23"/>
  <c r="J21" i="23"/>
  <c r="J22" i="23"/>
  <c r="J23" i="23"/>
  <c r="J24" i="23"/>
  <c r="J25" i="23"/>
  <c r="J26" i="23"/>
  <c r="J27" i="23"/>
  <c r="J28" i="23"/>
  <c r="J29" i="23"/>
  <c r="J20" i="23"/>
  <c r="E21" i="23"/>
  <c r="E22" i="23"/>
  <c r="E23" i="23"/>
  <c r="E24" i="23"/>
  <c r="E25" i="23"/>
  <c r="E26" i="23"/>
  <c r="E27" i="23"/>
  <c r="E28" i="23"/>
  <c r="E29" i="23"/>
  <c r="J17" i="23"/>
  <c r="K33" i="23" s="1"/>
  <c r="Q14" i="23"/>
  <c r="Q2" i="23"/>
  <c r="Q13" i="23"/>
  <c r="H8" i="23"/>
  <c r="H6" i="23"/>
  <c r="H5" i="23"/>
  <c r="O25" i="19"/>
  <c r="O24" i="19"/>
  <c r="O23" i="19"/>
  <c r="O18" i="19"/>
  <c r="Z36" i="15" s="1"/>
  <c r="A23" i="19"/>
  <c r="A24" i="19"/>
  <c r="A25" i="19"/>
  <c r="A18" i="19"/>
  <c r="K36" i="15" s="1"/>
  <c r="X36" i="15" s="1"/>
  <c r="W11" i="18"/>
  <c r="Z31" i="15" s="1"/>
  <c r="Q43" i="18"/>
  <c r="Q42" i="18"/>
  <c r="Q38" i="18"/>
  <c r="Q37" i="18"/>
  <c r="Q33" i="18"/>
  <c r="Q32" i="18"/>
  <c r="B33" i="18"/>
  <c r="B37" i="18"/>
  <c r="B38" i="18"/>
  <c r="B42" i="18"/>
  <c r="B43" i="18"/>
  <c r="B32" i="18"/>
  <c r="S19" i="20"/>
  <c r="S18" i="20"/>
  <c r="S17" i="20"/>
  <c r="S16" i="20"/>
  <c r="R2" i="20"/>
  <c r="R13" i="20"/>
  <c r="Y17" i="9"/>
  <c r="Z41" i="15"/>
  <c r="AC12" i="9"/>
  <c r="I12" i="9"/>
  <c r="K41" i="15" s="1"/>
  <c r="X41" i="15" s="1"/>
  <c r="Y25" i="9"/>
  <c r="H5" i="20"/>
  <c r="H5" i="19"/>
  <c r="H5" i="18"/>
  <c r="G5" i="22"/>
  <c r="T10" i="22"/>
  <c r="Z27" i="15" s="1"/>
  <c r="G10" i="22"/>
  <c r="K27" i="15" s="1"/>
  <c r="X27" i="15" s="1"/>
  <c r="P13" i="22"/>
  <c r="L29" i="22"/>
  <c r="Z17" i="22"/>
  <c r="R21" i="21"/>
  <c r="Z25" i="15" s="1"/>
  <c r="R18" i="21"/>
  <c r="Z24" i="15" s="1"/>
  <c r="D21" i="21"/>
  <c r="K25" i="15" s="1"/>
  <c r="X25" i="15" s="1"/>
  <c r="D18" i="21"/>
  <c r="K24" i="15" s="1"/>
  <c r="X24" i="15" s="1"/>
  <c r="S15" i="21"/>
  <c r="S13" i="21"/>
  <c r="D21" i="20"/>
  <c r="K52" i="15" s="1" a="1"/>
  <c r="K52" i="15" s="1"/>
  <c r="R21" i="20"/>
  <c r="Z52" i="15" s="1" a="1"/>
  <c r="Z52" i="15" s="1"/>
  <c r="D22" i="20"/>
  <c r="R22" i="20"/>
  <c r="D23" i="20"/>
  <c r="R23" i="20"/>
  <c r="Y41" i="17"/>
  <c r="Y45" i="17" s="1"/>
  <c r="X41" i="17"/>
  <c r="X45" i="17" s="1"/>
  <c r="L41" i="17"/>
  <c r="U38" i="17"/>
  <c r="H38" i="17"/>
  <c r="I38" i="17" s="1"/>
  <c r="V37" i="17"/>
  <c r="I37" i="17"/>
  <c r="V36" i="17"/>
  <c r="I36" i="17"/>
  <c r="V35" i="17"/>
  <c r="I35" i="17"/>
  <c r="V34" i="17"/>
  <c r="I34" i="17"/>
  <c r="V33" i="17"/>
  <c r="I33" i="17"/>
  <c r="V32" i="17"/>
  <c r="I32" i="17"/>
  <c r="V31" i="17"/>
  <c r="I31" i="17"/>
  <c r="Q13" i="16"/>
  <c r="W29" i="16"/>
  <c r="J29" i="16"/>
  <c r="X28" i="16"/>
  <c r="X29" i="23" s="1"/>
  <c r="K28" i="16"/>
  <c r="K29" i="23" s="1"/>
  <c r="X27" i="16"/>
  <c r="X28" i="23" s="1"/>
  <c r="K27" i="16"/>
  <c r="K28" i="23" s="1"/>
  <c r="X26" i="16"/>
  <c r="X27" i="23" s="1"/>
  <c r="K26" i="16"/>
  <c r="K27" i="23" s="1"/>
  <c r="X25" i="16"/>
  <c r="X26" i="23" s="1"/>
  <c r="K25" i="16"/>
  <c r="K26" i="23" s="1"/>
  <c r="X24" i="16"/>
  <c r="X25" i="23" s="1"/>
  <c r="K24" i="16"/>
  <c r="K25" i="23" s="1"/>
  <c r="X23" i="16"/>
  <c r="X24" i="23" s="1"/>
  <c r="K23" i="16"/>
  <c r="K24" i="23" s="1"/>
  <c r="X22" i="16"/>
  <c r="X23" i="23" s="1"/>
  <c r="K22" i="16"/>
  <c r="K23" i="23" s="1"/>
  <c r="X21" i="16"/>
  <c r="X22" i="23" s="1"/>
  <c r="K21" i="16"/>
  <c r="K22" i="23" s="1"/>
  <c r="X20" i="16"/>
  <c r="X21" i="23" s="1"/>
  <c r="K20" i="16"/>
  <c r="K21" i="23" s="1"/>
  <c r="X19" i="16"/>
  <c r="X20" i="23" s="1"/>
  <c r="K19" i="16"/>
  <c r="K20" i="23" s="1"/>
  <c r="K53" i="15" l="1"/>
  <c r="X53" i="15" s="1"/>
  <c r="Y35" i="23"/>
  <c r="X32" i="23"/>
  <c r="X30" i="23"/>
  <c r="K34" i="23"/>
  <c r="T10" i="17"/>
  <c r="Z20" i="15" s="1"/>
  <c r="L45" i="17"/>
  <c r="G10" i="17" s="1"/>
  <c r="K20" i="15" s="1"/>
  <c r="X20" i="15" s="1"/>
  <c r="I63" i="15"/>
  <c r="Q30" i="18"/>
  <c r="W12" i="18" s="1"/>
  <c r="B30" i="18"/>
  <c r="H12" i="18" s="1"/>
  <c r="K32" i="15" s="1"/>
  <c r="V63" i="15"/>
  <c r="Y11" i="25"/>
  <c r="Y13" i="25" s="1"/>
  <c r="X13" i="25" s="1"/>
  <c r="Z48" i="15" s="1"/>
  <c r="S51" i="25"/>
  <c r="X12" i="25" s="1"/>
  <c r="E51" i="25"/>
  <c r="J12" i="25" s="1"/>
  <c r="B33" i="25"/>
  <c r="B42" i="25"/>
  <c r="C38" i="25"/>
  <c r="Q38" i="25"/>
  <c r="Z53" i="15"/>
  <c r="K31" i="23"/>
  <c r="K32" i="23"/>
  <c r="J35" i="23"/>
  <c r="L35" i="23"/>
  <c r="K30" i="23"/>
  <c r="W35" i="23"/>
  <c r="X31" i="23"/>
  <c r="X33" i="23"/>
  <c r="A22" i="19"/>
  <c r="K37" i="15" s="1"/>
  <c r="O22" i="19"/>
  <c r="X52" i="15"/>
  <c r="Y29" i="22"/>
  <c r="D22" i="21"/>
  <c r="I10" i="21" s="1"/>
  <c r="X22" i="15" s="1"/>
  <c r="R22" i="21"/>
  <c r="W10" i="21" s="1"/>
  <c r="Z22" i="15" s="1"/>
  <c r="V10" i="20"/>
  <c r="H10" i="20"/>
  <c r="U41" i="17"/>
  <c r="V38" i="17"/>
  <c r="K29" i="16"/>
  <c r="X29" i="16"/>
  <c r="AB58" i="15"/>
  <c r="X31" i="15"/>
  <c r="AB31" i="15" s="1"/>
  <c r="AB24" i="15"/>
  <c r="AB27" i="15"/>
  <c r="AB36" i="15"/>
  <c r="AB25" i="15"/>
  <c r="AB41" i="15"/>
  <c r="K35" i="23" l="1"/>
  <c r="K50" i="15"/>
  <c r="AB53" i="15"/>
  <c r="Y12" i="25"/>
  <c r="Z47" i="15"/>
  <c r="D50" i="25"/>
  <c r="D38" i="25"/>
  <c r="C50" i="25" s="1"/>
  <c r="K12" i="25"/>
  <c r="K47" i="15"/>
  <c r="X47" i="15" s="1"/>
  <c r="V10" i="19"/>
  <c r="Z37" i="15"/>
  <c r="Z34" i="15" s="1"/>
  <c r="AB20" i="15"/>
  <c r="U10" i="23"/>
  <c r="Z57" i="15"/>
  <c r="Z55" i="15" s="1"/>
  <c r="K57" i="15"/>
  <c r="H10" i="23"/>
  <c r="H41" i="17"/>
  <c r="X32" i="15"/>
  <c r="W10" i="18"/>
  <c r="Z32" i="15"/>
  <c r="Z29" i="15" s="1"/>
  <c r="K29" i="15"/>
  <c r="X29" i="15" s="1"/>
  <c r="H10" i="18"/>
  <c r="R50" i="25"/>
  <c r="R38" i="25"/>
  <c r="Q50" i="25" s="1"/>
  <c r="X11" i="25"/>
  <c r="K11" i="25"/>
  <c r="K13" i="25" s="1"/>
  <c r="J13" i="25" s="1"/>
  <c r="K48" i="15" s="1"/>
  <c r="Z50" i="15"/>
  <c r="X37" i="15"/>
  <c r="AB37" i="15" s="1"/>
  <c r="X35" i="23"/>
  <c r="H10" i="19"/>
  <c r="K34" i="15"/>
  <c r="AB52" i="15"/>
  <c r="R35" i="16"/>
  <c r="Q35" i="16" s="1"/>
  <c r="R34" i="16"/>
  <c r="Q34" i="16" s="1"/>
  <c r="E35" i="16"/>
  <c r="D35" i="16" s="1"/>
  <c r="E34" i="16"/>
  <c r="D34" i="16" s="1"/>
  <c r="R33" i="16"/>
  <c r="Q33" i="16" s="1"/>
  <c r="E33" i="16"/>
  <c r="D33" i="16" s="1"/>
  <c r="AB47" i="15" l="1"/>
  <c r="X10" i="25"/>
  <c r="Z46" i="15"/>
  <c r="Z44" i="15" s="1"/>
  <c r="K55" i="15"/>
  <c r="X55" i="15" s="1"/>
  <c r="AB55" i="15" s="1"/>
  <c r="X57" i="15"/>
  <c r="AB57" i="15" s="1"/>
  <c r="X48" i="15"/>
  <c r="AB48" i="15" s="1"/>
  <c r="AB50" i="15"/>
  <c r="AB29" i="15"/>
  <c r="AB32" i="15"/>
  <c r="J11" i="25"/>
  <c r="X34" i="15"/>
  <c r="AB34" i="15" s="1"/>
  <c r="U10" i="16"/>
  <c r="Z18" i="15" s="1"/>
  <c r="H10" i="16"/>
  <c r="K18" i="15" s="1"/>
  <c r="J10" i="25" l="1"/>
  <c r="K46" i="15"/>
  <c r="X18" i="15"/>
  <c r="AB18" i="15" s="1"/>
  <c r="X46" i="15" l="1"/>
  <c r="AB46" i="15" s="1"/>
  <c r="K44" i="15"/>
  <c r="X44" i="15" l="1"/>
  <c r="AB44" i="9"/>
  <c r="Z49" i="9" s="1"/>
  <c r="AB44" i="15" l="1"/>
  <c r="H44" i="9"/>
  <c r="F47" i="9" s="1"/>
  <c r="AA449" i="9" l="1"/>
  <c r="Z449" i="9"/>
  <c r="G449" i="9"/>
  <c r="F449" i="9"/>
  <c r="AA448" i="9"/>
  <c r="Z448" i="9"/>
  <c r="G448" i="9"/>
  <c r="F448" i="9"/>
  <c r="AA447" i="9"/>
  <c r="Z447" i="9"/>
  <c r="G447" i="9"/>
  <c r="F447" i="9"/>
  <c r="AA444" i="9"/>
  <c r="Z444" i="9"/>
  <c r="AN440" i="9" s="1"/>
  <c r="G444" i="9"/>
  <c r="F444" i="9"/>
  <c r="T440" i="9" s="1"/>
  <c r="AA443" i="9"/>
  <c r="Z443" i="9"/>
  <c r="AM440" i="9" s="1"/>
  <c r="G443" i="9"/>
  <c r="F443" i="9"/>
  <c r="S440" i="9" s="1"/>
  <c r="AA442" i="9"/>
  <c r="Z442" i="9"/>
  <c r="AK440" i="9" s="1"/>
  <c r="G442" i="9"/>
  <c r="F442" i="9"/>
  <c r="Q440" i="9" s="1"/>
  <c r="AJ440" i="9"/>
  <c r="AB440" i="9"/>
  <c r="P440" i="9"/>
  <c r="H440" i="9"/>
  <c r="AA435" i="9"/>
  <c r="Z435" i="9"/>
  <c r="AN431" i="9" s="1"/>
  <c r="G435" i="9"/>
  <c r="F435" i="9"/>
  <c r="T431" i="9" s="1"/>
  <c r="AA434" i="9"/>
  <c r="Z434" i="9"/>
  <c r="AM431" i="9" s="1"/>
  <c r="G434" i="9"/>
  <c r="F434" i="9"/>
  <c r="S431" i="9" s="1"/>
  <c r="AA433" i="9"/>
  <c r="Z433" i="9"/>
  <c r="AK431" i="9" s="1"/>
  <c r="G433" i="9"/>
  <c r="F433" i="9"/>
  <c r="Q431" i="9" s="1"/>
  <c r="AJ431" i="9"/>
  <c r="AB431" i="9"/>
  <c r="P431" i="9"/>
  <c r="H431" i="9"/>
  <c r="AA426" i="9"/>
  <c r="Z426" i="9"/>
  <c r="AN422" i="9" s="1"/>
  <c r="G426" i="9"/>
  <c r="F426" i="9"/>
  <c r="T422" i="9" s="1"/>
  <c r="AA425" i="9"/>
  <c r="Z425" i="9"/>
  <c r="AM422" i="9" s="1"/>
  <c r="G425" i="9"/>
  <c r="F425" i="9"/>
  <c r="S422" i="9" s="1"/>
  <c r="AA424" i="9"/>
  <c r="Z424" i="9"/>
  <c r="AK422" i="9" s="1"/>
  <c r="G424" i="9"/>
  <c r="F424" i="9"/>
  <c r="Q422" i="9" s="1"/>
  <c r="AJ422" i="9"/>
  <c r="AB422" i="9"/>
  <c r="P422" i="9"/>
  <c r="H422" i="9"/>
  <c r="AA417" i="9"/>
  <c r="Z417" i="9"/>
  <c r="AN413" i="9" s="1"/>
  <c r="G417" i="9"/>
  <c r="F417" i="9"/>
  <c r="T413" i="9" s="1"/>
  <c r="AA416" i="9"/>
  <c r="Z416" i="9"/>
  <c r="AM413" i="9" s="1"/>
  <c r="G416" i="9"/>
  <c r="F416" i="9"/>
  <c r="S413" i="9" s="1"/>
  <c r="AA415" i="9"/>
  <c r="Z415" i="9"/>
  <c r="AK413" i="9" s="1"/>
  <c r="G415" i="9"/>
  <c r="F415" i="9"/>
  <c r="Q413" i="9" s="1"/>
  <c r="AJ413" i="9"/>
  <c r="AB413" i="9"/>
  <c r="P413" i="9"/>
  <c r="H413" i="9"/>
  <c r="AA408" i="9"/>
  <c r="Z408" i="9"/>
  <c r="AN404" i="9" s="1"/>
  <c r="G408" i="9"/>
  <c r="F408" i="9"/>
  <c r="T404" i="9" s="1"/>
  <c r="AA407" i="9"/>
  <c r="Z407" i="9"/>
  <c r="AM404" i="9" s="1"/>
  <c r="G407" i="9"/>
  <c r="F407" i="9"/>
  <c r="S404" i="9" s="1"/>
  <c r="AA406" i="9"/>
  <c r="Z406" i="9"/>
  <c r="AK404" i="9" s="1"/>
  <c r="G406" i="9"/>
  <c r="F406" i="9"/>
  <c r="Q404" i="9" s="1"/>
  <c r="AJ404" i="9"/>
  <c r="AB404" i="9"/>
  <c r="P404" i="9"/>
  <c r="H404" i="9"/>
  <c r="AA399" i="9"/>
  <c r="Z399" i="9"/>
  <c r="AN395" i="9" s="1"/>
  <c r="G399" i="9"/>
  <c r="F399" i="9"/>
  <c r="T395" i="9" s="1"/>
  <c r="AA398" i="9"/>
  <c r="Z398" i="9"/>
  <c r="AM395" i="9" s="1"/>
  <c r="G398" i="9"/>
  <c r="F398" i="9"/>
  <c r="S395" i="9" s="1"/>
  <c r="AA397" i="9"/>
  <c r="Z397" i="9"/>
  <c r="AK395" i="9" s="1"/>
  <c r="G397" i="9"/>
  <c r="F397" i="9"/>
  <c r="Q395" i="9" s="1"/>
  <c r="AJ395" i="9"/>
  <c r="AB395" i="9"/>
  <c r="P395" i="9"/>
  <c r="H395" i="9"/>
  <c r="AA390" i="9"/>
  <c r="Z390" i="9"/>
  <c r="AN386" i="9" s="1"/>
  <c r="G390" i="9"/>
  <c r="F390" i="9"/>
  <c r="T386" i="9" s="1"/>
  <c r="AA389" i="9"/>
  <c r="Z389" i="9"/>
  <c r="AM386" i="9" s="1"/>
  <c r="G389" i="9"/>
  <c r="F389" i="9"/>
  <c r="S386" i="9" s="1"/>
  <c r="AA388" i="9"/>
  <c r="Z388" i="9"/>
  <c r="AK386" i="9" s="1"/>
  <c r="G388" i="9"/>
  <c r="F388" i="9"/>
  <c r="Q386" i="9" s="1"/>
  <c r="AJ386" i="9"/>
  <c r="AB386" i="9"/>
  <c r="P386" i="9"/>
  <c r="H386" i="9"/>
  <c r="AA381" i="9"/>
  <c r="Z381" i="9"/>
  <c r="AN377" i="9" s="1"/>
  <c r="G381" i="9"/>
  <c r="F381" i="9"/>
  <c r="T377" i="9" s="1"/>
  <c r="AA380" i="9"/>
  <c r="Z380" i="9"/>
  <c r="AM377" i="9" s="1"/>
  <c r="G380" i="9"/>
  <c r="F380" i="9"/>
  <c r="S377" i="9" s="1"/>
  <c r="AA379" i="9"/>
  <c r="Z379" i="9"/>
  <c r="AK377" i="9" s="1"/>
  <c r="G379" i="9"/>
  <c r="F379" i="9"/>
  <c r="Q377" i="9" s="1"/>
  <c r="AJ377" i="9"/>
  <c r="AB377" i="9"/>
  <c r="P377" i="9"/>
  <c r="H377" i="9"/>
  <c r="AA373" i="9"/>
  <c r="G373" i="9"/>
  <c r="AA372" i="9"/>
  <c r="G372" i="9"/>
  <c r="AA371" i="9"/>
  <c r="G371" i="9"/>
  <c r="AA369" i="9"/>
  <c r="Z369" i="9"/>
  <c r="AN365" i="9" s="1"/>
  <c r="G369" i="9"/>
  <c r="F369" i="9"/>
  <c r="T365" i="9" s="1"/>
  <c r="AA368" i="9"/>
  <c r="Z368" i="9"/>
  <c r="AM365" i="9" s="1"/>
  <c r="G368" i="9"/>
  <c r="F368" i="9"/>
  <c r="S365" i="9" s="1"/>
  <c r="AA367" i="9"/>
  <c r="Z367" i="9"/>
  <c r="AK365" i="9" s="1"/>
  <c r="G367" i="9"/>
  <c r="F367" i="9"/>
  <c r="Q365" i="9" s="1"/>
  <c r="AJ365" i="9"/>
  <c r="AB365" i="9"/>
  <c r="P365" i="9"/>
  <c r="H365" i="9"/>
  <c r="F373" i="9" s="1"/>
  <c r="AA361" i="9"/>
  <c r="G361" i="9"/>
  <c r="AA360" i="9"/>
  <c r="G360" i="9"/>
  <c r="AA359" i="9"/>
  <c r="G359" i="9"/>
  <c r="AA357" i="9"/>
  <c r="Z357" i="9"/>
  <c r="AN353" i="9" s="1"/>
  <c r="G357" i="9"/>
  <c r="F357" i="9"/>
  <c r="T353" i="9" s="1"/>
  <c r="AA356" i="9"/>
  <c r="Z356" i="9"/>
  <c r="AM353" i="9" s="1"/>
  <c r="G356" i="9"/>
  <c r="F356" i="9"/>
  <c r="S353" i="9" s="1"/>
  <c r="AA355" i="9"/>
  <c r="Z355" i="9"/>
  <c r="AK353" i="9" s="1"/>
  <c r="G355" i="9"/>
  <c r="F355" i="9"/>
  <c r="Q353" i="9" s="1"/>
  <c r="AJ353" i="9"/>
  <c r="AB353" i="9"/>
  <c r="Z361" i="9" s="1"/>
  <c r="P353" i="9"/>
  <c r="H353" i="9"/>
  <c r="F361" i="9" s="1"/>
  <c r="AA349" i="9"/>
  <c r="G349" i="9"/>
  <c r="AA348" i="9"/>
  <c r="G348" i="9"/>
  <c r="AA347" i="9"/>
  <c r="G347" i="9"/>
  <c r="AA345" i="9"/>
  <c r="Z345" i="9"/>
  <c r="AN341" i="9" s="1"/>
  <c r="G345" i="9"/>
  <c r="F345" i="9"/>
  <c r="T341" i="9" s="1"/>
  <c r="AA344" i="9"/>
  <c r="Z344" i="9"/>
  <c r="AM341" i="9" s="1"/>
  <c r="G344" i="9"/>
  <c r="F344" i="9"/>
  <c r="S341" i="9" s="1"/>
  <c r="AA343" i="9"/>
  <c r="Z343" i="9"/>
  <c r="AK341" i="9" s="1"/>
  <c r="G343" i="9"/>
  <c r="F343" i="9"/>
  <c r="Q341" i="9" s="1"/>
  <c r="AJ341" i="9"/>
  <c r="AB341" i="9"/>
  <c r="Z349" i="9" s="1"/>
  <c r="P341" i="9"/>
  <c r="H341" i="9"/>
  <c r="F349" i="9" s="1"/>
  <c r="AA337" i="9"/>
  <c r="G337" i="9"/>
  <c r="AA336" i="9"/>
  <c r="G336" i="9"/>
  <c r="AA335" i="9"/>
  <c r="G335" i="9"/>
  <c r="AA333" i="9"/>
  <c r="Z333" i="9"/>
  <c r="AN329" i="9" s="1"/>
  <c r="G333" i="9"/>
  <c r="F333" i="9"/>
  <c r="T329" i="9" s="1"/>
  <c r="AA332" i="9"/>
  <c r="Z332" i="9"/>
  <c r="AM329" i="9" s="1"/>
  <c r="G332" i="9"/>
  <c r="F332" i="9"/>
  <c r="S329" i="9" s="1"/>
  <c r="AA331" i="9"/>
  <c r="Z331" i="9"/>
  <c r="AK329" i="9" s="1"/>
  <c r="G331" i="9"/>
  <c r="F331" i="9"/>
  <c r="Q329" i="9" s="1"/>
  <c r="AJ329" i="9"/>
  <c r="AB329" i="9"/>
  <c r="Z337" i="9" s="1"/>
  <c r="P329" i="9"/>
  <c r="H329" i="9"/>
  <c r="F337" i="9" s="1"/>
  <c r="AA325" i="9"/>
  <c r="G325" i="9"/>
  <c r="AA324" i="9"/>
  <c r="G324" i="9"/>
  <c r="AA323" i="9"/>
  <c r="G323" i="9"/>
  <c r="AA321" i="9"/>
  <c r="Z321" i="9"/>
  <c r="AN317" i="9" s="1"/>
  <c r="G321" i="9"/>
  <c r="F321" i="9"/>
  <c r="T317" i="9" s="1"/>
  <c r="AA320" i="9"/>
  <c r="Z320" i="9"/>
  <c r="AM317" i="9" s="1"/>
  <c r="G320" i="9"/>
  <c r="F320" i="9"/>
  <c r="S317" i="9" s="1"/>
  <c r="AA319" i="9"/>
  <c r="Z319" i="9"/>
  <c r="AK317" i="9" s="1"/>
  <c r="G319" i="9"/>
  <c r="F319" i="9"/>
  <c r="Q317" i="9" s="1"/>
  <c r="AJ317" i="9"/>
  <c r="AB317" i="9"/>
  <c r="P317" i="9"/>
  <c r="H317" i="9"/>
  <c r="F324" i="9" s="1"/>
  <c r="AA313" i="9"/>
  <c r="G313" i="9"/>
  <c r="AA312" i="9"/>
  <c r="G312" i="9"/>
  <c r="AA311" i="9"/>
  <c r="G311" i="9"/>
  <c r="AA309" i="9"/>
  <c r="Z309" i="9"/>
  <c r="AN305" i="9" s="1"/>
  <c r="G309" i="9"/>
  <c r="F309" i="9"/>
  <c r="T305" i="9" s="1"/>
  <c r="AA308" i="9"/>
  <c r="Z308" i="9"/>
  <c r="AM305" i="9" s="1"/>
  <c r="G308" i="9"/>
  <c r="F308" i="9"/>
  <c r="S305" i="9" s="1"/>
  <c r="AA307" i="9"/>
  <c r="Z307" i="9"/>
  <c r="AK305" i="9" s="1"/>
  <c r="G307" i="9"/>
  <c r="F307" i="9"/>
  <c r="Q305" i="9" s="1"/>
  <c r="AJ305" i="9"/>
  <c r="AB305" i="9"/>
  <c r="Z313" i="9" s="1"/>
  <c r="P305" i="9"/>
  <c r="H305" i="9"/>
  <c r="F313" i="9" s="1"/>
  <c r="AA300" i="9"/>
  <c r="Z300" i="9"/>
  <c r="AN296" i="9" s="1"/>
  <c r="G300" i="9"/>
  <c r="F300" i="9"/>
  <c r="T296" i="9" s="1"/>
  <c r="AA299" i="9"/>
  <c r="Z299" i="9"/>
  <c r="AM296" i="9" s="1"/>
  <c r="G299" i="9"/>
  <c r="F299" i="9"/>
  <c r="S296" i="9" s="1"/>
  <c r="AA298" i="9"/>
  <c r="Z298" i="9"/>
  <c r="AK296" i="9" s="1"/>
  <c r="G298" i="9"/>
  <c r="F298" i="9"/>
  <c r="Q296" i="9" s="1"/>
  <c r="AJ296" i="9"/>
  <c r="AB296" i="9"/>
  <c r="P296" i="9"/>
  <c r="H296" i="9"/>
  <c r="AA291" i="9"/>
  <c r="Z291" i="9"/>
  <c r="AN287" i="9" s="1"/>
  <c r="G291" i="9"/>
  <c r="F291" i="9"/>
  <c r="T287" i="9" s="1"/>
  <c r="AA290" i="9"/>
  <c r="Z290" i="9"/>
  <c r="AM287" i="9" s="1"/>
  <c r="G290" i="9"/>
  <c r="F290" i="9"/>
  <c r="S287" i="9" s="1"/>
  <c r="AA289" i="9"/>
  <c r="Z289" i="9"/>
  <c r="AK287" i="9" s="1"/>
  <c r="G289" i="9"/>
  <c r="F289" i="9"/>
  <c r="Q287" i="9" s="1"/>
  <c r="AJ287" i="9"/>
  <c r="AB287" i="9"/>
  <c r="P287" i="9"/>
  <c r="H287" i="9"/>
  <c r="AA282" i="9"/>
  <c r="Z282" i="9"/>
  <c r="AN278" i="9" s="1"/>
  <c r="G282" i="9"/>
  <c r="F282" i="9"/>
  <c r="T278" i="9" s="1"/>
  <c r="AA281" i="9"/>
  <c r="Z281" i="9"/>
  <c r="AM278" i="9" s="1"/>
  <c r="G281" i="9"/>
  <c r="F281" i="9"/>
  <c r="S278" i="9" s="1"/>
  <c r="AA280" i="9"/>
  <c r="Z280" i="9"/>
  <c r="AK278" i="9" s="1"/>
  <c r="G280" i="9"/>
  <c r="F280" i="9"/>
  <c r="Q278" i="9" s="1"/>
  <c r="AJ278" i="9"/>
  <c r="AB278" i="9"/>
  <c r="P278" i="9"/>
  <c r="H278" i="9"/>
  <c r="AA273" i="9"/>
  <c r="Z273" i="9"/>
  <c r="AN269" i="9" s="1"/>
  <c r="G273" i="9"/>
  <c r="F273" i="9"/>
  <c r="T269" i="9" s="1"/>
  <c r="AA272" i="9"/>
  <c r="Z272" i="9"/>
  <c r="AM269" i="9" s="1"/>
  <c r="G272" i="9"/>
  <c r="F272" i="9"/>
  <c r="S269" i="9" s="1"/>
  <c r="AA271" i="9"/>
  <c r="Z271" i="9"/>
  <c r="AK269" i="9" s="1"/>
  <c r="G271" i="9"/>
  <c r="F271" i="9"/>
  <c r="Q269" i="9" s="1"/>
  <c r="AJ269" i="9"/>
  <c r="AB269" i="9"/>
  <c r="P269" i="9"/>
  <c r="H269" i="9"/>
  <c r="AA264" i="9"/>
  <c r="Z264" i="9"/>
  <c r="AN260" i="9" s="1"/>
  <c r="G264" i="9"/>
  <c r="F264" i="9"/>
  <c r="T260" i="9" s="1"/>
  <c r="AA263" i="9"/>
  <c r="Z263" i="9"/>
  <c r="AM260" i="9" s="1"/>
  <c r="G263" i="9"/>
  <c r="F263" i="9"/>
  <c r="S260" i="9" s="1"/>
  <c r="AA262" i="9"/>
  <c r="Z262" i="9"/>
  <c r="AK260" i="9" s="1"/>
  <c r="G262" i="9"/>
  <c r="F262" i="9"/>
  <c r="Q260" i="9" s="1"/>
  <c r="AJ260" i="9"/>
  <c r="AB260" i="9"/>
  <c r="P260" i="9"/>
  <c r="H260" i="9"/>
  <c r="AA255" i="9"/>
  <c r="Z255" i="9"/>
  <c r="AN251" i="9" s="1"/>
  <c r="G255" i="9"/>
  <c r="F255" i="9"/>
  <c r="T251" i="9" s="1"/>
  <c r="AA254" i="9"/>
  <c r="Z254" i="9"/>
  <c r="AM251" i="9" s="1"/>
  <c r="G254" i="9"/>
  <c r="F254" i="9"/>
  <c r="S251" i="9" s="1"/>
  <c r="AA253" i="9"/>
  <c r="Z253" i="9"/>
  <c r="AK251" i="9" s="1"/>
  <c r="G253" i="9"/>
  <c r="F253" i="9"/>
  <c r="Q251" i="9" s="1"/>
  <c r="AJ251" i="9"/>
  <c r="AB251" i="9"/>
  <c r="P251" i="9"/>
  <c r="H251" i="9"/>
  <c r="AA246" i="9"/>
  <c r="Z246" i="9"/>
  <c r="AN242" i="9" s="1"/>
  <c r="G246" i="9"/>
  <c r="F246" i="9"/>
  <c r="T242" i="9" s="1"/>
  <c r="AA245" i="9"/>
  <c r="Z245" i="9"/>
  <c r="AM242" i="9" s="1"/>
  <c r="G245" i="9"/>
  <c r="F245" i="9"/>
  <c r="S242" i="9" s="1"/>
  <c r="AA244" i="9"/>
  <c r="Z244" i="9"/>
  <c r="AK242" i="9" s="1"/>
  <c r="G244" i="9"/>
  <c r="F244" i="9"/>
  <c r="Q242" i="9" s="1"/>
  <c r="AJ242" i="9"/>
  <c r="AB242" i="9"/>
  <c r="P242" i="9"/>
  <c r="H242" i="9"/>
  <c r="AA237" i="9"/>
  <c r="Z237" i="9"/>
  <c r="AN233" i="9" s="1"/>
  <c r="G237" i="9"/>
  <c r="F237" i="9"/>
  <c r="T233" i="9" s="1"/>
  <c r="AA236" i="9"/>
  <c r="Z236" i="9"/>
  <c r="AM233" i="9" s="1"/>
  <c r="G236" i="9"/>
  <c r="F236" i="9"/>
  <c r="S233" i="9" s="1"/>
  <c r="AA235" i="9"/>
  <c r="Z235" i="9"/>
  <c r="AK233" i="9" s="1"/>
  <c r="G235" i="9"/>
  <c r="F235" i="9"/>
  <c r="Q233" i="9" s="1"/>
  <c r="AJ233" i="9"/>
  <c r="AB233" i="9"/>
  <c r="P233" i="9"/>
  <c r="H233" i="9"/>
  <c r="AA228" i="9"/>
  <c r="Z228" i="9"/>
  <c r="AN224" i="9" s="1"/>
  <c r="G228" i="9"/>
  <c r="F228" i="9"/>
  <c r="T224" i="9" s="1"/>
  <c r="AA227" i="9"/>
  <c r="Z227" i="9"/>
  <c r="AM224" i="9" s="1"/>
  <c r="G227" i="9"/>
  <c r="F227" i="9"/>
  <c r="S224" i="9" s="1"/>
  <c r="AA226" i="9"/>
  <c r="Z226" i="9"/>
  <c r="AK224" i="9" s="1"/>
  <c r="G226" i="9"/>
  <c r="F226" i="9"/>
  <c r="Q224" i="9" s="1"/>
  <c r="AJ224" i="9"/>
  <c r="AB224" i="9"/>
  <c r="P224" i="9"/>
  <c r="H224" i="9"/>
  <c r="AA219" i="9"/>
  <c r="Z219" i="9"/>
  <c r="AN215" i="9" s="1"/>
  <c r="G219" i="9"/>
  <c r="F219" i="9"/>
  <c r="T215" i="9" s="1"/>
  <c r="AA218" i="9"/>
  <c r="Z218" i="9"/>
  <c r="AM215" i="9" s="1"/>
  <c r="G218" i="9"/>
  <c r="F218" i="9"/>
  <c r="S215" i="9" s="1"/>
  <c r="AA217" i="9"/>
  <c r="Z217" i="9"/>
  <c r="AK215" i="9" s="1"/>
  <c r="G217" i="9"/>
  <c r="F217" i="9"/>
  <c r="Q215" i="9" s="1"/>
  <c r="AJ215" i="9"/>
  <c r="AB215" i="9"/>
  <c r="P215" i="9"/>
  <c r="H215" i="9"/>
  <c r="AA210" i="9"/>
  <c r="Z210" i="9"/>
  <c r="AN206" i="9" s="1"/>
  <c r="G210" i="9"/>
  <c r="F210" i="9"/>
  <c r="T206" i="9" s="1"/>
  <c r="AA209" i="9"/>
  <c r="Z209" i="9"/>
  <c r="AM206" i="9" s="1"/>
  <c r="G209" i="9"/>
  <c r="F209" i="9"/>
  <c r="S206" i="9" s="1"/>
  <c r="AA208" i="9"/>
  <c r="Z208" i="9"/>
  <c r="AK206" i="9" s="1"/>
  <c r="G208" i="9"/>
  <c r="F208" i="9"/>
  <c r="Q206" i="9" s="1"/>
  <c r="AJ206" i="9"/>
  <c r="AB206" i="9"/>
  <c r="P206" i="9"/>
  <c r="H206" i="9"/>
  <c r="AA201" i="9"/>
  <c r="Z201" i="9"/>
  <c r="AN197" i="9" s="1"/>
  <c r="G201" i="9"/>
  <c r="F201" i="9"/>
  <c r="T197" i="9" s="1"/>
  <c r="AA200" i="9"/>
  <c r="Z200" i="9"/>
  <c r="AM197" i="9" s="1"/>
  <c r="G200" i="9"/>
  <c r="F200" i="9"/>
  <c r="S197" i="9" s="1"/>
  <c r="AA199" i="9"/>
  <c r="Z199" i="9"/>
  <c r="AK197" i="9" s="1"/>
  <c r="G199" i="9"/>
  <c r="F199" i="9"/>
  <c r="Q197" i="9" s="1"/>
  <c r="AJ197" i="9"/>
  <c r="AB197" i="9"/>
  <c r="P197" i="9"/>
  <c r="H197" i="9"/>
  <c r="AA192" i="9"/>
  <c r="Z192" i="9"/>
  <c r="AN188" i="9" s="1"/>
  <c r="G192" i="9"/>
  <c r="F192" i="9"/>
  <c r="T188" i="9" s="1"/>
  <c r="AA191" i="9"/>
  <c r="Z191" i="9"/>
  <c r="AM188" i="9" s="1"/>
  <c r="G191" i="9"/>
  <c r="F191" i="9"/>
  <c r="S188" i="9" s="1"/>
  <c r="AA190" i="9"/>
  <c r="Z190" i="9"/>
  <c r="AK188" i="9" s="1"/>
  <c r="G190" i="9"/>
  <c r="F190" i="9"/>
  <c r="Q188" i="9" s="1"/>
  <c r="AJ188" i="9"/>
  <c r="AB188" i="9"/>
  <c r="P188" i="9"/>
  <c r="H188" i="9"/>
  <c r="AA183" i="9"/>
  <c r="Z183" i="9"/>
  <c r="AN179" i="9" s="1"/>
  <c r="G183" i="9"/>
  <c r="F183" i="9"/>
  <c r="T179" i="9" s="1"/>
  <c r="AA182" i="9"/>
  <c r="Z182" i="9"/>
  <c r="AM179" i="9" s="1"/>
  <c r="G182" i="9"/>
  <c r="F182" i="9"/>
  <c r="S179" i="9" s="1"/>
  <c r="AA181" i="9"/>
  <c r="Z181" i="9"/>
  <c r="AK179" i="9" s="1"/>
  <c r="G181" i="9"/>
  <c r="F181" i="9"/>
  <c r="Q179" i="9" s="1"/>
  <c r="AJ179" i="9"/>
  <c r="AB179" i="9"/>
  <c r="P179" i="9"/>
  <c r="H179" i="9"/>
  <c r="AA174" i="9"/>
  <c r="Z174" i="9"/>
  <c r="AN170" i="9" s="1"/>
  <c r="G174" i="9"/>
  <c r="F174" i="9"/>
  <c r="T170" i="9" s="1"/>
  <c r="AA173" i="9"/>
  <c r="Z173" i="9"/>
  <c r="AM170" i="9" s="1"/>
  <c r="G173" i="9"/>
  <c r="F173" i="9"/>
  <c r="S170" i="9" s="1"/>
  <c r="AA172" i="9"/>
  <c r="Z172" i="9"/>
  <c r="AK170" i="9" s="1"/>
  <c r="G172" i="9"/>
  <c r="F172" i="9"/>
  <c r="Q170" i="9" s="1"/>
  <c r="AJ170" i="9"/>
  <c r="AB170" i="9"/>
  <c r="P170" i="9"/>
  <c r="H170" i="9"/>
  <c r="AA165" i="9"/>
  <c r="G165" i="9"/>
  <c r="AA164" i="9"/>
  <c r="G164" i="9"/>
  <c r="AA163" i="9"/>
  <c r="G163" i="9"/>
  <c r="AJ161" i="9"/>
  <c r="AB161" i="9"/>
  <c r="Z165" i="9" s="1"/>
  <c r="AN161" i="9" s="1"/>
  <c r="P161" i="9"/>
  <c r="H161" i="9"/>
  <c r="F165" i="9" s="1"/>
  <c r="T161" i="9" s="1"/>
  <c r="AA157" i="9"/>
  <c r="G157" i="9"/>
  <c r="AA156" i="9"/>
  <c r="G156" i="9"/>
  <c r="AA155" i="9"/>
  <c r="G155" i="9"/>
  <c r="AA153" i="9"/>
  <c r="G153" i="9"/>
  <c r="AA152" i="9"/>
  <c r="G152" i="9"/>
  <c r="AA151" i="9"/>
  <c r="G151" i="9"/>
  <c r="AJ149" i="9"/>
  <c r="AB149" i="9"/>
  <c r="P149" i="9"/>
  <c r="H149" i="9"/>
  <c r="F157" i="9" s="1"/>
  <c r="AA145" i="9"/>
  <c r="G145" i="9"/>
  <c r="AA144" i="9"/>
  <c r="G144" i="9"/>
  <c r="AA143" i="9"/>
  <c r="G143" i="9"/>
  <c r="AA141" i="9"/>
  <c r="G141" i="9"/>
  <c r="AA140" i="9"/>
  <c r="G140" i="9"/>
  <c r="AA139" i="9"/>
  <c r="G139" i="9"/>
  <c r="AJ137" i="9"/>
  <c r="AB137" i="9"/>
  <c r="Z145" i="9" s="1"/>
  <c r="P137" i="9"/>
  <c r="H137" i="9"/>
  <c r="F145" i="9" s="1"/>
  <c r="AA133" i="9"/>
  <c r="G133" i="9"/>
  <c r="AA132" i="9"/>
  <c r="G132" i="9"/>
  <c r="AA131" i="9"/>
  <c r="G131" i="9"/>
  <c r="AA129" i="9"/>
  <c r="G129" i="9"/>
  <c r="AA128" i="9"/>
  <c r="G128" i="9"/>
  <c r="AA127" i="9"/>
  <c r="G127" i="9"/>
  <c r="AJ125" i="9"/>
  <c r="AB125" i="9"/>
  <c r="P125" i="9"/>
  <c r="H125" i="9"/>
  <c r="F131" i="9" s="1"/>
  <c r="AA121" i="9"/>
  <c r="G121" i="9"/>
  <c r="AA120" i="9"/>
  <c r="G120" i="9"/>
  <c r="AA119" i="9"/>
  <c r="G119" i="9"/>
  <c r="AA117" i="9"/>
  <c r="G117" i="9"/>
  <c r="AA116" i="9"/>
  <c r="G116" i="9"/>
  <c r="AA115" i="9"/>
  <c r="G115" i="9"/>
  <c r="AJ113" i="9"/>
  <c r="AB113" i="9"/>
  <c r="Z121" i="9" s="1"/>
  <c r="P113" i="9"/>
  <c r="H113" i="9"/>
  <c r="F121" i="9" s="1"/>
  <c r="AA109" i="9"/>
  <c r="G109" i="9"/>
  <c r="AA108" i="9"/>
  <c r="G108" i="9"/>
  <c r="AA107" i="9"/>
  <c r="G107" i="9"/>
  <c r="AA105" i="9"/>
  <c r="G105" i="9"/>
  <c r="AA104" i="9"/>
  <c r="G104" i="9"/>
  <c r="AA103" i="9"/>
  <c r="G103" i="9"/>
  <c r="AJ101" i="9"/>
  <c r="AB101" i="9"/>
  <c r="Z109" i="9" s="1"/>
  <c r="P101" i="9"/>
  <c r="H101" i="9"/>
  <c r="F109" i="9" s="1"/>
  <c r="AA97" i="9"/>
  <c r="G97" i="9"/>
  <c r="AA96" i="9"/>
  <c r="G96" i="9"/>
  <c r="AA95" i="9"/>
  <c r="G95" i="9"/>
  <c r="AA93" i="9"/>
  <c r="G93" i="9"/>
  <c r="AA92" i="9"/>
  <c r="G92" i="9"/>
  <c r="AA91" i="9"/>
  <c r="G91" i="9"/>
  <c r="AJ89" i="9"/>
  <c r="AB89" i="9"/>
  <c r="Z95" i="9" s="1"/>
  <c r="P89" i="9"/>
  <c r="H89" i="9"/>
  <c r="F97" i="9" s="1"/>
  <c r="AA85" i="9"/>
  <c r="G85" i="9"/>
  <c r="AA84" i="9"/>
  <c r="G84" i="9"/>
  <c r="AA83" i="9"/>
  <c r="G83" i="9"/>
  <c r="AA81" i="9"/>
  <c r="G81" i="9"/>
  <c r="AA80" i="9"/>
  <c r="G80" i="9"/>
  <c r="AA79" i="9"/>
  <c r="G79" i="9"/>
  <c r="AJ77" i="9"/>
  <c r="AB77" i="9"/>
  <c r="Z85" i="9" s="1"/>
  <c r="P77" i="9"/>
  <c r="H77" i="9"/>
  <c r="F85" i="9" s="1"/>
  <c r="AA73" i="9"/>
  <c r="G73" i="9"/>
  <c r="AA72" i="9"/>
  <c r="G72" i="9"/>
  <c r="AA71" i="9"/>
  <c r="G71" i="9"/>
  <c r="AA69" i="9"/>
  <c r="G69" i="9"/>
  <c r="AA68" i="9"/>
  <c r="G68" i="9"/>
  <c r="AA67" i="9"/>
  <c r="G67" i="9"/>
  <c r="AJ65" i="9"/>
  <c r="AB65" i="9"/>
  <c r="Z71" i="9" s="1"/>
  <c r="P65" i="9"/>
  <c r="H65" i="9"/>
  <c r="F73" i="9" s="1"/>
  <c r="G64" i="9"/>
  <c r="G76" i="9" s="1"/>
  <c r="G88" i="9" s="1"/>
  <c r="G100" i="9" s="1"/>
  <c r="G112" i="9" s="1"/>
  <c r="G124" i="9" s="1"/>
  <c r="G136" i="9" s="1"/>
  <c r="G148" i="9" s="1"/>
  <c r="G160" i="9" s="1"/>
  <c r="G169" i="9" s="1"/>
  <c r="G178" i="9" s="1"/>
  <c r="G187" i="9" s="1"/>
  <c r="G196" i="9" s="1"/>
  <c r="G205" i="9" s="1"/>
  <c r="G214" i="9" s="1"/>
  <c r="G223" i="9" s="1"/>
  <c r="G232" i="9" s="1"/>
  <c r="G241" i="9" s="1"/>
  <c r="G250" i="9" s="1"/>
  <c r="G259" i="9" s="1"/>
  <c r="G268" i="9" s="1"/>
  <c r="G277" i="9" s="1"/>
  <c r="G286" i="9" s="1"/>
  <c r="G295" i="9" s="1"/>
  <c r="G304" i="9" s="1"/>
  <c r="G316" i="9" s="1"/>
  <c r="G328" i="9" s="1"/>
  <c r="G340" i="9" s="1"/>
  <c r="G352" i="9" s="1"/>
  <c r="G364" i="9" s="1"/>
  <c r="G376" i="9" s="1"/>
  <c r="G385" i="9" s="1"/>
  <c r="G394" i="9" s="1"/>
  <c r="G403" i="9" s="1"/>
  <c r="G412" i="9" s="1"/>
  <c r="G421" i="9" s="1"/>
  <c r="G430" i="9" s="1"/>
  <c r="G439" i="9" s="1"/>
  <c r="AA61" i="9"/>
  <c r="G61" i="9"/>
  <c r="AA60" i="9"/>
  <c r="G60" i="9"/>
  <c r="AA59" i="9"/>
  <c r="G59" i="9"/>
  <c r="AA57" i="9"/>
  <c r="G57" i="9"/>
  <c r="AA56" i="9"/>
  <c r="G56" i="9"/>
  <c r="AA55" i="9"/>
  <c r="G55" i="9"/>
  <c r="AJ53" i="9"/>
  <c r="AB53" i="9"/>
  <c r="Z61" i="9" s="1"/>
  <c r="P53" i="9"/>
  <c r="H53" i="9"/>
  <c r="F61" i="9" s="1"/>
  <c r="AA52" i="9"/>
  <c r="AA64" i="9" s="1"/>
  <c r="AA76" i="9" s="1"/>
  <c r="AA88" i="9" s="1"/>
  <c r="AA100" i="9" s="1"/>
  <c r="AA112" i="9" s="1"/>
  <c r="AA124" i="9" s="1"/>
  <c r="AA136" i="9" s="1"/>
  <c r="AA148" i="9" s="1"/>
  <c r="AA160" i="9" s="1"/>
  <c r="AA169" i="9" s="1"/>
  <c r="AA178" i="9" s="1"/>
  <c r="AA187" i="9" s="1"/>
  <c r="AA196" i="9" s="1"/>
  <c r="AA205" i="9" s="1"/>
  <c r="AA214" i="9" s="1"/>
  <c r="AA223" i="9" s="1"/>
  <c r="AA232" i="9" s="1"/>
  <c r="AA241" i="9" s="1"/>
  <c r="AA250" i="9" s="1"/>
  <c r="AA259" i="9" s="1"/>
  <c r="AA268" i="9" s="1"/>
  <c r="AA277" i="9" s="1"/>
  <c r="AA286" i="9" s="1"/>
  <c r="AA295" i="9" s="1"/>
  <c r="AA304" i="9" s="1"/>
  <c r="AA316" i="9" s="1"/>
  <c r="AA328" i="9" s="1"/>
  <c r="AA340" i="9" s="1"/>
  <c r="AA352" i="9" s="1"/>
  <c r="AA364" i="9" s="1"/>
  <c r="AA376" i="9" s="1"/>
  <c r="AA385" i="9" s="1"/>
  <c r="AA394" i="9" s="1"/>
  <c r="AA403" i="9" s="1"/>
  <c r="AA412" i="9" s="1"/>
  <c r="AA421" i="9" s="1"/>
  <c r="AA430" i="9" s="1"/>
  <c r="AA439" i="9" s="1"/>
  <c r="AA49" i="9"/>
  <c r="G49" i="9"/>
  <c r="AA48" i="9"/>
  <c r="G48" i="9"/>
  <c r="AA47" i="9"/>
  <c r="G47" i="9"/>
  <c r="AB45" i="9"/>
  <c r="H45" i="9"/>
  <c r="AJ44" i="9"/>
  <c r="P44" i="9"/>
  <c r="Z39" i="9"/>
  <c r="Y39" i="9" s="1"/>
  <c r="F39" i="9"/>
  <c r="E39" i="9" s="1"/>
  <c r="Z38" i="9"/>
  <c r="Y38" i="9" s="1"/>
  <c r="F38" i="9"/>
  <c r="E38" i="9" s="1"/>
  <c r="Z37" i="9"/>
  <c r="Y37" i="9" s="1"/>
  <c r="F37" i="9"/>
  <c r="E37" i="9" s="1"/>
  <c r="Z347" i="9" l="1"/>
  <c r="Z348" i="9"/>
  <c r="F84" i="9"/>
  <c r="Z73" i="9"/>
  <c r="Z69" i="9"/>
  <c r="AN65" i="9" s="1"/>
  <c r="Z72" i="9"/>
  <c r="Z68" i="9"/>
  <c r="AM65" i="9" s="1"/>
  <c r="Z67" i="9"/>
  <c r="AK65" i="9" s="1"/>
  <c r="Z57" i="9"/>
  <c r="AN53" i="9" s="1"/>
  <c r="F128" i="9"/>
  <c r="S125" i="9" s="1"/>
  <c r="F108" i="9"/>
  <c r="Z155" i="9"/>
  <c r="AJ24" i="9"/>
  <c r="AI32" i="9" s="1"/>
  <c r="F57" i="9"/>
  <c r="T53" i="9" s="1"/>
  <c r="Z60" i="9"/>
  <c r="F105" i="9"/>
  <c r="T101" i="9" s="1"/>
  <c r="P24" i="9"/>
  <c r="F60" i="9"/>
  <c r="F103" i="9"/>
  <c r="Q101" i="9" s="1"/>
  <c r="F132" i="9"/>
  <c r="F55" i="9"/>
  <c r="Q53" i="9" s="1"/>
  <c r="F56" i="9"/>
  <c r="S53" i="9" s="1"/>
  <c r="F59" i="9"/>
  <c r="F129" i="9"/>
  <c r="T125" i="9" s="1"/>
  <c r="F133" i="9"/>
  <c r="Z152" i="9"/>
  <c r="AM149" i="9" s="1"/>
  <c r="Z96" i="9"/>
  <c r="Z93" i="9"/>
  <c r="AN89" i="9" s="1"/>
  <c r="Z97" i="9"/>
  <c r="Z156" i="9"/>
  <c r="Z55" i="9"/>
  <c r="AK53" i="9" s="1"/>
  <c r="Z56" i="9"/>
  <c r="AM53" i="9" s="1"/>
  <c r="Z59" i="9"/>
  <c r="F107" i="9"/>
  <c r="Z151" i="9"/>
  <c r="AK149" i="9" s="1"/>
  <c r="Z92" i="9"/>
  <c r="AM89" i="9" s="1"/>
  <c r="Z153" i="9"/>
  <c r="AN149" i="9" s="1"/>
  <c r="Z157" i="9"/>
  <c r="F323" i="9"/>
  <c r="Z48" i="9"/>
  <c r="AM44" i="9" s="1"/>
  <c r="Z47" i="9"/>
  <c r="AK44" i="9" s="1"/>
  <c r="Z133" i="9"/>
  <c r="Z132" i="9"/>
  <c r="Z131" i="9"/>
  <c r="Z129" i="9"/>
  <c r="AN125" i="9" s="1"/>
  <c r="Z128" i="9"/>
  <c r="AM125" i="9" s="1"/>
  <c r="Z127" i="9"/>
  <c r="AK125" i="9" s="1"/>
  <c r="F372" i="9"/>
  <c r="F79" i="9"/>
  <c r="Q77" i="9" s="1"/>
  <c r="F83" i="9"/>
  <c r="Z325" i="9"/>
  <c r="Z324" i="9"/>
  <c r="Z323" i="9"/>
  <c r="F371" i="9"/>
  <c r="F49" i="9"/>
  <c r="T44" i="9" s="1"/>
  <c r="F48" i="9"/>
  <c r="S44" i="9" s="1"/>
  <c r="Q44" i="9"/>
  <c r="F67" i="9"/>
  <c r="Q65" i="9" s="1"/>
  <c r="F68" i="9"/>
  <c r="S65" i="9" s="1"/>
  <c r="F69" i="9"/>
  <c r="T65" i="9" s="1"/>
  <c r="F71" i="9"/>
  <c r="F72" i="9"/>
  <c r="F81" i="9"/>
  <c r="T77" i="9" s="1"/>
  <c r="Z91" i="9"/>
  <c r="AK89" i="9" s="1"/>
  <c r="F104" i="9"/>
  <c r="S101" i="9" s="1"/>
  <c r="F127" i="9"/>
  <c r="Q125" i="9" s="1"/>
  <c r="F325" i="9"/>
  <c r="Z373" i="9"/>
  <c r="Z372" i="9"/>
  <c r="Z371" i="9"/>
  <c r="F80" i="9"/>
  <c r="S77" i="9" s="1"/>
  <c r="Z115" i="9"/>
  <c r="AK113" i="9" s="1"/>
  <c r="Z116" i="9"/>
  <c r="AM113" i="9" s="1"/>
  <c r="Z117" i="9"/>
  <c r="AN113" i="9" s="1"/>
  <c r="Z119" i="9"/>
  <c r="Z120" i="9"/>
  <c r="F139" i="9"/>
  <c r="Q137" i="9" s="1"/>
  <c r="F140" i="9"/>
  <c r="S137" i="9" s="1"/>
  <c r="F141" i="9"/>
  <c r="T137" i="9" s="1"/>
  <c r="F143" i="9"/>
  <c r="F144" i="9"/>
  <c r="Z163" i="9"/>
  <c r="AK161" i="9" s="1"/>
  <c r="Z164" i="9"/>
  <c r="AM161" i="9" s="1"/>
  <c r="Z311" i="9"/>
  <c r="Z312" i="9"/>
  <c r="F335" i="9"/>
  <c r="F336" i="9"/>
  <c r="Z359" i="9"/>
  <c r="Z360" i="9"/>
  <c r="Z79" i="9"/>
  <c r="AK77" i="9" s="1"/>
  <c r="Z80" i="9"/>
  <c r="AM77" i="9" s="1"/>
  <c r="Z81" i="9"/>
  <c r="AN77" i="9" s="1"/>
  <c r="Z83" i="9"/>
  <c r="Z84" i="9"/>
  <c r="F91" i="9"/>
  <c r="Q89" i="9" s="1"/>
  <c r="F92" i="9"/>
  <c r="S89" i="9" s="1"/>
  <c r="F93" i="9"/>
  <c r="T89" i="9" s="1"/>
  <c r="F95" i="9"/>
  <c r="F96" i="9"/>
  <c r="Z103" i="9"/>
  <c r="AK101" i="9" s="1"/>
  <c r="Z104" i="9"/>
  <c r="AM101" i="9" s="1"/>
  <c r="Z105" i="9"/>
  <c r="AN101" i="9" s="1"/>
  <c r="Z107" i="9"/>
  <c r="Z108" i="9"/>
  <c r="F151" i="9"/>
  <c r="Q149" i="9" s="1"/>
  <c r="F152" i="9"/>
  <c r="S149" i="9" s="1"/>
  <c r="F153" i="9"/>
  <c r="T149" i="9" s="1"/>
  <c r="F155" i="9"/>
  <c r="F156" i="9"/>
  <c r="F347" i="9"/>
  <c r="F348" i="9"/>
  <c r="F115" i="9"/>
  <c r="Q113" i="9" s="1"/>
  <c r="F116" i="9"/>
  <c r="S113" i="9" s="1"/>
  <c r="F117" i="9"/>
  <c r="T113" i="9" s="1"/>
  <c r="F119" i="9"/>
  <c r="F120" i="9"/>
  <c r="Z139" i="9"/>
  <c r="AK137" i="9" s="1"/>
  <c r="Z140" i="9"/>
  <c r="AM137" i="9" s="1"/>
  <c r="Z141" i="9"/>
  <c r="AN137" i="9" s="1"/>
  <c r="Z143" i="9"/>
  <c r="Z144" i="9"/>
  <c r="F163" i="9"/>
  <c r="Q161" i="9" s="1"/>
  <c r="F164" i="9"/>
  <c r="S161" i="9" s="1"/>
  <c r="F311" i="9"/>
  <c r="F312" i="9"/>
  <c r="Z335" i="9"/>
  <c r="Z336" i="9"/>
  <c r="F359" i="9"/>
  <c r="F360" i="9"/>
  <c r="AK24" i="9" l="1"/>
  <c r="AI34" i="9" s="1"/>
  <c r="Z34" i="9" s="1"/>
  <c r="Y34" i="9" s="1"/>
  <c r="O32" i="9"/>
  <c r="AM24" i="9"/>
  <c r="AI35" i="9" s="1"/>
  <c r="Z35" i="9" s="1"/>
  <c r="Y35" i="9" s="1"/>
  <c r="Q24" i="9"/>
  <c r="O34" i="9" s="1"/>
  <c r="F34" i="9" s="1"/>
  <c r="E34" i="9" s="1"/>
  <c r="S24" i="9"/>
  <c r="O35" i="9" s="1"/>
  <c r="T24" i="9"/>
  <c r="O36" i="9" s="1"/>
  <c r="F35" i="9" l="1"/>
  <c r="E35" i="9" s="1"/>
  <c r="F36" i="9"/>
  <c r="E36" i="9" s="1"/>
  <c r="B34" i="9" l="1"/>
  <c r="I13" i="9" s="1"/>
  <c r="AB22" i="15"/>
  <c r="K42" i="15" l="1"/>
  <c r="I10" i="9"/>
  <c r="K39" i="15" s="1"/>
  <c r="X39" i="15" l="1"/>
  <c r="X63" i="15" s="1"/>
  <c r="K63" i="15"/>
  <c r="X42" i="15"/>
  <c r="AN44" i="9"/>
  <c r="AN24" i="9" s="1"/>
  <c r="AI36" i="9" s="1"/>
  <c r="Z36" i="9" s="1"/>
  <c r="Y36" i="9" s="1"/>
  <c r="W34" i="9" s="1"/>
  <c r="AC13" i="9" s="1"/>
  <c r="Z42" i="15" s="1"/>
  <c r="Z39" i="15" s="1"/>
  <c r="Z63" i="15" s="1"/>
  <c r="AC10" i="9" l="1"/>
  <c r="AB42" i="15" l="1"/>
  <c r="AB39" i="15" l="1"/>
  <c r="AB63"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0559D20D-A5B6-41B7-853A-9A023A4C0780}">
      <text>
        <r>
          <rPr>
            <sz val="8"/>
            <color indexed="81"/>
            <rFont val="Tahoma"/>
            <family val="2"/>
          </rPr>
          <t xml:space="preserve">Enter the 5-digit project identification number assigned at the PPA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Emily Mueller</author>
  </authors>
  <commentList>
    <comment ref="F30" authorId="0" shapeId="0" xr:uid="{B26D7251-EA7C-4C13-ACC7-7A785EC0FC0C}">
      <text>
        <r>
          <rPr>
            <sz val="9"/>
            <color indexed="81"/>
            <rFont val="Tahoma"/>
            <family val="2"/>
          </rPr>
          <t>In Illinois youth generally age out of DCFS systems at age 21, and many are in need of a range of supportive housing interventions. 
All persons housed under this RFA must be of legal age to rent an apartment, although having co-signers of leases is acceptable, as is a master lease model, so long as the tenants are all at least 18 years of age.
Housing may not be time limited, and there can be no age restrictions on the housing, but a preference for the intended population must be appropriately referenced in the Tenant Selection Plan.</t>
        </r>
      </text>
    </comment>
    <comment ref="U30" authorId="0" shapeId="0" xr:uid="{B6C20139-F7BB-4F7E-9F94-F12D9C3DFFDB}">
      <text>
        <r>
          <rPr>
            <sz val="9"/>
            <color indexed="81"/>
            <rFont val="Tahoma"/>
            <family val="2"/>
          </rPr>
          <t>In Illinois youth generally age out of DCFS systems at age 21, and many are in need of a range of supportive housing interventions. 
All persons housed under this RFA must be of legal age to rent an apartment, although having co-signers of leases is acceptable, as is a master lease model, so long as the tenants are all at least 18 years of age.
Housing may not be time limited, and there can be no age restrictions on the housing, but a preference for the intended population must be appropriately referenced in the Tenant Selection Plan.</t>
        </r>
      </text>
    </comment>
    <comment ref="G32" authorId="0" shapeId="0" xr:uid="{FF91EF55-DBDF-46DE-9696-449DDCB6E5E9}">
      <text>
        <r>
          <rPr>
            <b/>
            <sz val="9"/>
            <color indexed="81"/>
            <rFont val="Tahoma"/>
            <family val="2"/>
          </rPr>
          <t xml:space="preserve">The letter should: </t>
        </r>
        <r>
          <rPr>
            <sz val="9"/>
            <color indexed="81"/>
            <rFont val="Tahoma"/>
            <family val="2"/>
          </rPr>
          <t xml:space="preserve">
-Provide proof of DCFS funding
-Confirm the ability to make referrals for ongoing support services if necessary for any tenants they refer</t>
        </r>
      </text>
    </comment>
    <comment ref="V32" authorId="0" shapeId="0" xr:uid="{C6F98E74-001C-4112-B76E-5B2CE1A20F52}">
      <text>
        <r>
          <rPr>
            <b/>
            <sz val="9"/>
            <color indexed="81"/>
            <rFont val="Tahoma"/>
            <family val="2"/>
          </rPr>
          <t xml:space="preserve">The letter should: </t>
        </r>
        <r>
          <rPr>
            <sz val="9"/>
            <color indexed="81"/>
            <rFont val="Tahoma"/>
            <family val="2"/>
          </rPr>
          <t xml:space="preserve">
-Provide proof of DCFS funding
-Confirm the ability to make referrals for ongoing support services if necessary for any tenants they refer</t>
        </r>
      </text>
    </comment>
    <comment ref="G33" authorId="0" shapeId="0" xr:uid="{4D1961A4-0746-4BDC-B71B-C8389F5F2D56}">
      <text>
        <r>
          <rPr>
            <b/>
            <sz val="9"/>
            <color indexed="81"/>
            <rFont val="Tahoma"/>
            <family val="2"/>
          </rPr>
          <t xml:space="preserve">The service plan should include: 
</t>
        </r>
        <r>
          <rPr>
            <sz val="9"/>
            <color indexed="81"/>
            <rFont val="Tahoma"/>
            <family val="2"/>
          </rPr>
          <t>-Available services from the provider
-Frequency of services
-Description of how different providers will coordinate, if applicable</t>
        </r>
      </text>
    </comment>
    <comment ref="V33" authorId="0" shapeId="0" xr:uid="{6251EAC2-9FF8-4EC2-AD82-4D28416FFC6F}">
      <text>
        <r>
          <rPr>
            <b/>
            <sz val="9"/>
            <color indexed="81"/>
            <rFont val="Tahoma"/>
            <family val="2"/>
          </rPr>
          <t xml:space="preserve">The service plan should include: 
</t>
        </r>
        <r>
          <rPr>
            <sz val="9"/>
            <color indexed="81"/>
            <rFont val="Tahoma"/>
            <family val="2"/>
          </rPr>
          <t>-Available services from the provider
-Frequency of services
-Description of how different providers will coordinate, if applicable</t>
        </r>
      </text>
    </comment>
    <comment ref="F35" authorId="0" shapeId="0" xr:uid="{956E0BB8-FF78-477B-9CA0-D5A8D661A224}">
      <text>
        <r>
          <rPr>
            <sz val="9"/>
            <color indexed="81"/>
            <rFont val="Tahoma"/>
            <family val="2"/>
          </rPr>
          <t>A preference for the intended population must be appropriately referenced in the Tenant Selection Plan. Applications for Projects that are unable to obtain written confirmation from IDOC but have made efforts to obtain such written confirmation should include a description of the efforts used to obtain referrals for the Project. The Authority will review the documentation and may award points to Projects that have made best efforts.</t>
        </r>
      </text>
    </comment>
    <comment ref="U35" authorId="0" shapeId="0" xr:uid="{15EEAD80-E15F-4CB9-8AD3-B928CD36ACAD}">
      <text>
        <r>
          <rPr>
            <sz val="9"/>
            <color indexed="81"/>
            <rFont val="Tahoma"/>
            <family val="2"/>
          </rPr>
          <t>A preference for the intended population must be appropriately referenced in the Tenant Selection Plan. Applications for Projects that are unable to obtain written confirmation from IDOC but have made efforts to obtain such written confirmation should include a description of the efforts used to obtain referrals for the Project. The Authority will review the documentation and may award points to Projects that have made best efforts.</t>
        </r>
      </text>
    </comment>
    <comment ref="F40" authorId="0" shapeId="0" xr:uid="{595F0D17-3E51-4C96-A078-1792BF10C45E}">
      <text>
        <r>
          <rPr>
            <sz val="9"/>
            <color indexed="81"/>
            <rFont val="Tahoma"/>
            <family val="2"/>
          </rPr>
          <t>A preference for the intended population must be appropriately referenced in the Tenant Selection Plan. Applications for Projects that are unable to obtain written confirmation from Independent Service Coordination agencies or IDHS-funded service providers but have made efforts to obtain such written confirmation should include a description of the efforts used to obtain referrals for the Project. The Authority will review the documentation and may award points to Projects that have made best efforts.</t>
        </r>
      </text>
    </comment>
    <comment ref="U40" authorId="0" shapeId="0" xr:uid="{89C61191-A2B7-4253-B445-D609C1B7FFD2}">
      <text>
        <r>
          <rPr>
            <sz val="9"/>
            <color indexed="81"/>
            <rFont val="Tahoma"/>
            <family val="2"/>
          </rPr>
          <t>A preference for the intended population must be appropriately referenced in the Tenant Selection Plan. Applications for Projects that are unable to obtain written confirmation from Independent Service Coordination agencies or IDHS-funded service providers but have made efforts to obtain such written confirmation should include a description of the efforts used to obtain referrals for the Project. The Authority will review the documentation and may award points to Projects that have made best efforts.</t>
        </r>
      </text>
    </comment>
    <comment ref="G42" authorId="0" shapeId="0" xr:uid="{B498D569-FBDA-46A4-B483-11ADE5C77A25}">
      <text>
        <r>
          <rPr>
            <b/>
            <sz val="9"/>
            <color indexed="81"/>
            <rFont val="Tahoma"/>
            <family val="2"/>
          </rPr>
          <t xml:space="preserve">Letter(s) of support should:
</t>
        </r>
        <r>
          <rPr>
            <sz val="9"/>
            <color indexed="81"/>
            <rFont val="Tahoma"/>
            <family val="2"/>
          </rPr>
          <t>-Provide proof of IDHS funding (for IDHS-funded service providers)
-Confirm the ability to make referrals to the housing
-Confirm the ability to make referrals for ongoing support services if necessary for any tenants they refer
-Confirm what services are provided
-Clarify what funding source is used to pay for these services
-Demonstrate the capacity of the organization to provide services to any Project tenants</t>
        </r>
      </text>
    </comment>
    <comment ref="V42" authorId="0" shapeId="0" xr:uid="{00D9F176-CC67-4CBC-B7A0-521830CCE4C0}">
      <text>
        <r>
          <rPr>
            <b/>
            <sz val="9"/>
            <color indexed="81"/>
            <rFont val="Tahoma"/>
            <family val="2"/>
          </rPr>
          <t xml:space="preserve">Letter(s) of support should:
</t>
        </r>
        <r>
          <rPr>
            <sz val="9"/>
            <color indexed="81"/>
            <rFont val="Tahoma"/>
            <family val="2"/>
          </rPr>
          <t>-Provide proof of IDHS funding (for IDHS-funded service providers)
-Confirm the ability to make referrals to the housing
-Confirm the ability to make referrals for ongoing support services if necessary for any tenants they refer
-Confirm what services are provided
-Clarify what funding source is used to pay for these services
-Demonstrate the capacity of the organization to provide services to any Project tenants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N32" authorId="0" shapeId="0" xr:uid="{4BA10750-6AA6-471A-877C-80804BC0F146}">
      <text>
        <r>
          <rPr>
            <sz val="8"/>
            <color indexed="81"/>
            <rFont val="Tahoma"/>
            <family val="2"/>
          </rPr>
          <t xml:space="preserve">The set-aside for each site identified on the Address Exhibit tab of the Common Application must be indicated below.  
</t>
        </r>
      </text>
    </comment>
    <comment ref="AH32" authorId="0" shapeId="0" xr:uid="{8443F3B3-E8EE-45A6-A916-6413C5106D61}">
      <text>
        <r>
          <rPr>
            <sz val="8"/>
            <color indexed="81"/>
            <rFont val="Tahoma"/>
            <family val="2"/>
          </rPr>
          <t xml:space="preserve">The set-aside for each site identified on the Address Exhibit tab of the Common Application must be indicated below.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<sst xmlns="http://schemas.openxmlformats.org/spreadsheetml/2006/main" count="1558" uniqueCount="318">
  <si>
    <t>Illinois Housing Development Authority</t>
  </si>
  <si>
    <t>Permanent Supportive Housing Development Program: Scoring Workbook</t>
  </si>
  <si>
    <t>Instructions</t>
  </si>
  <si>
    <t>In all cases, it is the applicant's responsibility to ensure the Application is clear, unambiguous, and complete, and that documentation submitted evidences the criteria outlined in the RFA.</t>
  </si>
  <si>
    <t>Scoring Workbook Contents:</t>
  </si>
  <si>
    <t>The Scoring Workbook consists of the following worksheets separated into Applicant and Underwriting sections:</t>
  </si>
  <si>
    <t>Summary</t>
  </si>
  <si>
    <t>Notes</t>
  </si>
  <si>
    <t>Individual Scoring Certifications (labeled according to the outline in the RFA)</t>
  </si>
  <si>
    <t>Completing the Worksheets:</t>
  </si>
  <si>
    <t>Each worksheet has three defined ranges selectable through Excel's "Name Box."  The ranges are: Applicant, Underwriting, and Print_Area.</t>
  </si>
  <si>
    <t xml:space="preserve">For all Projects, complete and submit the following worksheets:
</t>
  </si>
  <si>
    <t>Individual Scoring Certifications (Tabs A through J)</t>
  </si>
  <si>
    <t>Do not complete the Underwriting portion of any worksheet.</t>
  </si>
  <si>
    <t>Data Validation and Entry:</t>
  </si>
  <si>
    <t>Multiple inputs are required in order to complete and populate the Scoring Workbook.  Incomplete entries will not populate the Scoring Workbook. Cells throughout the Scoring Workbook are color coded as follows:</t>
  </si>
  <si>
    <t>Text based data entry required</t>
  </si>
  <si>
    <t>Drop down menu options for selection</t>
  </si>
  <si>
    <t>Document Protection</t>
  </si>
  <si>
    <t>Many cells and the document itself are protected against changes.  Protected cells cannot be selected and no input is necessary or permitted.  Any changes to the protected content of the Scoring Workbook, will void the entire Application.</t>
  </si>
  <si>
    <t>Cell Notes and Comments</t>
  </si>
  <si>
    <t>Click on any cell with a comment (denoted by a small red triangle in the upper right hand corner) to get tips or information.</t>
  </si>
  <si>
    <t>Please direct and questions or comments regarding the Scoring Workbook to MultifamilyFin@ihda.org</t>
  </si>
  <si>
    <t>Scoring Summary</t>
  </si>
  <si>
    <t>Applicant</t>
  </si>
  <si>
    <t>Application Round</t>
  </si>
  <si>
    <t>Underwriting</t>
  </si>
  <si>
    <t>PID:</t>
  </si>
  <si>
    <t>Project Name:</t>
  </si>
  <si>
    <t>PSH Round XI</t>
  </si>
  <si>
    <t>Other</t>
  </si>
  <si>
    <t>Application Round:</t>
  </si>
  <si>
    <t>Total Project Units:</t>
  </si>
  <si>
    <t>Application Due Date:</t>
  </si>
  <si>
    <t>Set Aside:</t>
  </si>
  <si>
    <t>Maximum RFA Points</t>
  </si>
  <si>
    <t>Self Score</t>
  </si>
  <si>
    <t>Set Aside</t>
  </si>
  <si>
    <t>RFA Points</t>
  </si>
  <si>
    <t>IHDA Score</t>
  </si>
  <si>
    <t>Difference</t>
  </si>
  <si>
    <t>A) Leveraging Other Capital Funding Sources</t>
  </si>
  <si>
    <t>Chicago Metro</t>
  </si>
  <si>
    <t>City of Chicago</t>
  </si>
  <si>
    <t>B) Firm Commitment of Operating or Rental Assistance</t>
  </si>
  <si>
    <t>Non-Metro</t>
  </si>
  <si>
    <t>Other Metro</t>
  </si>
  <si>
    <t>C) Sustainability and Energy Efficiency</t>
  </si>
  <si>
    <t>i. Green Building Certification</t>
  </si>
  <si>
    <t>ii. Energy Efficiency Certification</t>
  </si>
  <si>
    <t>D) Access to Transportation</t>
  </si>
  <si>
    <t>E) Coordination of Referrals</t>
  </si>
  <si>
    <t>i. Coordination with Local Continuum of Care</t>
  </si>
  <si>
    <t>F) Coordination of Services</t>
  </si>
  <si>
    <t>i. Coordination with a Community-Based Provider</t>
  </si>
  <si>
    <t>ii. Additional Service and Support Coordination</t>
  </si>
  <si>
    <t>i. Quality of Life Index</t>
  </si>
  <si>
    <t>ii. Neighborhood Assets Beyond Mandatory</t>
  </si>
  <si>
    <t>H) Development Team Characteristics</t>
  </si>
  <si>
    <t>i. BIPOC Development Control</t>
  </si>
  <si>
    <t>Varies</t>
  </si>
  <si>
    <t>ii. Women/Disadvantaged/Minority Enterprises</t>
  </si>
  <si>
    <t>iii. Non-Profit Organization Participation</t>
  </si>
  <si>
    <t>I) Supportive Housing Experience, Training, and Endorsements</t>
  </si>
  <si>
    <t>i. Supportive Housing Development Experience</t>
  </si>
  <si>
    <t>ii. Supportive Housing Institute and CSH Pre-Development Quality Endorsement</t>
  </si>
  <si>
    <t>J) Anchor Institution and Insurer Partnerships</t>
  </si>
  <si>
    <t>i. Financial or Site/Facility Contribution</t>
  </si>
  <si>
    <t>ii. Institutional Partner Services</t>
  </si>
  <si>
    <t>Failure to meet PPA condition(s)</t>
  </si>
  <si>
    <t>3 point deduction</t>
  </si>
  <si>
    <t>Total</t>
  </si>
  <si>
    <t xml:space="preserve">Inclusion of this scoring summary form and corresponding scoring certification worksheets within an Application will obligate the Project Sponsors and Owner to comply with the information contained herein.  </t>
  </si>
  <si>
    <t>Applications must be clear, unambiguous, and complete. Information contained elsewhere within the Application or available to the Authority that contradicts or negates information contained within this certification may preclude a Project from scoring points or cause the Application to fail.</t>
  </si>
  <si>
    <t>Scoring Notes</t>
  </si>
  <si>
    <t>Characters</t>
  </si>
  <si>
    <t>Notes and comments, of a limited length, and pertaining to each scoring section outlined in the RFA may be entered below.  Partially entering text and pressing enter will calculate the characters remaining.</t>
  </si>
  <si>
    <t>Characters remaining</t>
  </si>
  <si>
    <t>Scoring - Leveraging Certification</t>
  </si>
  <si>
    <t>No</t>
  </si>
  <si>
    <t>Self-Score:</t>
  </si>
  <si>
    <t>Yes</t>
  </si>
  <si>
    <t>IHDA Score:</t>
  </si>
  <si>
    <t>Projects that leverage Authority resources may earn up to 15 points based on the amount of leveraged resources as a percentage of total funding sources in the Project’s development budget. Leveraged resources under this category are defined as funds provided by a non-Authority source. Authority-issued LIHTC is not a leveraged resource. All leveraged resources must be reflected in the Project budget and be available during the Project’s construction period to pay for expenses reflected in the development budget. Only sources allocated to uses that fall within the Project’s Site boundaries will be considered for financial leveraging. Funding secured through HUD’s CoCBuilds NOFO will be eligible for points under this category. In Projects where the leveraged resource is a contribution of direct financial assistance from an area employer that is otherwise not participating in the development of the Project, the assistance must be in the form of an unsecured loan giving no foreclosure rights to the employer or a grant giving no recapture rights to the employer. In Projects where the acquisition is financed in whole or in part through a seller’s note, the amount of the seller’s financing will not be considered a leveraged resource under this category. At its sole discretion the Authority may allow seller’s notes from health and hospital systems to qualify for points under this category.</t>
  </si>
  <si>
    <t>Leveraging Non-Authority Sources</t>
  </si>
  <si>
    <t>Total Development Cost:</t>
  </si>
  <si>
    <t>Leveraging Sources</t>
  </si>
  <si>
    <t>Source</t>
  </si>
  <si>
    <t>Amount</t>
  </si>
  <si>
    <t>%</t>
  </si>
  <si>
    <t>Total Leveraging Sources:</t>
  </si>
  <si>
    <t>Points</t>
  </si>
  <si>
    <t>Leveraging Resources as a % of the Total Project Budget Threshold</t>
  </si>
  <si>
    <t>Scoring - Rental Assistance Certification</t>
  </si>
  <si>
    <t xml:space="preserve">Projects with unit-based (rather than tenant-based) federal rental assistance that ensure tenants pay no more than 30% of their income towards combined rent and utility expenses may be eligible for points in this category. Projects may earn points for either existing or new commitments of unit-based federal rental assistance. All underwriting assumptions regarding the funding and renewal of rental assistance contracts must be clearly identified. Rental assistance commitments cannot be conditioned on an Allocation of Funds. Under the PSH Development Program, points will be awarded based on the length of the commitment by qualifying type. </t>
  </si>
  <si>
    <t>For existing contracts, Projects must submit a copy of the fully executed rental assistance contract from the entity providing the rental assistance that includes:</t>
  </si>
  <si>
    <t>• Maximum income limits as a percent of AMI; and</t>
  </si>
  <si>
    <t>• Total number of units assisted by unit type; and</t>
  </si>
  <si>
    <t>• Length of the rental assistance contract; and</t>
  </si>
  <si>
    <t>• Contract rent by unit type paid through the rental assistance. The contract rent is the maximum amount of rent paid to the Project by the rental assistance.</t>
  </si>
  <si>
    <t>For new commitments of rental assistance, the Projects must include an executed rental assistance commitment letter from a Public Housing Authority (PHA) using Project Based Vouchers (PBVs). This letter must also provide documentation that:</t>
  </si>
  <si>
    <t>• The PHA Administrative Plan allows for the PHA to administer a PBV program; and</t>
  </si>
  <si>
    <t>• The PHA has selected the property to receive PBVs in accordance with the PHA Administrative Plan and 24 C.F.R. § 983.51.</t>
  </si>
  <si>
    <t>Total Project units:</t>
  </si>
  <si>
    <t>Commitment Length/Type</t>
  </si>
  <si>
    <t>Contract #</t>
  </si>
  <si>
    <t>Rental Assistance Provider and Type</t>
  </si>
  <si>
    <t>Units Assisted</t>
  </si>
  <si>
    <t>% of Project units</t>
  </si>
  <si>
    <t>10+ years</t>
  </si>
  <si>
    <t>5 years to 9 years and 11 months</t>
  </si>
  <si>
    <t>CoC Funded Rental Assistance</t>
  </si>
  <si>
    <t>X</t>
  </si>
  <si>
    <t>Units as a % of total Project Units</t>
  </si>
  <si>
    <t>low threshold</t>
  </si>
  <si>
    <t>high threshold</t>
  </si>
  <si>
    <t>Scoring - Green Building Standards &amp; Energy Efficiency Certification</t>
  </si>
  <si>
    <t>Base</t>
  </si>
  <si>
    <t>Advanced</t>
  </si>
  <si>
    <t>Net Zero</t>
  </si>
  <si>
    <t>Enterprise Green Communities Certification</t>
  </si>
  <si>
    <t>EGC Certification Plus</t>
  </si>
  <si>
    <t>EGC Certification Plus via Criterion 5.4</t>
  </si>
  <si>
    <t>LEED Gold</t>
  </si>
  <si>
    <t>LEED Platinum</t>
  </si>
  <si>
    <t>LEED Zero</t>
  </si>
  <si>
    <t>NGBS Gold</t>
  </si>
  <si>
    <t>NGBS Emerald</t>
  </si>
  <si>
    <t>NGBS Green + Net Zero Energy</t>
  </si>
  <si>
    <t>ILFI Core Green Building Certification</t>
  </si>
  <si>
    <t>ILFI Living Building Certification</t>
  </si>
  <si>
    <t xml:space="preserve">ILFI Zero Energy Certification </t>
  </si>
  <si>
    <t>Passive House Institute US Core</t>
  </si>
  <si>
    <t>ILFI Zero Carbon Certification</t>
  </si>
  <si>
    <t>PHIUS Zero</t>
  </si>
  <si>
    <t>Projects may earn up to seven points for committing to a qualifying Green Building or Energy Efficiency certification as outlined in the RFA. Projects may choose to pursue either certification pathway but will not be awarded points for both.</t>
  </si>
  <si>
    <t>Energy Star</t>
  </si>
  <si>
    <t>Zero Energy Ready Home</t>
  </si>
  <si>
    <t>Zero Energy Ready Home + Solar</t>
  </si>
  <si>
    <t>The details surrounding criteria and certification process for each of the third-party green building certifications referenced for the Basic Level sub-category, as well as the energy efficiency certifications referenced for the Basic Level, Advanced Level, and Net Zero Level sub-category can be accessed via the respective third-party websites for each standard. Sponsors will need to provide proof of Project registration in the program(s) of their choice at time of Application. When the Project receives its Certificate of Occupancy, Sponsors will provide official documentation to the Authority that they have achieved requisite certification(s). In lieu of certification(s), the Authority, in its sole discretion, may accept an alternative verification from a reliable third party qualified to confirm that the Project complies with the certification requirements despite not receiving the official documentation.</t>
  </si>
  <si>
    <t>Basic Level</t>
  </si>
  <si>
    <t>i.</t>
  </si>
  <si>
    <t>Green Building Certification</t>
  </si>
  <si>
    <t>Advanced Level</t>
  </si>
  <si>
    <t>Net Zero Level</t>
  </si>
  <si>
    <t>ii.</t>
  </si>
  <si>
    <t>Energy Efficiency Certification</t>
  </si>
  <si>
    <t>Max cert.</t>
  </si>
  <si>
    <t>Scoring - Access to Transportation Certification</t>
  </si>
  <si>
    <t>Projects may earn up to five points for access to transportation. Points awarded in this category are not cumulative. Indicate the type of transportation access that is demonstrated through all required documentation as referenced in the RFA by selecting "X" below.
Scattered Site Projects must submit documentation for all Sites. The majority of Sites must meet these requirements for a particular category in order to score Transportation points for that category.</t>
  </si>
  <si>
    <r>
      <rPr>
        <b/>
        <sz val="12"/>
        <color theme="1"/>
        <rFont val="Arial Narrow"/>
        <family val="2"/>
      </rPr>
      <t>Fixed-route public transportation</t>
    </r>
    <r>
      <rPr>
        <sz val="12"/>
        <color theme="1"/>
        <rFont val="Arial Narrow"/>
        <family val="2"/>
      </rPr>
      <t xml:space="preserve">
Projects will be awarded five points for transit-oriented development if the proposed Project is located in close proximity to fixed-route public transportation, excluding inter-city transportation. “Close proximity” is defined as being within a half-mile radius of a fixed route transit stop, defined as: a bus and train stop serving local destinations, with scheduled operations beginning no later than 8:00a.m. and ending no earlier than 6:00p.m., Monday through Friday. Transportation routes and distance to the Project Site must be identified on a map submitted with the Application along with a current schedule for the routes being considered.</t>
    </r>
  </si>
  <si>
    <t>OR</t>
  </si>
  <si>
    <r>
      <rPr>
        <b/>
        <sz val="12"/>
        <color theme="1"/>
        <rFont val="Arial Narrow"/>
        <family val="2"/>
      </rPr>
      <t>Dial-A-Ride modes of transportation</t>
    </r>
    <r>
      <rPr>
        <sz val="12"/>
        <color theme="1"/>
        <rFont val="Arial Narrow"/>
        <family val="2"/>
      </rPr>
      <t xml:space="preserve">
Projects will be awarded five points if served by publicly available Dial-A-Ride modes of transportation that are at a minimum available between Monday and Friday from 8:00a.m. to 5:00p.m. The Sponsor must include a letter from the Dial-A-Ride provider stating all of the following:
1. The Project is located within the service area of the Dial-A-Ride; and
2. The Dial-A-Ride service is, at a minimum, available between the hours of 8:00a.m. and 5:00p.m. Monday through Friday.</t>
    </r>
  </si>
  <si>
    <t>Scoring - Coordination of Referrals Certification</t>
  </si>
  <si>
    <t>New Construction or Adaptive Reuse</t>
  </si>
  <si>
    <t/>
  </si>
  <si>
    <t>Rehabilitation</t>
  </si>
  <si>
    <t>Total Self-Score:</t>
  </si>
  <si>
    <t>Total IHDA Score:</t>
  </si>
  <si>
    <t>Coordination with Local CoC Self-Score</t>
  </si>
  <si>
    <t>Coordination with Local Continuum of Care</t>
  </si>
  <si>
    <t>Projects may earn up to five points for coordination with a local CoC. A CoC is a regional or local planning body mandated by HUD that coordinates housing and services funding for homeless families and individuals. Projects that coordinate with their local CoC and commit to participate in accepting referrals through Coordinated Entry are eligible for scoring.</t>
  </si>
  <si>
    <t>Letter of support from CoC regarding referrals to the housing (commitment to Coordinated Entry)</t>
  </si>
  <si>
    <r>
      <t xml:space="preserve">Letter of support from CoC regarding referrals to the housing (commitment to Coordinated Entry) </t>
    </r>
    <r>
      <rPr>
        <b/>
        <sz val="12"/>
        <color theme="1"/>
        <rFont val="Arial Narrow"/>
        <family val="2"/>
      </rPr>
      <t>AND</t>
    </r>
    <r>
      <rPr>
        <sz val="12"/>
        <color theme="1"/>
        <rFont val="Arial Narrow"/>
        <family val="2"/>
      </rPr>
      <t xml:space="preserve"> Commitment of services from a CoC-funded provider </t>
    </r>
  </si>
  <si>
    <t>If Project is coordinating with a local CoC, indicate level of demonstrated commitment:</t>
  </si>
  <si>
    <t>Coordination with each respective agency must meet all requirements as outlined in the RFA to be awarded points in this category. Specific requirements of each category are also provided as informational notes below.</t>
  </si>
  <si>
    <t>Please utilize the following contacts to arrange coordination of referrals through their respective agencies:</t>
  </si>
  <si>
    <r>
      <t xml:space="preserve">Department of Child and Family Services: </t>
    </r>
    <r>
      <rPr>
        <sz val="12"/>
        <color theme="1"/>
        <rFont val="Arial Narrow"/>
        <family val="2"/>
      </rPr>
      <t xml:space="preserve"> John Cheney Egan, John.J.Egan@illinois.gov</t>
    </r>
  </si>
  <si>
    <r>
      <t xml:space="preserve">Illinois Department of Corrections: </t>
    </r>
    <r>
      <rPr>
        <sz val="12"/>
        <color theme="1"/>
        <rFont val="Arial Narrow"/>
        <family val="2"/>
      </rPr>
      <t>Angela Mecagni, Angela.Mecagni@illinois.gov</t>
    </r>
  </si>
  <si>
    <r>
      <t xml:space="preserve">Illinois Department of Human Services, Division of Developmental Disabilities: </t>
    </r>
    <r>
      <rPr>
        <sz val="12"/>
        <color theme="1"/>
        <rFont val="Arial Narrow"/>
        <family val="2"/>
      </rPr>
      <t>Local Independent Service Coordination Agencies website: https://www.dhs.state.il.us/page.aspx?item=68911</t>
    </r>
  </si>
  <si>
    <t xml:space="preserve">a.
</t>
  </si>
  <si>
    <t>Coordination with the Illinois Department of Children and Family Services or a Grantee of the Illinois Department of Children and Family Services to House Youth Aging out of DCFS Care</t>
  </si>
  <si>
    <t>Letter of support from DCFS regarding referrals to the housing</t>
  </si>
  <si>
    <r>
      <t xml:space="preserve">Letter of support from DCFS regarding referrals to the housing </t>
    </r>
    <r>
      <rPr>
        <b/>
        <u/>
        <sz val="12"/>
        <color theme="1"/>
        <rFont val="Arial Narrow"/>
        <family val="2"/>
      </rPr>
      <t>AND</t>
    </r>
    <r>
      <rPr>
        <sz val="12"/>
        <color theme="1"/>
        <rFont val="Arial Narrow"/>
        <family val="2"/>
      </rPr>
      <t xml:space="preserve"> a plan for how services will be delivered once the youth has graduated from DCFS funded services</t>
    </r>
  </si>
  <si>
    <t xml:space="preserve">b.
</t>
  </si>
  <si>
    <t>Coordination with Illinois Department of Corrections Re-Entry program or County Sherriff’s Office/Correctional Facility</t>
  </si>
  <si>
    <t>Coordination with IDOC or County Sherriff’s Office/Correctional Facility</t>
  </si>
  <si>
    <r>
      <t xml:space="preserve">Coordination with IDOC or County Sherriff’s Office/Correctional Facility </t>
    </r>
    <r>
      <rPr>
        <b/>
        <u/>
        <sz val="12"/>
        <color theme="1"/>
        <rFont val="Arial Narrow"/>
        <family val="2"/>
      </rPr>
      <t>AND</t>
    </r>
    <r>
      <rPr>
        <sz val="12"/>
        <color theme="1"/>
        <rFont val="Arial Narrow"/>
        <family val="2"/>
      </rPr>
      <t xml:space="preserve"> commitment of social services to further individual post-release plans</t>
    </r>
  </si>
  <si>
    <t xml:space="preserve">c.
</t>
  </si>
  <si>
    <t>Coordination with Illinois Department of Human Services, Division of Developmental Disabilities</t>
  </si>
  <si>
    <r>
      <t xml:space="preserve">At least one letter of support from either: An IDHS-funded Independent Service Coordination Agency willing to make referrals to the housing </t>
    </r>
    <r>
      <rPr>
        <b/>
        <u/>
        <sz val="12"/>
        <color theme="1"/>
        <rFont val="Arial Narrow"/>
        <family val="2"/>
      </rPr>
      <t>OR</t>
    </r>
    <r>
      <rPr>
        <sz val="12"/>
        <color theme="1"/>
        <rFont val="Arial Narrow"/>
        <family val="2"/>
      </rPr>
      <t xml:space="preserve"> One or more IDHS funded service provider(s) willing to make referrals to the housing and/or able to provide services to residents at the property</t>
    </r>
  </si>
  <si>
    <r>
      <t xml:space="preserve">Letters of support from both: An IDHS-funded Independent Service Coordination agency willing to make referrals to the housing </t>
    </r>
    <r>
      <rPr>
        <b/>
        <u/>
        <sz val="12"/>
        <color theme="1"/>
        <rFont val="Arial Narrow"/>
        <family val="2"/>
      </rPr>
      <t>AND</t>
    </r>
    <r>
      <rPr>
        <sz val="12"/>
        <color theme="1"/>
        <rFont val="Arial Narrow"/>
        <family val="2"/>
      </rPr>
      <t xml:space="preserve"> One or more IDHS-DDD funded service provider(s) willing to make referrals to the housing and/or able to provide services to residents at the property</t>
    </r>
  </si>
  <si>
    <t>Scoring - Coordination of Services Certification</t>
  </si>
  <si>
    <t xml:space="preserve">Projects may earn up to 10 points under the Coordination of Services scoring category by demonstrating coordination with a community-based provider and/or through coordination efforts aimed at providing additional services and supports to the Project. </t>
  </si>
  <si>
    <t>Coordination with Community-Based Provider</t>
  </si>
  <si>
    <t>Projects that establish a MOU or other legally binding agreement with a community-based service provider, which may or may not be the Sponsor organization, to provide support services on-site in a dedicated space may earn five points. Projects must submit the MOU and a service plan that outlines:</t>
  </si>
  <si>
    <t xml:space="preserve">• the services offered to residents, 
• the number of proposed staff, and 
• the size and location of the service office space. </t>
  </si>
  <si>
    <t>Earned</t>
  </si>
  <si>
    <t>Avail</t>
  </si>
  <si>
    <t>Services at minimum must include case management, tenancy support services, and access to behavioral health services (which includes substance use and mental health services).</t>
  </si>
  <si>
    <t>Indicate here if the Project will include coordination with a community-based provider to the level indicated above:</t>
  </si>
  <si>
    <t>Indicate here if the Project includes coordination with a community-based provider to the level indicated above:</t>
  </si>
  <si>
    <t>Additional Service and Support Coordination</t>
  </si>
  <si>
    <t>Projects may earn up to five points for demonstrating how additional services and supports will be made available to support tenants’ ability to maintain financial and housing stability. This section is intended to capture ways in which Sponsors and Service Providers can support tenants with targeted resources that may not be captured in the financial underwriting of the Project, but that support the long-term viability of the development and housing stability of tenants. This section is also intended to encourage Sponsors to work with providers who are able to access services, supports, and coordination available to support the state’s efforts in rebalancing long-term care systems through existing and planned activities including the Money Follows the Person (“MFP”) Program, and to encourage access and utilization of services proposed under the Illinois Healthcare Transformation Section 1115 Demonstration Program. Points under this sub-category will be awarded cumulatively but capped at five points.</t>
  </si>
  <si>
    <t>If Project will be providing additional service and support coordination, indicate type/level of demonstrated commitment below:</t>
  </si>
  <si>
    <t>If Project is providing additional service and support coordination, indicate type/level of demonstrated commitment below:</t>
  </si>
  <si>
    <t>The Project has established an MOU with a service provider that is a Medicaid provider with experience billing for services including those covered under the current Home and Community Based Service Waiver(s) for the Project’s target population.</t>
  </si>
  <si>
    <t>The Project has an eviction prevention policy, which may be in draft form, and provides a copy with the Application.</t>
  </si>
  <si>
    <t>The Project is able to demonstrate partnerships or funding to provide specific tenancy supports, including financial supports, for at least two of the following:
   • Ability to connect tenants to mainstream services and entitlements (Medicaid, SSI/SSDI, SNAP, etc.);
   • Assistance with moving costs and/or furnishings at time of move-in;
   • Confirmation of rental or operating assistance that may not meet the Authority’s Underwriting Standards, but can be confirmed to be available to support tenants in the Project; and/or
   • Utility assistance as demonstrated by either:
            a. The Project does not include tenant-paid utilities; or
            b. The Projects demonstrates the ability to connect tenants with utility assistance such as LIHEAP.</t>
  </si>
  <si>
    <t>The Project is able to demonstrate partnerships or funding to provide specific tenancy supports, including financial supports, for at least two of the following:
   • Ability to connect tenants to mainstream services and entitlements (Medicaid, SSI/SSDI, SNAP, etc.);
   • Assistance with moving costs and/or furnishings at time of move-in;
   • Confirmation of rental or operating assistance that may not meet the Authority’s Underwriting Standards,
     but can be confirmed to be available to support tenants in the Project; and/or
   • Utility assistance as demonstrated by either:
            a. The Project does not include tenant-paid utilities; or
            b. The Projects demonstrates the ability to connect tenants with utility assistance such as LIHEAP.</t>
  </si>
  <si>
    <t>Set-Asides</t>
  </si>
  <si>
    <t>Threshold</t>
  </si>
  <si>
    <t>Y</t>
  </si>
  <si>
    <t>N</t>
  </si>
  <si>
    <t>Non Metro</t>
  </si>
  <si>
    <t>Quality of Life Index:</t>
  </si>
  <si>
    <t>Neighborhoods Assets Beyond Mandatory:</t>
  </si>
  <si>
    <t>Quality of Life Index</t>
  </si>
  <si>
    <t>The Authority has developed a Quality of Life Index that calculates a score for every census tract in Illinois. The Quality of Life Index score is a dynamic measurement of cumulative positive outcome measurements in five different Quality of Life Categories. These categories are: education, prosperity, health, housing, and connectivity. Each category is worth two points and consists of carefully vetted data. Census tracts can achieve overall scores ranging from one to 10 points. A full discussion of methodology used in the Quality of Life Index is available on the Website. Projects will receive their assigned Quality of Life Index score per the methodology described above. Quality of Life Index scores cannot be adjusted.</t>
  </si>
  <si>
    <t>Enter the Project's expected Quality of Life Index score here:</t>
  </si>
  <si>
    <t>Scoring Threshold:</t>
  </si>
  <si>
    <t>Enter the Project's actual Quality of Life Index score here:</t>
  </si>
  <si>
    <t>Neighborhood Assets Beyond Mandatory</t>
  </si>
  <si>
    <t>For each Project Site identified on the Address Exhibit tab of the Common Application, do the following to determine the neighborhood asset threshold for the Project below:</t>
  </si>
  <si>
    <t>Sites</t>
  </si>
  <si>
    <t>Health Services</t>
  </si>
  <si>
    <t>Recreation</t>
  </si>
  <si>
    <t>Job Training</t>
  </si>
  <si>
    <t>For each Project Site identified on the Address Exhibit tab of the Common Application, do the following to determine the Community Asset threshold for the Project below:</t>
  </si>
  <si>
    <t>1)  Indicate the Set-Aside and the latitude and longitude of each site using the drop down boxes in the cells below.</t>
  </si>
  <si>
    <t>2) Complete the name, address, and distance from Site for each neighborhood asset.</t>
  </si>
  <si>
    <t>3) For a list of workforce investment and job training centers please see the Illinois workNet center and/or the Illinois Employment First website. Note: Only centers listed at in these sources can count towards meeting the Job Training scoring threshold .</t>
  </si>
  <si>
    <t>Neighborhood Assets Threshold</t>
  </si>
  <si>
    <t>Total Sites:</t>
  </si>
  <si>
    <t>Score</t>
  </si>
  <si>
    <t xml:space="preserve">All sites are located within the proximity radius of a county health clinic, urgent care clinic, pharmacy, federally qualified health center, or hospital system.
</t>
  </si>
  <si>
    <t>Civic/Recreation</t>
  </si>
  <si>
    <t xml:space="preserve">All sites are located within the proximity radius of a public library, public park / park district territory that is open to the public.
</t>
  </si>
  <si>
    <t>Job Training or Education</t>
  </si>
  <si>
    <t xml:space="preserve">Job Training: All Sites are located within the proximity radius of a workforce investment center or job training center as identified through the Illinois workNet center and/or the Illinois Employment First website. Education: All sites are located within the proximity radius of a public K-12 school, community college, or continuing education facility offering a full set of classes. Tuition based schools and selective enrollment schools do not qualify. Pre-K or daycare facilities will be considered for family Projects only.
</t>
  </si>
  <si>
    <t>Site #:</t>
  </si>
  <si>
    <t>Distance Threshold:</t>
  </si>
  <si>
    <t>Latitude:</t>
  </si>
  <si>
    <t>Set-Aside:</t>
  </si>
  <si>
    <t>Longitude:</t>
  </si>
  <si>
    <t>Food Access Setaside</t>
  </si>
  <si>
    <t>Asset</t>
  </si>
  <si>
    <t>Name</t>
  </si>
  <si>
    <t>Address</t>
  </si>
  <si>
    <t>Distance</t>
  </si>
  <si>
    <t>Scoring - Development Team Characteristics Certification</t>
  </si>
  <si>
    <t>BIPOC Development Control</t>
  </si>
  <si>
    <t>Women/Disadvantaged/Minority Enterprises</t>
  </si>
  <si>
    <t>Non-Profit Organization Participation</t>
  </si>
  <si>
    <t>Projects whose Participants include For-Profit businesses led by Black, Indigenous, or People of Color (“BIPOC”) are eligible to earn a maximum of 11 points cumulatively between the BIPOC Development Control and Women/Disadvantaged/Minority Enterprises sub-categories. Projects whose Participants include BIPOC_x0002_led or -governed Qualified Non-Profits, or one of the 10 Illinois Regional Development Authorities (“IL-RDA”), as listed on the IL-RDA website, are eligible to earn a maximum of seven points cumulatively between the BIPOC Development Control and Women/Disadvantaged/Minority Enterprises sub-categories.</t>
  </si>
  <si>
    <t>a. For-Profit BIPOC-Led Businesses</t>
  </si>
  <si>
    <t>For-Profit BIPOC-led businesses are defined as those companies who at the time of Application can provide documentation of current MBE certification with one of the approved entities below:</t>
  </si>
  <si>
    <t>1.</t>
  </si>
  <si>
    <r>
      <t>Illinois Department of Central Management Services- Business Enterprise Program for Minorities, Females and Persons with Disabilities; OR</t>
    </r>
    <r>
      <rPr>
        <b/>
        <sz val="12"/>
        <color theme="1"/>
        <rFont val="Arial Narrow"/>
        <family val="2"/>
      </rPr>
      <t xml:space="preserve"> </t>
    </r>
  </si>
  <si>
    <t>2</t>
  </si>
  <si>
    <t xml:space="preserve">City of Chicago, City of St. Louis, Cook County, Chicago Transit Authority, Illinois Department of Transportation, METRA, PACE, Chicago Minority Supplier Development Council, Mid-States Minority Supplier Development Council or Women’s Business Development Center. </t>
  </si>
  <si>
    <t>b. BIPOC-Led/Governed Qualified Non-Profits or Illinois Regional Development Authorities</t>
  </si>
  <si>
    <t>BIPOC-led/governed Qualified Non-Profits or one of the 10 IL-RDAs are defined and certified at time of Application one of two ways:</t>
  </si>
  <si>
    <t>BIPOC-Led: A minimum of 35% of director-level employee leadership is BIPOC, which can include the Executive Director, with the designated employees reporting directly to the Executive Director. This will be evidenced by the BIPOC Participation Certification and a completed Organizational Chart Template at the time of the Application; or</t>
  </si>
  <si>
    <t>2.</t>
  </si>
  <si>
    <t>BIPOC-Governed: A Non-Profit whose board chair AND a minimum 30% of all other voting members is BIPOC OR whose overall board composition is 40% BIPOC. This will be evidenced by the BIPOC Participation Certification and a completed Organizational Chart Template at the time of the Application.</t>
  </si>
  <si>
    <t>Only one entity can be awarded points under the Development Control Thresholds Requirements. Indicate the qualifying BIPOC development control threshold of the Project Sponsor below:</t>
  </si>
  <si>
    <t>BIPOC Sponsor Name:</t>
  </si>
  <si>
    <t>For-Profit BIPOC-Led Business</t>
  </si>
  <si>
    <r>
      <rPr>
        <b/>
        <sz val="12"/>
        <color theme="1"/>
        <rFont val="Arial Narrow"/>
        <family val="2"/>
      </rPr>
      <t>BIPOC-led For-Profit Sponsor</t>
    </r>
    <r>
      <rPr>
        <sz val="12"/>
        <color theme="1"/>
        <rFont val="Arial Narrow"/>
        <family val="2"/>
      </rPr>
      <t xml:space="preserve"> that has at least a 51% stake in all aspects of development control including but not limited to ownership, cash-flow, and voting rights</t>
    </r>
  </si>
  <si>
    <t>-or-</t>
  </si>
  <si>
    <r>
      <rPr>
        <b/>
        <sz val="12"/>
        <color theme="1"/>
        <rFont val="Arial Narrow"/>
        <family val="2"/>
      </rPr>
      <t>BIPOC-led For-Profit Sponsor</t>
    </r>
    <r>
      <rPr>
        <sz val="12"/>
        <color theme="1"/>
        <rFont val="Arial Narrow"/>
        <family val="2"/>
      </rPr>
      <t xml:space="preserve"> that has between a 49.1% and 50% stake in all aspects of development control including but not limited to ownership, cash-flow, and voting rights</t>
    </r>
  </si>
  <si>
    <r>
      <rPr>
        <b/>
        <sz val="12"/>
        <color theme="1"/>
        <rFont val="Arial Narrow"/>
        <family val="2"/>
      </rPr>
      <t>BIPOC-led For-Profit Sponsor</t>
    </r>
    <r>
      <rPr>
        <sz val="12"/>
        <color theme="1"/>
        <rFont val="Arial Narrow"/>
        <family val="2"/>
      </rPr>
      <t xml:space="preserve"> that has between a 25% and 49% stake in all aspects of development control including but not limited to ownership, cash-flow, and voting rights</t>
    </r>
  </si>
  <si>
    <t>Option A total</t>
  </si>
  <si>
    <t>- OR -</t>
  </si>
  <si>
    <t>BIPOC-Led / Governed Qualified Non-Profit or IL-RDA</t>
  </si>
  <si>
    <r>
      <rPr>
        <b/>
        <sz val="12"/>
        <color theme="1"/>
        <rFont val="Arial Narrow"/>
        <family val="2"/>
      </rPr>
      <t>BIPOC-led or BIPOC-governed Non-Profit Organization or IL-RDA</t>
    </r>
    <r>
      <rPr>
        <sz val="12"/>
        <color theme="1"/>
        <rFont val="Arial Narrow"/>
        <family val="2"/>
      </rPr>
      <t xml:space="preserve"> that has at least a 51% stake in all aspects of development control including but not limited to ownership, cash-flow, and voting rights</t>
    </r>
  </si>
  <si>
    <r>
      <rPr>
        <b/>
        <sz val="12"/>
        <color theme="1"/>
        <rFont val="Arial Narrow"/>
        <family val="2"/>
      </rPr>
      <t>BIPOC-led or BIPOC-governed Non-Profit Organization or IL-RDA</t>
    </r>
    <r>
      <rPr>
        <sz val="12"/>
        <color theme="1"/>
        <rFont val="Arial Narrow"/>
        <family val="2"/>
      </rPr>
      <t xml:space="preserve"> that has between a 49.1% and 50% stake in all aspects of development control including but not limited to ownership, cash-flow, and voting rights</t>
    </r>
  </si>
  <si>
    <r>
      <rPr>
        <b/>
        <sz val="12"/>
        <color theme="1"/>
        <rFont val="Arial Narrow"/>
        <family val="2"/>
      </rPr>
      <t>BIPOC-led or BIPOC-governed Non-Profit Organization or IL-RDA</t>
    </r>
    <r>
      <rPr>
        <sz val="12"/>
        <color theme="1"/>
        <rFont val="Arial Narrow"/>
        <family val="2"/>
      </rPr>
      <t xml:space="preserve"> that has between a 25% and 49% stake in all aspects of development control including but not limited to ownership, cash-flow, and voting rights</t>
    </r>
  </si>
  <si>
    <t xml:space="preserve">Women-Owned Business Enterprises (“WBE”), Disadvantaged Business Enterprises (“DBE”) and Minority Business Enterprises (“MBE”) may also earn two points per qualifying entity in this sub-category. Projects teams with Participants that include architects, property managers and general contractors holding current WBE/DBE/MBE certificates with the entities as outlined above are also eligible to earn two points per qualifying entity in this sub-category. These points may also be awarded to joint ventures amongst participating general contractors or architects, provided the WBE/DBE/MBE-certified member represents no less than 25% of the joint venture. Joint ventures must be evidenced by a MOU at the time of the Application. </t>
  </si>
  <si>
    <r>
      <t xml:space="preserve">Multiple entities can be awarded points under the WBE/DBE/MBE Thresholds Requirements. Additionally, a single entity will only be awarded the higher of the Development Control Threshold Requirement points or the WBE/DBE/MBE Threshold Requirement points. </t>
    </r>
    <r>
      <rPr>
        <b/>
        <u/>
        <sz val="12"/>
        <color theme="1"/>
        <rFont val="Arial Narrow"/>
        <family val="2"/>
      </rPr>
      <t xml:space="preserve">Points will be awarded under these circumstances cumulatively up to their respective limits as indicated in the RFA. </t>
    </r>
  </si>
  <si>
    <t>Option B Total</t>
  </si>
  <si>
    <t>Indicate the qualifying WBE/DBE/MBE-certified members of the Project development team below:</t>
  </si>
  <si>
    <t>MBE-, WBE-, or DBE-certified (for-profit) General Contractor</t>
  </si>
  <si>
    <t>GC Name:</t>
  </si>
  <si>
    <t>MBE-, WBE-, or DBE-certified (for-profit) Architect of Record</t>
  </si>
  <si>
    <t>Arch. Name:</t>
  </si>
  <si>
    <t>MBE-, WBE-, or DBE-certified (for-profit) Property Manager</t>
  </si>
  <si>
    <t>PM Name:</t>
  </si>
  <si>
    <t>MBE-, WBE-, or DBE-certified (for-profit) Co-Sponsor/Joint Venture Partner</t>
  </si>
  <si>
    <t>Co-Sponor Name:</t>
  </si>
  <si>
    <t>Projects that involve the participation of a Qualified Non-Profit Organization or one of the 10 Illinois Regional Development Authorities can earn four points if the Qualified Non-Profit or IL-RDA holds a majority ownership interest (more than 50%) and Control in the general partner or managing member of the Project Owner and materially participates throughout the Compliance Period. The Qualified Non-Profit must meet all requirements and submit documentation as outlined in the RFA.</t>
  </si>
  <si>
    <t>Indicate if the Project development team includes participation by a Qualified Non-Profit Organization or IL-RDA as outlined above:</t>
  </si>
  <si>
    <t>Scoring - Supportive Housing Experience, Training, and Endorsements Certification</t>
  </si>
  <si>
    <t>Sponsors who demonstrate that they either hold extensive experience or are pursuing training and certification(s) to grow their capacity for developing supportive housing units may earn a maximum of four points in the Supportive Housing Experience and Training category. Sponsors may either earn points by demonstrating their experience, or through a combination of participation in the Supportive Housing Institute and/or completing the CSH Pre-Development Quality Endorsement.</t>
  </si>
  <si>
    <t xml:space="preserve">Supportive Housing Development Experience
</t>
  </si>
  <si>
    <t>Projects whose Sponsors can demonstrate that they have extensive experience successfully developing and placing in service a significant portfolio of supportive housing units may earn four points. Sponsors who can demonstrate that they have developed and placed in service no less than 300 supportive housing units within the United States by providing a list of all property name(s), property address(s), supportive housing unit count(s), and year that property(ies) and/or unit(s) were placed in service may earn four points.</t>
  </si>
  <si>
    <t>Supportive Housing Institute and CSH Pre-Development Quality Endorsement</t>
  </si>
  <si>
    <t>The Authority sponsors the Illinois Supportive Housing Institute, which is led by the Corporation for Supportive Housing (“CSH”), to provide targeted training and technical assistance to build the capacity of developers of Permanent Supportive Housing in Illinois. Sponsors that have participated in the Authority-sponsored Illinois Supportive Housing Institute from 2022 through the present may earn two points.</t>
  </si>
  <si>
    <t>Additionally, CSH offers a Pre-Development Quality Endorsement for supportive housing projects in the planning phase. Any Project, regardless of whether the Sponsor has participated in an Illinois Supportive Housing Institute, may pursue this certification. Projects that have completed and passed the CSH Pre-Development Quality Endorsement process may earn two points.</t>
  </si>
  <si>
    <t>Points:</t>
  </si>
  <si>
    <t xml:space="preserve">Sponsor demonstrates that they have developed and placed in service no less than 300 supportive housing units within the United States </t>
  </si>
  <si>
    <t>Sponsor(s) has participated in the Illinois Supportive Housing Institute</t>
  </si>
  <si>
    <t>Sponsor(s) provides a letter of support from CSH demonstrating the Project meets CSH Quality Standards</t>
  </si>
  <si>
    <t>Scoring - Anchor Institution and Insurer Partnerships Certification</t>
  </si>
  <si>
    <t xml:space="preserve">Projects that demonstrate innovative partnerships with anchor institutions and/or the healthcare industry that bring meaningful financial and/or service benefits to the Project and its tenants may earn up to eight points under the Anchor Institutions and Insurers category. </t>
  </si>
  <si>
    <t>Projects that demonstrate the ability to partner with an Anchor Institution and/or Insurer by securing a meaningful financial commitment may receive up to four points under the Financial or Site/Facility Contribution sub-category. 
Projects that include financial contributions from partner Anchor Institutions and/or Insurers that meet the requirements and are considered a part of a Project’s leveraged resources as outlined in Section 8.A of the RFA may be awarded points in this sub-section. Projects that include one or more of the following financial commitments from one or more Anchor Institution(s) and/or Insurer(s) totaling 2% or more of the Project’s Total Development Cost will be awarded four points:
     • Low-/no-interest loan;
     • Grant;
     • Operational subsidy;
     • Predevelopment financing;
     • Facility or land donation (may trigger IAHTC as well); and/or
     • Rental assistance that meets Authority standards.</t>
  </si>
  <si>
    <t>Indicate if the Project will include an eligible contribution as outlined above via the leveraged resources provided on Tab A of this Workbook or other resources not listed in Tab A.</t>
  </si>
  <si>
    <t>Leveraging Sources (Tab A)</t>
  </si>
  <si>
    <t>Anchor Institution/ Insurer Contribution</t>
  </si>
  <si>
    <t>Other Sources</t>
  </si>
  <si>
    <t>Projects where the Anchor Institution provides on-site medical, nutrition, support and/or other specialized services that are outlined on the Anchor Institution Service Checklist may earn a maximum of four points, depending on the level of intensity of such service and number of services provided. One point will be awarded per service provided unless otherwise noted on the Anchor Institution Service Checklist.</t>
  </si>
  <si>
    <t>Enter the Project's eligible institutional partner services as demonstrated on the Anchor Institution Service Checklist:</t>
  </si>
  <si>
    <t>Version: December 2025</t>
  </si>
  <si>
    <r>
      <t xml:space="preserve">The </t>
    </r>
    <r>
      <rPr>
        <b/>
        <i/>
        <sz val="11"/>
        <rFont val="Arial Narrow"/>
        <family val="2"/>
      </rPr>
      <t>current</t>
    </r>
    <r>
      <rPr>
        <sz val="11"/>
        <rFont val="Arial Narrow"/>
        <family val="2"/>
      </rPr>
      <t xml:space="preserve"> version of this PSH Scoring Workbook (the "Scoring Workbook") is to be used when applying for a funding award under Round XII of the Permanent Supportive Housing ("PSH") Development Program and consists of a single Microsoft Excel file. </t>
    </r>
    <r>
      <rPr>
        <b/>
        <i/>
        <sz val="11"/>
        <rFont val="Arial Narrow"/>
        <family val="2"/>
      </rPr>
      <t xml:space="preserve">Only the current version will be accepted. </t>
    </r>
  </si>
  <si>
    <t>A completed PSH Scoring Workbook along with all required documentation and exhibits, as specified in the Round XII PSH Development Program RFA ("the RFA") and in the Scoring Workbook, comprise a complete PSH scoring submission.</t>
  </si>
  <si>
    <t>G) Community Characteristics</t>
  </si>
  <si>
    <t>ii. Coordination with State Agency</t>
  </si>
  <si>
    <t>Coordination with State Agency Self-Score:</t>
  </si>
  <si>
    <t>Coordination with Local CoC IHDA Score</t>
  </si>
  <si>
    <t>Coordination with State Agency IHDA Score:</t>
  </si>
  <si>
    <t>Projects may earn up to 10 points under the Coordination of Referrals scoring category by demonstrating coordination with the local CoC and/or other State Agencies to meet statewide priorities and support housing connections for those who face significant barriers to housing. 
Projects seeking Opioid Remediation Funds must commit to accepting referrals through Coordinated Entry with the local CoC and may earn the point incentive as outlined within this scoring category.</t>
  </si>
  <si>
    <t xml:space="preserve">Coordination with DCFS, IDOC or County Sherriff's Office/Correctional Facility, and/or IDHS DDD
</t>
  </si>
  <si>
    <t>Projects may earn five points for coordination with either the Illinois Department of Children and Family Services, Illinois Department of Corrections or County Sherriff's Office/Correctional Facility, or the Illinois Department of Human Services Division of Developmental Disabilities (“IDHS IDD”). Points for coordination with DCFS, IDOC or County Sherriff's Office/Correctional Facility, IDHS DDD are not cumulative and are limited to coordination with one of these three state agencies as detailed in the sub-sections below.</t>
  </si>
  <si>
    <t>If Project is coordinating with DCFS, IDOC or County Sherriff's Office/Correctional Facility, and/or IDHS DDD, indicate level of demonstrated commitment below:</t>
  </si>
  <si>
    <t>Scoring - Community Characteristics Certification</t>
  </si>
  <si>
    <t>Projects may earn up to 10 points under the Community Characteristics category through either the Quality of Life Index or demonstrating the Site’s proximity to neighborhood assets beyond the mandatory requirements. Projects will be awarded the higher of their assigned Quality of Life Index score or points achieved under the Neighborhood Assets Beyond Mandatory.</t>
  </si>
  <si>
    <t>Projects seeking Opioid Remediation Funds must demonstrate that all units will be supported through a qualifying rental subsidy and/or other sources and may earn the point incentive as outlined within this scoring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</si>
</sst>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quot;$&quot;#,##0"/>
  </numFmts>
  <fonts count="3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Arial Narrow"/>
      <family val="2"/>
    </font>
    <font>
      <sz val="8"/>
      <color indexed="81"/>
      <name val="Tahoma"/>
      <family val="2"/>
    </font>
    <font>
      <sz val="11"/>
      <color theme="1"/>
      <name val="Arial Narrow"/>
      <family val="2"/>
    </font>
    <font>
      <b/>
      <sz val="11"/>
      <color theme="1"/>
      <name val="Arial Narrow"/>
      <family val="2"/>
    </font>
    <font>
      <b/>
      <u/>
      <sz val="11"/>
      <color theme="1"/>
      <name val="Arial Narrow"/>
      <family val="2"/>
    </font>
    <font>
      <b/>
      <sz val="11"/>
      <color rgb="FFFF0000"/>
      <name val="Arial Narrow"/>
      <family val="2"/>
    </font>
    <font>
      <i/>
      <sz val="11"/>
      <color theme="1"/>
      <name val="Arial Narrow"/>
      <family val="2"/>
    </font>
    <font>
      <b/>
      <sz val="14"/>
      <name val="Arial Narrow"/>
      <family val="2"/>
    </font>
    <font>
      <b/>
      <sz val="12"/>
      <name val="Arial Narrow"/>
      <family val="2"/>
    </font>
    <font>
      <sz val="12"/>
      <name val="Arial Narrow"/>
      <family val="2"/>
    </font>
    <font>
      <i/>
      <sz val="12"/>
      <name val="Arial Narrow"/>
      <family val="2"/>
    </font>
    <font>
      <i/>
      <sz val="12"/>
      <color theme="1"/>
      <name val="Calibri"/>
      <family val="2"/>
      <scheme val="minor"/>
    </font>
    <font>
      <sz val="11"/>
      <name val="Arial Narrow"/>
      <family val="2"/>
    </font>
    <font>
      <b/>
      <i/>
      <sz val="11"/>
      <name val="Arial Narrow"/>
      <family val="2"/>
    </font>
    <font>
      <b/>
      <sz val="11"/>
      <name val="Arial Narrow"/>
      <family val="2"/>
    </font>
    <font>
      <b/>
      <sz val="12"/>
      <color theme="1"/>
      <name val="Arial Narrow"/>
      <family val="2"/>
    </font>
    <font>
      <b/>
      <sz val="14"/>
      <color theme="1"/>
      <name val="Arial Narrow"/>
      <family val="2"/>
    </font>
    <font>
      <b/>
      <u/>
      <sz val="12"/>
      <color theme="1"/>
      <name val="Arial Narrow"/>
      <family val="2"/>
    </font>
    <font>
      <b/>
      <sz val="12"/>
      <color rgb="FFFF0000"/>
      <name val="Arial Narrow"/>
      <family val="2"/>
    </font>
    <font>
      <i/>
      <sz val="12"/>
      <color theme="1"/>
      <name val="Arial Narrow"/>
      <family val="2"/>
    </font>
    <font>
      <sz val="12"/>
      <color rgb="FFFF0000"/>
      <name val="Arial Narrow"/>
      <family val="2"/>
    </font>
    <font>
      <sz val="14"/>
      <color theme="1"/>
      <name val="Arial Narrow"/>
      <family val="2"/>
    </font>
    <font>
      <sz val="10"/>
      <name val="Arial"/>
      <family val="2"/>
    </font>
    <font>
      <b/>
      <sz val="16"/>
      <color theme="1"/>
      <name val="Arial Narrow"/>
      <family val="2"/>
    </font>
    <font>
      <i/>
      <sz val="11"/>
      <color theme="5"/>
      <name val="Arial Narrow"/>
      <family val="2"/>
    </font>
    <font>
      <i/>
      <sz val="11"/>
      <color theme="0"/>
      <name val="Arial Narrow"/>
      <family val="2"/>
    </font>
    <font>
      <sz val="9"/>
      <color indexed="81"/>
      <name val="Tahoma"/>
      <family val="2"/>
    </font>
    <font>
      <b/>
      <sz val="9"/>
      <color indexed="81"/>
      <name val="Tahoma"/>
      <family val="2"/>
    </font>
  </fonts>
  <fills count="12">
    <fill>
      <patternFill patternType="none"/>
    </fill>
    <fill>
      <patternFill patternType="gray125"/>
    </fill>
    <fill>
      <patternFill patternType="solid">
        <fgColor theme="6" tint="0.79998168889431442"/>
        <bgColor indexed="64"/>
      </patternFill>
    </fill>
    <fill>
      <patternFill patternType="solid">
        <fgColor rgb="FFFF0000"/>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rgb="FFF2F2F2"/>
        <bgColor indexed="64"/>
      </patternFill>
    </fill>
    <fill>
      <patternFill patternType="solid">
        <fgColor theme="2" tint="-9.9978637043366805E-2"/>
        <bgColor indexed="64"/>
      </patternFill>
    </fill>
    <fill>
      <patternFill patternType="solid">
        <fgColor theme="1" tint="0.34998626667073579"/>
        <bgColor indexed="64"/>
      </patternFill>
    </fill>
  </fills>
  <borders count="41">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top style="thin">
        <color indexed="64"/>
      </top>
      <bottom/>
      <diagonal/>
    </border>
    <border>
      <left/>
      <right/>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s>
  <cellStyleXfs count="10">
    <xf numFmtId="0" fontId="0" fillId="0" borderId="0"/>
    <xf numFmtId="0" fontId="6" fillId="0" borderId="0"/>
    <xf numFmtId="0" fontId="5" fillId="0" borderId="0"/>
    <xf numFmtId="0" fontId="4"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9" fontId="29" fillId="0" borderId="0" applyFont="0" applyFill="0" applyBorder="0" applyAlignment="0" applyProtection="0"/>
    <xf numFmtId="0" fontId="2" fillId="0" borderId="0"/>
    <xf numFmtId="0" fontId="1" fillId="0" borderId="0"/>
  </cellStyleXfs>
  <cellXfs count="505">
    <xf numFmtId="0" fontId="0" fillId="0" borderId="0" xfId="0"/>
    <xf numFmtId="0" fontId="9" fillId="2" borderId="0" xfId="3" applyFont="1" applyFill="1" applyAlignment="1">
      <alignment horizontal="center"/>
    </xf>
    <xf numFmtId="0" fontId="9" fillId="0" borderId="0" xfId="3" applyFont="1"/>
    <xf numFmtId="0" fontId="9" fillId="3" borderId="0" xfId="3" applyFont="1" applyFill="1"/>
    <xf numFmtId="0" fontId="11" fillId="2" borderId="0" xfId="3" applyFont="1" applyFill="1"/>
    <xf numFmtId="0" fontId="11" fillId="2" borderId="0" xfId="3" applyFont="1" applyFill="1" applyAlignment="1">
      <alignment horizontal="right"/>
    </xf>
    <xf numFmtId="0" fontId="9" fillId="0" borderId="14" xfId="3" applyFont="1" applyBorder="1"/>
    <xf numFmtId="0" fontId="11" fillId="2" borderId="0" xfId="3" quotePrefix="1" applyFont="1" applyFill="1"/>
    <xf numFmtId="0" fontId="9" fillId="2" borderId="0" xfId="3" applyFont="1" applyFill="1"/>
    <xf numFmtId="2" fontId="9" fillId="2" borderId="0" xfId="3" applyNumberFormat="1" applyFont="1" applyFill="1"/>
    <xf numFmtId="0" fontId="9" fillId="0" borderId="0" xfId="3" applyFont="1" applyAlignment="1">
      <alignment horizontal="left"/>
    </xf>
    <xf numFmtId="0" fontId="9" fillId="2" borderId="4" xfId="3" applyFont="1" applyFill="1" applyBorder="1" applyAlignment="1">
      <alignment horizontal="left"/>
    </xf>
    <xf numFmtId="0" fontId="9" fillId="2" borderId="3" xfId="3" applyFont="1" applyFill="1" applyBorder="1" applyAlignment="1">
      <alignment horizontal="center"/>
    </xf>
    <xf numFmtId="9" fontId="9" fillId="2" borderId="2" xfId="3" applyNumberFormat="1" applyFont="1" applyFill="1" applyBorder="1" applyAlignment="1">
      <alignment horizontal="center"/>
    </xf>
    <xf numFmtId="0" fontId="9" fillId="2" borderId="0" xfId="3" applyFont="1" applyFill="1" applyAlignment="1">
      <alignment horizontal="center" vertical="center" wrapText="1"/>
    </xf>
    <xf numFmtId="0" fontId="10" fillId="2" borderId="0" xfId="3" applyFont="1" applyFill="1" applyAlignment="1">
      <alignment horizontal="center"/>
    </xf>
    <xf numFmtId="0" fontId="11" fillId="2" borderId="0" xfId="3" applyFont="1" applyFill="1" applyAlignment="1">
      <alignment horizontal="center"/>
    </xf>
    <xf numFmtId="0" fontId="9" fillId="2" borderId="2" xfId="3" applyFont="1" applyFill="1" applyBorder="1" applyAlignment="1">
      <alignment horizontal="justify" vertical="top"/>
    </xf>
    <xf numFmtId="0" fontId="9" fillId="2" borderId="0" xfId="3" applyFont="1" applyFill="1" applyAlignment="1">
      <alignment horizontal="justify" vertical="top"/>
    </xf>
    <xf numFmtId="0" fontId="9" fillId="0" borderId="0" xfId="3" applyFont="1" applyAlignment="1">
      <alignment horizontal="justify" vertical="top"/>
    </xf>
    <xf numFmtId="0" fontId="10" fillId="2" borderId="13" xfId="3" applyFont="1" applyFill="1" applyBorder="1" applyAlignment="1">
      <alignment vertical="top"/>
    </xf>
    <xf numFmtId="0" fontId="9" fillId="2" borderId="1" xfId="3" applyFont="1" applyFill="1" applyBorder="1" applyAlignment="1">
      <alignment horizontal="justify" vertical="top"/>
    </xf>
    <xf numFmtId="0" fontId="10" fillId="2" borderId="0" xfId="3" applyFont="1" applyFill="1" applyAlignment="1">
      <alignment vertical="top"/>
    </xf>
    <xf numFmtId="0" fontId="10" fillId="0" borderId="0" xfId="3" applyFont="1" applyAlignment="1">
      <alignment horizontal="right"/>
    </xf>
    <xf numFmtId="0" fontId="9" fillId="5" borderId="2" xfId="3" applyFont="1" applyFill="1" applyBorder="1" applyAlignment="1" applyProtection="1">
      <alignment horizontal="left"/>
      <protection locked="0"/>
    </xf>
    <xf numFmtId="0" fontId="9" fillId="5" borderId="2" xfId="3" applyFont="1" applyFill="1" applyBorder="1" applyAlignment="1">
      <alignment horizontal="left"/>
    </xf>
    <xf numFmtId="0" fontId="9" fillId="6" borderId="0" xfId="3" applyFont="1" applyFill="1" applyProtection="1">
      <protection locked="0"/>
    </xf>
    <xf numFmtId="2" fontId="9" fillId="0" borderId="0" xfId="3" applyNumberFormat="1" applyFont="1" applyAlignment="1">
      <alignment horizontal="left"/>
    </xf>
    <xf numFmtId="0" fontId="10" fillId="0" borderId="2" xfId="3" applyFont="1" applyBorder="1" applyAlignment="1">
      <alignment horizontal="center"/>
    </xf>
    <xf numFmtId="2" fontId="9" fillId="4" borderId="2" xfId="3" applyNumberFormat="1" applyFont="1" applyFill="1" applyBorder="1" applyProtection="1">
      <protection locked="0"/>
    </xf>
    <xf numFmtId="2" fontId="9" fillId="0" borderId="2" xfId="3" applyNumberFormat="1" applyFont="1" applyBorder="1" applyProtection="1">
      <protection locked="0"/>
    </xf>
    <xf numFmtId="0" fontId="9" fillId="0" borderId="0" xfId="3" applyFont="1" applyProtection="1">
      <protection locked="0"/>
    </xf>
    <xf numFmtId="0" fontId="9" fillId="0" borderId="14" xfId="3" applyFont="1" applyBorder="1" applyProtection="1">
      <protection locked="0"/>
    </xf>
    <xf numFmtId="0" fontId="10" fillId="0" borderId="0" xfId="3" applyFont="1" applyProtection="1">
      <protection locked="0"/>
    </xf>
    <xf numFmtId="0" fontId="3" fillId="0" borderId="0" xfId="4" applyAlignment="1">
      <alignment vertical="top"/>
    </xf>
    <xf numFmtId="0" fontId="18" fillId="0" borderId="0" xfId="4" applyFont="1" applyAlignment="1">
      <alignment vertical="top"/>
    </xf>
    <xf numFmtId="0" fontId="9" fillId="0" borderId="0" xfId="4" applyFont="1" applyAlignment="1">
      <alignment vertical="top"/>
    </xf>
    <xf numFmtId="0" fontId="9" fillId="0" borderId="0" xfId="4" applyFont="1" applyAlignment="1">
      <alignment vertical="top" wrapText="1"/>
    </xf>
    <xf numFmtId="0" fontId="21" fillId="0" borderId="0" xfId="4" quotePrefix="1" applyFont="1" applyAlignment="1">
      <alignment horizontal="left" vertical="top"/>
    </xf>
    <xf numFmtId="0" fontId="19" fillId="0" borderId="0" xfId="4" applyFont="1" applyAlignment="1">
      <alignment vertical="top"/>
    </xf>
    <xf numFmtId="0" fontId="21" fillId="0" borderId="0" xfId="4" applyFont="1" applyAlignment="1">
      <alignment vertical="top"/>
    </xf>
    <xf numFmtId="0" fontId="19" fillId="0" borderId="0" xfId="4" quotePrefix="1" applyFont="1" applyAlignment="1">
      <alignment vertical="top"/>
    </xf>
    <xf numFmtId="0" fontId="13" fillId="0" borderId="0" xfId="4" applyFont="1" applyAlignment="1">
      <alignment vertical="top"/>
    </xf>
    <xf numFmtId="0" fontId="10" fillId="0" borderId="0" xfId="4" applyFont="1" applyAlignment="1">
      <alignment vertical="top"/>
    </xf>
    <xf numFmtId="0" fontId="19" fillId="0" borderId="0" xfId="4" quotePrefix="1" applyFont="1" applyAlignment="1">
      <alignment horizontal="left" vertical="top"/>
    </xf>
    <xf numFmtId="0" fontId="19" fillId="4" borderId="0" xfId="4" applyFont="1" applyFill="1" applyAlignment="1">
      <alignment horizontal="justify" vertical="top" wrapText="1"/>
    </xf>
    <xf numFmtId="0" fontId="19" fillId="6" borderId="0" xfId="4" applyFont="1" applyFill="1" applyAlignment="1">
      <alignment horizontal="justify" vertical="top" wrapText="1"/>
    </xf>
    <xf numFmtId="0" fontId="9" fillId="0" borderId="0" xfId="4" applyFont="1" applyAlignment="1">
      <alignment horizontal="left" vertical="top"/>
    </xf>
    <xf numFmtId="0" fontId="3" fillId="0" borderId="0" xfId="4" applyAlignment="1">
      <alignment horizontal="left" vertical="top"/>
    </xf>
    <xf numFmtId="0" fontId="7" fillId="0" borderId="0" xfId="4" applyFont="1"/>
    <xf numFmtId="0" fontId="7" fillId="3" borderId="0" xfId="4" applyFont="1" applyFill="1"/>
    <xf numFmtId="0" fontId="7" fillId="0" borderId="0" xfId="4" applyFont="1" applyAlignment="1">
      <alignment horizontal="center"/>
    </xf>
    <xf numFmtId="0" fontId="7" fillId="0" borderId="0" xfId="4" applyFont="1" applyAlignment="1">
      <alignment horizontal="right"/>
    </xf>
    <xf numFmtId="0" fontId="7" fillId="8" borderId="8" xfId="4" applyFont="1" applyFill="1" applyBorder="1" applyAlignment="1" applyProtection="1">
      <alignment horizontal="left"/>
      <protection locked="0"/>
    </xf>
    <xf numFmtId="0" fontId="7" fillId="0" borderId="0" xfId="4" applyFont="1" applyAlignment="1">
      <alignment horizontal="left"/>
    </xf>
    <xf numFmtId="0" fontId="7" fillId="2" borderId="0" xfId="4" applyFont="1" applyFill="1" applyAlignment="1">
      <alignment horizontal="center"/>
    </xf>
    <xf numFmtId="0" fontId="7" fillId="8" borderId="8" xfId="4" applyFont="1" applyFill="1" applyBorder="1" applyAlignment="1" applyProtection="1">
      <alignment horizontal="right"/>
      <protection locked="0"/>
    </xf>
    <xf numFmtId="0" fontId="7" fillId="0" borderId="14" xfId="4" applyFont="1" applyBorder="1"/>
    <xf numFmtId="0" fontId="22" fillId="0" borderId="0" xfId="4" applyFont="1"/>
    <xf numFmtId="0" fontId="22" fillId="0" borderId="0" xfId="4" applyFont="1" applyAlignment="1">
      <alignment horizontal="right"/>
    </xf>
    <xf numFmtId="0" fontId="7" fillId="0" borderId="0" xfId="4" applyFont="1" applyAlignment="1">
      <alignment vertical="center"/>
    </xf>
    <xf numFmtId="0" fontId="25" fillId="0" borderId="0" xfId="4" applyFont="1"/>
    <xf numFmtId="0" fontId="7" fillId="3" borderId="0" xfId="4" applyFont="1" applyFill="1" applyAlignment="1">
      <alignment vertical="center"/>
    </xf>
    <xf numFmtId="1" fontId="22" fillId="0" borderId="2" xfId="4" applyNumberFormat="1" applyFont="1" applyBorder="1" applyAlignment="1">
      <alignment horizontal="center"/>
    </xf>
    <xf numFmtId="0" fontId="7" fillId="2" borderId="0" xfId="4" applyFont="1" applyFill="1" applyAlignment="1">
      <alignment horizontal="center" vertical="center"/>
    </xf>
    <xf numFmtId="0" fontId="7" fillId="0" borderId="8" xfId="4" applyFont="1" applyBorder="1" applyAlignment="1">
      <alignment horizontal="left"/>
    </xf>
    <xf numFmtId="14" fontId="7" fillId="0" borderId="0" xfId="4" applyNumberFormat="1" applyFont="1" applyAlignment="1">
      <alignment horizontal="left"/>
    </xf>
    <xf numFmtId="0" fontId="7" fillId="2" borderId="0" xfId="4" applyFont="1" applyFill="1" applyAlignment="1">
      <alignment horizontal="left" vertical="top"/>
    </xf>
    <xf numFmtId="0" fontId="7" fillId="3" borderId="0" xfId="4" applyFont="1" applyFill="1" applyAlignment="1">
      <alignment horizontal="left" vertical="top"/>
    </xf>
    <xf numFmtId="0" fontId="7" fillId="0" borderId="0" xfId="4" applyFont="1" applyAlignment="1">
      <alignment horizontal="left" vertical="top"/>
    </xf>
    <xf numFmtId="165" fontId="7" fillId="4" borderId="2" xfId="4" applyNumberFormat="1" applyFont="1" applyFill="1" applyBorder="1" applyAlignment="1" applyProtection="1">
      <alignment horizontal="right"/>
      <protection locked="0"/>
    </xf>
    <xf numFmtId="165" fontId="7" fillId="0" borderId="0" xfId="4" applyNumberFormat="1" applyFont="1" applyAlignment="1">
      <alignment horizontal="right"/>
    </xf>
    <xf numFmtId="165" fontId="22" fillId="0" borderId="2" xfId="4" applyNumberFormat="1" applyFont="1" applyBorder="1" applyAlignment="1">
      <alignment horizontal="right"/>
    </xf>
    <xf numFmtId="10" fontId="7" fillId="0" borderId="2" xfId="4" applyNumberFormat="1" applyFont="1" applyBorder="1" applyAlignment="1">
      <alignment horizontal="right"/>
    </xf>
    <xf numFmtId="10" fontId="22" fillId="0" borderId="2" xfId="4" applyNumberFormat="1" applyFont="1" applyBorder="1" applyAlignment="1">
      <alignment horizontal="right"/>
    </xf>
    <xf numFmtId="0" fontId="7" fillId="0" borderId="0" xfId="4" applyFont="1" applyAlignment="1">
      <alignment vertical="top" wrapText="1"/>
    </xf>
    <xf numFmtId="0" fontId="7" fillId="4" borderId="2" xfId="4" applyFont="1" applyFill="1" applyBorder="1" applyAlignment="1" applyProtection="1">
      <alignment horizontal="center"/>
      <protection locked="0"/>
    </xf>
    <xf numFmtId="0" fontId="22" fillId="0" borderId="0" xfId="4" applyFont="1" applyAlignment="1">
      <alignment horizontal="center" vertical="center" wrapText="1"/>
    </xf>
    <xf numFmtId="0" fontId="7" fillId="0" borderId="0" xfId="4" applyFont="1" applyAlignment="1">
      <alignment horizontal="center" vertical="center"/>
    </xf>
    <xf numFmtId="0" fontId="3" fillId="0" borderId="0" xfId="4"/>
    <xf numFmtId="0" fontId="22" fillId="0" borderId="0" xfId="4" applyFont="1" applyAlignment="1">
      <alignment horizontal="center" vertical="top" wrapText="1"/>
    </xf>
    <xf numFmtId="0" fontId="22" fillId="2" borderId="0" xfId="4" applyFont="1" applyFill="1" applyAlignment="1">
      <alignment horizontal="left"/>
    </xf>
    <xf numFmtId="0" fontId="9" fillId="2" borderId="0" xfId="3" applyFont="1" applyFill="1" applyAlignment="1">
      <alignment horizontal="left"/>
    </xf>
    <xf numFmtId="9" fontId="9" fillId="2" borderId="0" xfId="3" applyNumberFormat="1" applyFont="1" applyFill="1" applyAlignment="1">
      <alignment horizontal="center"/>
    </xf>
    <xf numFmtId="0" fontId="22" fillId="0" borderId="0" xfId="4" applyFont="1" applyAlignment="1">
      <alignment horizontal="left" vertical="top"/>
    </xf>
    <xf numFmtId="0" fontId="7" fillId="2" borderId="0" xfId="4" applyFont="1" applyFill="1" applyAlignment="1">
      <alignment horizontal="left"/>
    </xf>
    <xf numFmtId="0" fontId="26" fillId="0" borderId="0" xfId="4" applyFont="1" applyAlignment="1">
      <alignment horizontal="right"/>
    </xf>
    <xf numFmtId="1" fontId="7" fillId="0" borderId="2" xfId="4" applyNumberFormat="1" applyFont="1" applyBorder="1" applyAlignment="1">
      <alignment horizontal="center"/>
    </xf>
    <xf numFmtId="0" fontId="22" fillId="0" borderId="0" xfId="4" applyFont="1" applyAlignment="1">
      <alignment vertical="top" wrapText="1"/>
    </xf>
    <xf numFmtId="0" fontId="7" fillId="2" borderId="0" xfId="4" applyFont="1" applyFill="1" applyAlignment="1">
      <alignment horizontal="center" vertical="top"/>
    </xf>
    <xf numFmtId="0" fontId="7" fillId="3" borderId="0" xfId="4" applyFont="1" applyFill="1" applyAlignment="1">
      <alignment vertical="top"/>
    </xf>
    <xf numFmtId="0" fontId="7" fillId="0" borderId="0" xfId="4" applyFont="1" applyAlignment="1">
      <alignment vertical="top"/>
    </xf>
    <xf numFmtId="165" fontId="7" fillId="0" borderId="2" xfId="4" applyNumberFormat="1" applyFont="1" applyBorder="1" applyAlignment="1">
      <alignment horizontal="right"/>
    </xf>
    <xf numFmtId="10" fontId="7" fillId="0" borderId="2" xfId="7" applyNumberFormat="1" applyFont="1" applyFill="1" applyBorder="1" applyAlignment="1" applyProtection="1">
      <alignment horizontal="right"/>
    </xf>
    <xf numFmtId="0" fontId="22" fillId="2" borderId="0" xfId="4" applyFont="1" applyFill="1" applyAlignment="1">
      <alignment horizontal="center" vertical="center" wrapText="1"/>
    </xf>
    <xf numFmtId="165" fontId="22" fillId="0" borderId="2" xfId="4" applyNumberFormat="1" applyFont="1" applyBorder="1" applyAlignment="1">
      <alignment horizontal="center" vertical="center" wrapText="1"/>
    </xf>
    <xf numFmtId="0" fontId="22" fillId="3" borderId="0" xfId="4" applyFont="1" applyFill="1" applyAlignment="1">
      <alignment horizontal="center" vertical="center" wrapText="1"/>
    </xf>
    <xf numFmtId="0" fontId="22" fillId="0" borderId="27" xfId="4" applyFont="1" applyBorder="1" applyAlignment="1">
      <alignment vertical="center" textRotation="90"/>
    </xf>
    <xf numFmtId="10" fontId="7" fillId="0" borderId="27" xfId="7" applyNumberFormat="1" applyFont="1" applyFill="1" applyBorder="1" applyAlignment="1" applyProtection="1">
      <alignment horizontal="right"/>
    </xf>
    <xf numFmtId="165" fontId="7" fillId="0" borderId="24" xfId="4" applyNumberFormat="1" applyFont="1" applyBorder="1" applyAlignment="1">
      <alignment horizontal="right"/>
    </xf>
    <xf numFmtId="10" fontId="7" fillId="0" borderId="24" xfId="7" applyNumberFormat="1" applyFont="1" applyFill="1" applyBorder="1" applyAlignment="1" applyProtection="1">
      <alignment horizontal="right"/>
    </xf>
    <xf numFmtId="165" fontId="22" fillId="0" borderId="27" xfId="4" applyNumberFormat="1" applyFont="1" applyBorder="1" applyAlignment="1">
      <alignment horizontal="right"/>
    </xf>
    <xf numFmtId="10" fontId="22" fillId="0" borderId="27" xfId="4" applyNumberFormat="1" applyFont="1" applyBorder="1" applyAlignment="1">
      <alignment horizontal="right"/>
    </xf>
    <xf numFmtId="10" fontId="22" fillId="0" borderId="27" xfId="7" applyNumberFormat="1" applyFont="1" applyBorder="1"/>
    <xf numFmtId="10" fontId="7" fillId="0" borderId="19" xfId="7" applyNumberFormat="1" applyFont="1" applyFill="1" applyBorder="1" applyAlignment="1" applyProtection="1">
      <alignment horizontal="right"/>
    </xf>
    <xf numFmtId="165" fontId="7" fillId="0" borderId="27" xfId="4" applyNumberFormat="1" applyFont="1" applyBorder="1" applyAlignment="1">
      <alignment horizontal="right"/>
    </xf>
    <xf numFmtId="165" fontId="22" fillId="0" borderId="24" xfId="4" applyNumberFormat="1" applyFont="1" applyBorder="1" applyAlignment="1">
      <alignment horizontal="center" vertical="center" wrapText="1"/>
    </xf>
    <xf numFmtId="0" fontId="22" fillId="6" borderId="9" xfId="9" applyFont="1" applyFill="1" applyBorder="1" applyAlignment="1" applyProtection="1">
      <alignment horizontal="center" vertical="center"/>
      <protection locked="0"/>
    </xf>
    <xf numFmtId="0" fontId="22" fillId="6" borderId="20" xfId="9" applyFont="1" applyFill="1" applyBorder="1" applyAlignment="1" applyProtection="1">
      <alignment horizontal="center" vertical="center"/>
      <protection locked="0"/>
    </xf>
    <xf numFmtId="0" fontId="22" fillId="6" borderId="1" xfId="9" applyFont="1" applyFill="1" applyBorder="1" applyAlignment="1" applyProtection="1">
      <alignment horizontal="center" vertical="center"/>
      <protection locked="0"/>
    </xf>
    <xf numFmtId="0" fontId="22" fillId="6" borderId="37" xfId="9" applyFont="1" applyFill="1" applyBorder="1" applyAlignment="1" applyProtection="1">
      <alignment horizontal="center" vertical="center"/>
      <protection locked="0"/>
    </xf>
    <xf numFmtId="1" fontId="15" fillId="0" borderId="2" xfId="4" applyNumberFormat="1" applyFont="1" applyBorder="1" applyAlignment="1">
      <alignment horizontal="center"/>
    </xf>
    <xf numFmtId="0" fontId="22" fillId="6" borderId="21" xfId="4" applyFont="1" applyFill="1" applyBorder="1" applyAlignment="1" applyProtection="1">
      <alignment horizontal="center" vertical="center"/>
      <protection locked="0"/>
    </xf>
    <xf numFmtId="0" fontId="22" fillId="6" borderId="22" xfId="4" applyFont="1" applyFill="1" applyBorder="1" applyAlignment="1" applyProtection="1">
      <alignment horizontal="center" vertical="center"/>
      <protection locked="0"/>
    </xf>
    <xf numFmtId="0" fontId="22" fillId="6" borderId="23" xfId="4" applyFont="1" applyFill="1" applyBorder="1" applyAlignment="1" applyProtection="1">
      <alignment horizontal="center" vertical="center"/>
      <protection locked="0"/>
    </xf>
    <xf numFmtId="0" fontId="22" fillId="6" borderId="24" xfId="4" applyFont="1" applyFill="1" applyBorder="1" applyAlignment="1" applyProtection="1">
      <alignment horizontal="center" vertical="center"/>
      <protection locked="0"/>
    </xf>
    <xf numFmtId="0" fontId="22" fillId="6" borderId="26" xfId="4" applyFont="1" applyFill="1" applyBorder="1" applyAlignment="1" applyProtection="1">
      <alignment horizontal="center" vertical="center"/>
      <protection locked="0"/>
    </xf>
    <xf numFmtId="164" fontId="7" fillId="0" borderId="4" xfId="6" applyNumberFormat="1" applyFont="1" applyBorder="1" applyAlignment="1" applyProtection="1"/>
    <xf numFmtId="0" fontId="7" fillId="2" borderId="0" xfId="4" applyFont="1" applyFill="1"/>
    <xf numFmtId="0" fontId="22" fillId="2" borderId="0" xfId="4" applyFont="1" applyFill="1"/>
    <xf numFmtId="0" fontId="7" fillId="0" borderId="13" xfId="4" applyFont="1" applyBorder="1" applyAlignment="1">
      <alignment horizontal="left"/>
    </xf>
    <xf numFmtId="0" fontId="23" fillId="0" borderId="0" xfId="4" applyFont="1"/>
    <xf numFmtId="0" fontId="22" fillId="0" borderId="0" xfId="4" applyFont="1" applyAlignment="1">
      <alignment vertical="center"/>
    </xf>
    <xf numFmtId="0" fontId="22" fillId="0" borderId="0" xfId="4" applyFont="1" applyAlignment="1">
      <alignment horizontal="center" vertical="center"/>
    </xf>
    <xf numFmtId="0" fontId="22" fillId="0" borderId="0" xfId="4" applyFont="1" applyAlignment="1">
      <alignment horizontal="right" vertical="center"/>
    </xf>
    <xf numFmtId="0" fontId="24" fillId="2" borderId="0" xfId="4" applyFont="1" applyFill="1"/>
    <xf numFmtId="0" fontId="22" fillId="0" borderId="2" xfId="4" applyFont="1" applyBorder="1" applyAlignment="1">
      <alignment vertical="center"/>
    </xf>
    <xf numFmtId="1" fontId="22" fillId="0" borderId="2" xfId="4" applyNumberFormat="1" applyFont="1" applyBorder="1" applyAlignment="1">
      <alignment vertical="center"/>
    </xf>
    <xf numFmtId="0" fontId="9" fillId="2" borderId="0" xfId="4" applyFont="1" applyFill="1"/>
    <xf numFmtId="0" fontId="7" fillId="0" borderId="0" xfId="4" applyFont="1" applyAlignment="1">
      <alignment horizontal="left" indent="1"/>
    </xf>
    <xf numFmtId="0" fontId="7" fillId="0" borderId="2" xfId="4" applyFont="1" applyBorder="1"/>
    <xf numFmtId="1" fontId="7" fillId="0" borderId="2" xfId="4" applyNumberFormat="1" applyFont="1" applyBorder="1" applyAlignment="1">
      <alignment vertical="center"/>
    </xf>
    <xf numFmtId="1" fontId="7" fillId="0" borderId="0" xfId="4" applyNumberFormat="1" applyFont="1" applyAlignment="1">
      <alignment vertical="center"/>
    </xf>
    <xf numFmtId="0" fontId="7" fillId="0" borderId="2" xfId="4" applyFont="1" applyBorder="1" applyAlignment="1">
      <alignment horizontal="center"/>
    </xf>
    <xf numFmtId="0" fontId="26" fillId="0" borderId="0" xfId="4" applyFont="1" applyAlignment="1">
      <alignment wrapText="1"/>
    </xf>
    <xf numFmtId="0" fontId="7" fillId="0" borderId="8" xfId="4" applyFont="1" applyBorder="1"/>
    <xf numFmtId="1" fontId="7" fillId="0" borderId="8" xfId="4" applyNumberFormat="1" applyFont="1" applyBorder="1" applyAlignment="1">
      <alignment vertical="center"/>
    </xf>
    <xf numFmtId="0" fontId="7" fillId="0" borderId="8" xfId="4" applyFont="1" applyBorder="1" applyAlignment="1">
      <alignment horizontal="center"/>
    </xf>
    <xf numFmtId="0" fontId="22" fillId="0" borderId="2" xfId="4" applyFont="1" applyBorder="1"/>
    <xf numFmtId="1" fontId="22" fillId="0" borderId="2" xfId="4" applyNumberFormat="1" applyFont="1" applyBorder="1"/>
    <xf numFmtId="0" fontId="7" fillId="0" borderId="2" xfId="4" applyFont="1" applyBorder="1" applyAlignment="1">
      <alignment vertical="center"/>
    </xf>
    <xf numFmtId="1" fontId="7" fillId="0" borderId="2" xfId="4" applyNumberFormat="1" applyFont="1" applyBorder="1" applyAlignment="1">
      <alignment horizontal="right" vertical="center"/>
    </xf>
    <xf numFmtId="1" fontId="7" fillId="0" borderId="2" xfId="4" applyNumberFormat="1" applyFont="1" applyBorder="1" applyAlignment="1">
      <alignment horizontal="right"/>
    </xf>
    <xf numFmtId="1" fontId="7" fillId="0" borderId="2" xfId="4" applyNumberFormat="1" applyFont="1" applyBorder="1"/>
    <xf numFmtId="1" fontId="7" fillId="0" borderId="0" xfId="4" applyNumberFormat="1" applyFont="1"/>
    <xf numFmtId="0" fontId="32" fillId="11" borderId="2" xfId="4" applyFont="1" applyFill="1" applyBorder="1" applyAlignment="1">
      <alignment horizontal="center"/>
    </xf>
    <xf numFmtId="0" fontId="32" fillId="11" borderId="8" xfId="4" applyFont="1" applyFill="1" applyBorder="1" applyAlignment="1">
      <alignment horizontal="center"/>
    </xf>
    <xf numFmtId="1" fontId="7" fillId="0" borderId="8" xfId="4" applyNumberFormat="1" applyFont="1" applyBorder="1"/>
    <xf numFmtId="0" fontId="7" fillId="0" borderId="8" xfId="4" applyFont="1" applyBorder="1" applyAlignment="1">
      <alignment vertical="center"/>
    </xf>
    <xf numFmtId="1" fontId="7" fillId="0" borderId="8" xfId="4" applyNumberFormat="1" applyFont="1" applyBorder="1" applyAlignment="1">
      <alignment horizontal="right" vertical="center"/>
    </xf>
    <xf numFmtId="1" fontId="7" fillId="0" borderId="8" xfId="4" applyNumberFormat="1" applyFont="1" applyBorder="1" applyAlignment="1">
      <alignment horizontal="right"/>
    </xf>
    <xf numFmtId="1" fontId="7" fillId="0" borderId="0" xfId="4" applyNumberFormat="1" applyFont="1" applyAlignment="1">
      <alignment horizontal="right"/>
    </xf>
    <xf numFmtId="0" fontId="13" fillId="0" borderId="0" xfId="4" applyFont="1"/>
    <xf numFmtId="1" fontId="22" fillId="0" borderId="2" xfId="4" applyNumberFormat="1" applyFont="1" applyBorder="1" applyAlignment="1">
      <alignment horizontal="center" vertical="center"/>
    </xf>
    <xf numFmtId="0" fontId="22" fillId="0" borderId="2" xfId="4" applyFont="1" applyBorder="1" applyAlignment="1">
      <alignment horizontal="center" vertical="center"/>
    </xf>
    <xf numFmtId="0" fontId="7" fillId="0" borderId="14" xfId="4" applyFont="1" applyBorder="1" applyAlignment="1">
      <alignment vertical="center"/>
    </xf>
    <xf numFmtId="0" fontId="7" fillId="2" borderId="0" xfId="4" applyFont="1" applyFill="1" applyAlignment="1">
      <alignment vertical="center"/>
    </xf>
    <xf numFmtId="0" fontId="7" fillId="0" borderId="0" xfId="8" applyFont="1"/>
    <xf numFmtId="0" fontId="7" fillId="2" borderId="0" xfId="8" applyFont="1" applyFill="1"/>
    <xf numFmtId="0" fontId="7" fillId="3" borderId="0" xfId="8" applyFont="1" applyFill="1"/>
    <xf numFmtId="0" fontId="22" fillId="2" borderId="0" xfId="8" applyFont="1" applyFill="1"/>
    <xf numFmtId="0" fontId="7" fillId="0" borderId="0" xfId="8" applyFont="1" applyAlignment="1">
      <alignment horizontal="center"/>
    </xf>
    <xf numFmtId="0" fontId="7" fillId="0" borderId="0" xfId="8" applyFont="1" applyAlignment="1">
      <alignment horizontal="right"/>
    </xf>
    <xf numFmtId="0" fontId="7" fillId="0" borderId="8" xfId="8" applyFont="1" applyBorder="1" applyAlignment="1">
      <alignment horizontal="left"/>
    </xf>
    <xf numFmtId="0" fontId="7" fillId="0" borderId="0" xfId="8" applyFont="1" applyAlignment="1">
      <alignment horizontal="left"/>
    </xf>
    <xf numFmtId="0" fontId="7" fillId="2" borderId="0" xfId="8" applyFont="1" applyFill="1" applyAlignment="1">
      <alignment horizontal="center"/>
    </xf>
    <xf numFmtId="0" fontId="7" fillId="0" borderId="13" xfId="8" applyFont="1" applyBorder="1" applyAlignment="1">
      <alignment horizontal="left"/>
    </xf>
    <xf numFmtId="0" fontId="26" fillId="0" borderId="0" xfId="8" applyFont="1" applyAlignment="1">
      <alignment vertical="center"/>
    </xf>
    <xf numFmtId="0" fontId="26" fillId="2" borderId="0" xfId="8" applyFont="1" applyFill="1" applyAlignment="1">
      <alignment vertical="center"/>
    </xf>
    <xf numFmtId="0" fontId="26" fillId="3" borderId="0" xfId="8" applyFont="1" applyFill="1" applyAlignment="1">
      <alignment vertical="center"/>
    </xf>
    <xf numFmtId="0" fontId="7" fillId="0" borderId="0" xfId="8" applyFont="1" applyAlignment="1">
      <alignment vertical="center"/>
    </xf>
    <xf numFmtId="0" fontId="7" fillId="2" borderId="0" xfId="8" applyFont="1" applyFill="1" applyAlignment="1">
      <alignment vertical="center"/>
    </xf>
    <xf numFmtId="0" fontId="7" fillId="3" borderId="0" xfId="8" applyFont="1" applyFill="1" applyAlignment="1">
      <alignment vertical="center"/>
    </xf>
    <xf numFmtId="0" fontId="24" fillId="2" borderId="0" xfId="4" applyFont="1" applyFill="1" applyAlignment="1">
      <alignment horizontal="center" vertical="center"/>
    </xf>
    <xf numFmtId="164" fontId="7" fillId="0" borderId="4" xfId="4" quotePrefix="1" applyNumberFormat="1" applyFont="1" applyBorder="1" applyAlignment="1">
      <alignment vertical="center" wrapText="1"/>
    </xf>
    <xf numFmtId="164" fontId="7" fillId="0" borderId="3" xfId="4" applyNumberFormat="1" applyFont="1" applyBorder="1" applyAlignment="1">
      <alignment vertical="center" wrapText="1"/>
    </xf>
    <xf numFmtId="0" fontId="7" fillId="0" borderId="3" xfId="4" applyFont="1" applyBorder="1" applyAlignment="1">
      <alignment vertical="center" wrapText="1"/>
    </xf>
    <xf numFmtId="0" fontId="7" fillId="0" borderId="1" xfId="4" applyFont="1" applyBorder="1" applyAlignment="1">
      <alignment vertical="center" wrapText="1"/>
    </xf>
    <xf numFmtId="0" fontId="24" fillId="0" borderId="0" xfId="4" applyFont="1" applyAlignment="1">
      <alignment horizontal="center"/>
    </xf>
    <xf numFmtId="1" fontId="22" fillId="0" borderId="0" xfId="4" applyNumberFormat="1" applyFont="1" applyAlignment="1">
      <alignment horizontal="center"/>
    </xf>
    <xf numFmtId="0" fontId="7" fillId="0" borderId="0" xfId="4" applyFont="1" applyAlignment="1">
      <alignment wrapText="1"/>
    </xf>
    <xf numFmtId="0" fontId="24" fillId="0" borderId="0" xfId="4" applyFont="1"/>
    <xf numFmtId="0" fontId="22" fillId="0" borderId="38" xfId="4" applyFont="1" applyBorder="1" applyAlignment="1">
      <alignment horizontal="center" vertical="center" wrapText="1"/>
    </xf>
    <xf numFmtId="0" fontId="22" fillId="0" borderId="12" xfId="4" applyFont="1" applyBorder="1" applyAlignment="1">
      <alignment horizontal="center" vertical="center" wrapText="1"/>
    </xf>
    <xf numFmtId="0" fontId="22" fillId="0" borderId="39" xfId="4" applyFont="1" applyBorder="1" applyAlignment="1">
      <alignment horizontal="center" vertical="center" wrapText="1"/>
    </xf>
    <xf numFmtId="164" fontId="7" fillId="0" borderId="4" xfId="4" applyNumberFormat="1" applyFont="1" applyBorder="1" applyAlignment="1">
      <alignment horizontal="center"/>
    </xf>
    <xf numFmtId="164" fontId="7" fillId="0" borderId="2" xfId="4" applyNumberFormat="1" applyFont="1" applyBorder="1" applyAlignment="1">
      <alignment horizontal="center"/>
    </xf>
    <xf numFmtId="0" fontId="22" fillId="0" borderId="0" xfId="4" applyFont="1" applyAlignment="1">
      <alignment wrapText="1"/>
    </xf>
    <xf numFmtId="0" fontId="22" fillId="0" borderId="0" xfId="4" applyFont="1" applyAlignment="1">
      <alignment horizontal="center" wrapText="1"/>
    </xf>
    <xf numFmtId="0" fontId="22" fillId="2" borderId="0" xfId="4" applyFont="1" applyFill="1" applyAlignment="1">
      <alignment horizontal="center" wrapText="1"/>
    </xf>
    <xf numFmtId="0" fontId="22" fillId="2" borderId="0" xfId="4" applyFont="1" applyFill="1" applyAlignment="1">
      <alignment wrapText="1"/>
    </xf>
    <xf numFmtId="164" fontId="22" fillId="0" borderId="2" xfId="4" applyNumberFormat="1" applyFont="1" applyBorder="1" applyAlignment="1">
      <alignment horizontal="center"/>
    </xf>
    <xf numFmtId="0" fontId="7" fillId="0" borderId="2" xfId="4" applyFont="1" applyBorder="1" applyAlignment="1">
      <alignment wrapText="1"/>
    </xf>
    <xf numFmtId="164" fontId="7" fillId="0" borderId="0" xfId="7" applyNumberFormat="1" applyFont="1" applyProtection="1"/>
    <xf numFmtId="0" fontId="7" fillId="3" borderId="0" xfId="4" applyFont="1" applyFill="1" applyAlignment="1">
      <alignment horizontal="center"/>
    </xf>
    <xf numFmtId="14" fontId="7" fillId="0" borderId="3" xfId="4" applyNumberFormat="1" applyFont="1" applyBorder="1" applyAlignment="1">
      <alignment horizontal="left"/>
    </xf>
    <xf numFmtId="14" fontId="7" fillId="0" borderId="13" xfId="4" applyNumberFormat="1" applyFont="1" applyBorder="1" applyAlignment="1">
      <alignment horizontal="left"/>
    </xf>
    <xf numFmtId="0" fontId="28" fillId="0" borderId="0" xfId="4" applyFont="1" applyAlignment="1">
      <alignment horizontal="left" wrapText="1"/>
    </xf>
    <xf numFmtId="0" fontId="28" fillId="2" borderId="0" xfId="4" applyFont="1" applyFill="1"/>
    <xf numFmtId="0" fontId="28" fillId="3" borderId="0" xfId="4" applyFont="1" applyFill="1"/>
    <xf numFmtId="0" fontId="22" fillId="0" borderId="0" xfId="4" applyFont="1" applyAlignment="1">
      <alignment horizontal="left" vertical="center"/>
    </xf>
    <xf numFmtId="0" fontId="7" fillId="0" borderId="0" xfId="4" applyFont="1" applyAlignment="1">
      <alignment horizontal="right" vertical="center"/>
    </xf>
    <xf numFmtId="0" fontId="3" fillId="0" borderId="0" xfId="4" applyAlignment="1">
      <alignment horizontal="left"/>
    </xf>
    <xf numFmtId="0" fontId="7" fillId="2" borderId="2" xfId="4" applyFont="1" applyFill="1" applyBorder="1" applyAlignment="1">
      <alignment horizontal="center" vertical="center"/>
    </xf>
    <xf numFmtId="165" fontId="7" fillId="4" borderId="19" xfId="4" applyNumberFormat="1" applyFont="1" applyFill="1" applyBorder="1" applyAlignment="1" applyProtection="1">
      <alignment horizontal="right"/>
      <protection locked="0"/>
    </xf>
    <xf numFmtId="165" fontId="7" fillId="4" borderId="24" xfId="4" applyNumberFormat="1" applyFont="1" applyFill="1" applyBorder="1" applyAlignment="1" applyProtection="1">
      <alignment horizontal="right"/>
      <protection locked="0"/>
    </xf>
    <xf numFmtId="0" fontId="22" fillId="6" borderId="27" xfId="4" applyFont="1" applyFill="1" applyBorder="1" applyAlignment="1" applyProtection="1">
      <alignment horizontal="center"/>
      <protection locked="0"/>
    </xf>
    <xf numFmtId="0" fontId="22" fillId="6" borderId="2" xfId="4" applyFont="1" applyFill="1" applyBorder="1" applyAlignment="1" applyProtection="1">
      <alignment horizontal="center"/>
      <protection locked="0"/>
    </xf>
    <xf numFmtId="0" fontId="22" fillId="6" borderId="24" xfId="4" applyFont="1" applyFill="1" applyBorder="1" applyAlignment="1" applyProtection="1">
      <alignment horizontal="center"/>
      <protection locked="0"/>
    </xf>
    <xf numFmtId="0" fontId="22" fillId="6" borderId="19" xfId="4" applyFont="1" applyFill="1" applyBorder="1" applyAlignment="1" applyProtection="1">
      <alignment horizontal="center"/>
      <protection locked="0"/>
    </xf>
    <xf numFmtId="0" fontId="10" fillId="6" borderId="2" xfId="3" applyFont="1" applyFill="1" applyBorder="1" applyAlignment="1" applyProtection="1">
      <alignment horizontal="center" vertical="center"/>
      <protection locked="0"/>
    </xf>
    <xf numFmtId="0" fontId="7" fillId="2" borderId="0" xfId="9" applyFont="1" applyFill="1"/>
    <xf numFmtId="0" fontId="7" fillId="2" borderId="0" xfId="9" applyFont="1" applyFill="1" applyAlignment="1">
      <alignment horizontal="center" vertical="center"/>
    </xf>
    <xf numFmtId="0" fontId="7" fillId="0" borderId="0" xfId="9" applyFont="1"/>
    <xf numFmtId="0" fontId="7" fillId="3" borderId="0" xfId="9" applyFont="1" applyFill="1"/>
    <xf numFmtId="0" fontId="7" fillId="0" borderId="0" xfId="9" applyFont="1" applyAlignment="1">
      <alignment horizontal="center"/>
    </xf>
    <xf numFmtId="0" fontId="7" fillId="0" borderId="0" xfId="9" applyFont="1" applyAlignment="1">
      <alignment horizontal="right"/>
    </xf>
    <xf numFmtId="0" fontId="7" fillId="0" borderId="8" xfId="9" applyFont="1" applyBorder="1" applyAlignment="1">
      <alignment horizontal="left"/>
    </xf>
    <xf numFmtId="0" fontId="7" fillId="0" borderId="0" xfId="9" applyFont="1" applyAlignment="1">
      <alignment horizontal="left"/>
    </xf>
    <xf numFmtId="14" fontId="7" fillId="0" borderId="0" xfId="9" applyNumberFormat="1" applyFont="1" applyAlignment="1">
      <alignment horizontal="left"/>
    </xf>
    <xf numFmtId="0" fontId="22" fillId="0" borderId="0" xfId="9" applyFont="1" applyAlignment="1">
      <alignment horizontal="right"/>
    </xf>
    <xf numFmtId="1" fontId="22" fillId="0" borderId="2" xfId="9" applyNumberFormat="1" applyFont="1" applyBorder="1" applyAlignment="1">
      <alignment horizontal="center"/>
    </xf>
    <xf numFmtId="0" fontId="26" fillId="0" borderId="0" xfId="9" applyFont="1" applyAlignment="1">
      <alignment horizontal="right"/>
    </xf>
    <xf numFmtId="1" fontId="7" fillId="0" borderId="2" xfId="9" applyNumberFormat="1" applyFont="1" applyBorder="1" applyAlignment="1">
      <alignment horizontal="center"/>
    </xf>
    <xf numFmtId="0" fontId="31" fillId="0" borderId="0" xfId="9" applyFont="1"/>
    <xf numFmtId="0" fontId="7" fillId="0" borderId="14" xfId="9" applyFont="1" applyBorder="1"/>
    <xf numFmtId="0" fontId="22" fillId="0" borderId="0" xfId="9" applyFont="1" applyAlignment="1">
      <alignment horizontal="left"/>
    </xf>
    <xf numFmtId="0" fontId="26" fillId="0" borderId="0" xfId="9" applyFont="1" applyAlignment="1">
      <alignment horizontal="justify" wrapText="1"/>
    </xf>
    <xf numFmtId="0" fontId="22" fillId="0" borderId="0" xfId="9" applyFont="1" applyAlignment="1">
      <alignment horizontal="left" vertical="top"/>
    </xf>
    <xf numFmtId="0" fontId="7" fillId="0" borderId="0" xfId="9" applyFont="1" applyAlignment="1">
      <alignment vertical="top" wrapText="1"/>
    </xf>
    <xf numFmtId="0" fontId="7" fillId="0" borderId="0" xfId="9" applyFont="1" applyAlignment="1">
      <alignment horizontal="left" wrapText="1"/>
    </xf>
    <xf numFmtId="0" fontId="7" fillId="0" borderId="0" xfId="9" quotePrefix="1" applyFont="1" applyAlignment="1">
      <alignment horizontal="right" vertical="top"/>
    </xf>
    <xf numFmtId="0" fontId="7" fillId="2" borderId="0" xfId="9" applyFont="1" applyFill="1" applyAlignment="1">
      <alignment horizontal="center"/>
    </xf>
    <xf numFmtId="0" fontId="24" fillId="2" borderId="0" xfId="9" applyFont="1" applyFill="1" applyAlignment="1">
      <alignment horizontal="center"/>
    </xf>
    <xf numFmtId="0" fontId="24" fillId="2" borderId="0" xfId="9" applyFont="1" applyFill="1" applyAlignment="1">
      <alignment horizontal="center" vertical="center"/>
    </xf>
    <xf numFmtId="0" fontId="22" fillId="0" borderId="0" xfId="9" applyFont="1" applyAlignment="1">
      <alignment vertical="center"/>
    </xf>
    <xf numFmtId="0" fontId="22" fillId="0" borderId="0" xfId="9" applyFont="1"/>
    <xf numFmtId="0" fontId="7" fillId="2" borderId="3" xfId="9" applyFont="1" applyFill="1" applyBorder="1" applyAlignment="1">
      <alignment horizontal="center" vertical="center"/>
    </xf>
    <xf numFmtId="0" fontId="22" fillId="0" borderId="6" xfId="9" applyFont="1" applyBorder="1" applyAlignment="1">
      <alignment horizontal="center" vertical="center"/>
    </xf>
    <xf numFmtId="0" fontId="7" fillId="0" borderId="0" xfId="9" applyFont="1" applyAlignment="1">
      <alignment horizontal="justify" vertical="center" wrapText="1"/>
    </xf>
    <xf numFmtId="0" fontId="7" fillId="2" borderId="0" xfId="9" applyFont="1" applyFill="1" applyAlignment="1">
      <alignment horizontal="right" vertical="center"/>
    </xf>
    <xf numFmtId="0" fontId="7" fillId="0" borderId="0" xfId="9" applyFont="1" applyAlignment="1">
      <alignment horizontal="left" vertical="center" wrapText="1"/>
    </xf>
    <xf numFmtId="0" fontId="7" fillId="2" borderId="1" xfId="9" applyFont="1" applyFill="1" applyBorder="1" applyAlignment="1">
      <alignment horizontal="center" vertical="center"/>
    </xf>
    <xf numFmtId="0" fontId="7" fillId="0" borderId="0" xfId="9" applyFont="1" applyAlignment="1">
      <alignment vertical="center"/>
    </xf>
    <xf numFmtId="0" fontId="7" fillId="2" borderId="0" xfId="9" applyFont="1" applyFill="1" applyAlignment="1">
      <alignment vertical="center"/>
    </xf>
    <xf numFmtId="0" fontId="7" fillId="3" borderId="0" xfId="9" applyFont="1" applyFill="1" applyAlignment="1">
      <alignment vertical="center"/>
    </xf>
    <xf numFmtId="0" fontId="7" fillId="0" borderId="0" xfId="4" applyFont="1" applyAlignment="1">
      <alignment vertical="center" wrapText="1"/>
    </xf>
    <xf numFmtId="0" fontId="22" fillId="0" borderId="0" xfId="4" applyFont="1" applyAlignment="1">
      <alignment horizontal="right" vertical="top"/>
    </xf>
    <xf numFmtId="0" fontId="27" fillId="0" borderId="0" xfId="4" applyFont="1"/>
    <xf numFmtId="0" fontId="9" fillId="0" borderId="0" xfId="3" applyFont="1" applyAlignment="1">
      <alignment horizontal="justify" vertical="top" wrapText="1"/>
    </xf>
    <xf numFmtId="0" fontId="7" fillId="0" borderId="0" xfId="3" applyFont="1" applyAlignment="1">
      <alignment horizontal="right"/>
    </xf>
    <xf numFmtId="0" fontId="9" fillId="0" borderId="8" xfId="3" applyFont="1" applyBorder="1" applyAlignment="1">
      <alignment horizontal="left"/>
    </xf>
    <xf numFmtId="0" fontId="7" fillId="0" borderId="8" xfId="3" applyFont="1" applyBorder="1" applyAlignment="1">
      <alignment horizontal="left"/>
    </xf>
    <xf numFmtId="0" fontId="9" fillId="0" borderId="0" xfId="3" applyFont="1" applyAlignment="1">
      <alignment horizontal="right"/>
    </xf>
    <xf numFmtId="14" fontId="9" fillId="0" borderId="0" xfId="3" applyNumberFormat="1" applyFont="1" applyAlignment="1">
      <alignment horizontal="left"/>
    </xf>
    <xf numFmtId="1" fontId="10" fillId="0" borderId="2" xfId="3" applyNumberFormat="1" applyFont="1" applyBorder="1" applyAlignment="1">
      <alignment horizontal="center" vertical="center"/>
    </xf>
    <xf numFmtId="1" fontId="10" fillId="0" borderId="0" xfId="3" applyNumberFormat="1" applyFont="1" applyAlignment="1">
      <alignment horizontal="center" vertical="center"/>
    </xf>
    <xf numFmtId="0" fontId="13" fillId="0" borderId="0" xfId="3" applyFont="1" applyAlignment="1">
      <alignment horizontal="right"/>
    </xf>
    <xf numFmtId="1" fontId="9" fillId="0" borderId="2" xfId="3" applyNumberFormat="1" applyFont="1" applyBorder="1" applyAlignment="1">
      <alignment horizontal="center" vertical="center"/>
    </xf>
    <xf numFmtId="1" fontId="9" fillId="0" borderId="27" xfId="3" applyNumberFormat="1" applyFont="1" applyBorder="1" applyAlignment="1">
      <alignment horizontal="center"/>
    </xf>
    <xf numFmtId="0" fontId="10" fillId="0" borderId="0" xfId="3" applyFont="1" applyAlignment="1">
      <alignment vertical="center"/>
    </xf>
    <xf numFmtId="0" fontId="10" fillId="0" borderId="2" xfId="3" applyFont="1" applyBorder="1" applyAlignment="1">
      <alignment horizontal="right" vertical="center" wrapText="1"/>
    </xf>
    <xf numFmtId="0" fontId="10" fillId="0" borderId="2" xfId="3" applyFont="1" applyBorder="1"/>
    <xf numFmtId="0" fontId="10" fillId="0" borderId="2" xfId="3" applyFont="1" applyBorder="1" applyAlignment="1">
      <alignment horizontal="center" vertical="top"/>
    </xf>
    <xf numFmtId="164" fontId="9" fillId="0" borderId="2" xfId="3" applyNumberFormat="1" applyFont="1" applyBorder="1" applyAlignment="1">
      <alignment horizontal="justify" vertical="top"/>
    </xf>
    <xf numFmtId="0" fontId="9" fillId="3" borderId="0" xfId="3" applyFont="1" applyFill="1" applyAlignment="1">
      <alignment horizontal="justify" vertical="top"/>
    </xf>
    <xf numFmtId="0" fontId="10" fillId="0" borderId="2" xfId="3" applyFont="1" applyBorder="1" applyAlignment="1">
      <alignment horizontal="justify" vertical="top"/>
    </xf>
    <xf numFmtId="0" fontId="9" fillId="0" borderId="0" xfId="3" applyFont="1" applyAlignment="1">
      <alignment vertical="center"/>
    </xf>
    <xf numFmtId="0" fontId="9" fillId="6" borderId="2" xfId="3" applyFont="1" applyFill="1" applyBorder="1" applyAlignment="1" applyProtection="1">
      <alignment horizontal="center" vertical="center"/>
      <protection locked="0"/>
    </xf>
    <xf numFmtId="0" fontId="21" fillId="0" borderId="0" xfId="4" applyFont="1" applyAlignment="1">
      <alignment vertical="top" wrapText="1"/>
    </xf>
    <xf numFmtId="0" fontId="19" fillId="0" borderId="0" xfId="4" applyFont="1" applyAlignment="1">
      <alignment horizontal="justify" vertical="top" wrapText="1"/>
    </xf>
    <xf numFmtId="0" fontId="9" fillId="0" borderId="0" xfId="4" applyFont="1" applyAlignment="1">
      <alignment horizontal="justify" vertical="top" wrapText="1"/>
    </xf>
    <xf numFmtId="0" fontId="22" fillId="0" borderId="0" xfId="4" applyFont="1" applyAlignment="1">
      <alignment horizontal="center"/>
    </xf>
    <xf numFmtId="0" fontId="7" fillId="0" borderId="3" xfId="8" applyFont="1" applyBorder="1" applyAlignment="1">
      <alignment horizontal="left"/>
    </xf>
    <xf numFmtId="0" fontId="7" fillId="0" borderId="3" xfId="4" applyFont="1" applyBorder="1" applyAlignment="1">
      <alignment horizontal="left"/>
    </xf>
    <xf numFmtId="0" fontId="7" fillId="0" borderId="0" xfId="4" applyFont="1" applyAlignment="1">
      <alignment horizontal="left" vertical="top" wrapText="1"/>
    </xf>
    <xf numFmtId="0" fontId="22" fillId="0" borderId="2" xfId="4" applyFont="1" applyBorder="1" applyAlignment="1">
      <alignment horizontal="center"/>
    </xf>
    <xf numFmtId="0" fontId="16" fillId="0" borderId="0" xfId="4" applyFont="1" applyAlignment="1">
      <alignment horizontal="left" vertical="top" wrapText="1"/>
    </xf>
    <xf numFmtId="0" fontId="22" fillId="2" borderId="0" xfId="4" applyFont="1" applyFill="1" applyAlignment="1">
      <alignment horizontal="center"/>
    </xf>
    <xf numFmtId="0" fontId="7" fillId="0" borderId="0" xfId="4" applyFont="1" applyAlignment="1">
      <alignment horizontal="left" vertical="center"/>
    </xf>
    <xf numFmtId="0" fontId="22" fillId="6" borderId="2" xfId="4" applyFont="1" applyFill="1" applyBorder="1" applyAlignment="1" applyProtection="1">
      <alignment horizontal="center" vertical="center"/>
      <protection locked="0"/>
    </xf>
    <xf numFmtId="0" fontId="10" fillId="0" borderId="0" xfId="3" applyFont="1"/>
    <xf numFmtId="0" fontId="10" fillId="2" borderId="2" xfId="3" applyFont="1" applyFill="1" applyBorder="1" applyAlignment="1">
      <alignment horizontal="center" vertical="top"/>
    </xf>
    <xf numFmtId="0" fontId="9" fillId="0" borderId="4" xfId="3" applyFont="1" applyBorder="1" applyAlignment="1">
      <alignment horizontal="justify" vertical="top" wrapText="1"/>
    </xf>
    <xf numFmtId="0" fontId="9" fillId="0" borderId="0" xfId="3" applyFont="1" applyAlignment="1">
      <alignment horizontal="center"/>
    </xf>
    <xf numFmtId="0" fontId="9" fillId="0" borderId="0" xfId="3" applyFont="1" applyAlignment="1" applyProtection="1">
      <alignment horizontal="center"/>
      <protection locked="0"/>
    </xf>
    <xf numFmtId="0" fontId="10" fillId="0" borderId="0" xfId="3" applyFont="1" applyAlignment="1">
      <alignment horizontal="center"/>
    </xf>
    <xf numFmtId="0" fontId="7" fillId="0" borderId="0" xfId="3" applyFont="1" applyAlignment="1">
      <alignment horizontal="left"/>
    </xf>
    <xf numFmtId="0" fontId="22" fillId="0" borderId="0" xfId="9" applyFont="1" applyAlignment="1">
      <alignment horizontal="center"/>
    </xf>
    <xf numFmtId="0" fontId="7" fillId="0" borderId="3" xfId="9" applyFont="1" applyBorder="1" applyAlignment="1">
      <alignment horizontal="left"/>
    </xf>
    <xf numFmtId="0" fontId="7" fillId="0" borderId="0" xfId="9" applyFont="1" applyAlignment="1">
      <alignment horizontal="left" vertical="top" wrapText="1"/>
    </xf>
    <xf numFmtId="0" fontId="25" fillId="0" borderId="0" xfId="9" applyFont="1" applyAlignment="1">
      <alignment horizontal="center"/>
    </xf>
    <xf numFmtId="0" fontId="22" fillId="0" borderId="0" xfId="9" applyFont="1" applyAlignment="1">
      <alignment horizontal="center" vertical="center"/>
    </xf>
    <xf numFmtId="0" fontId="26" fillId="0" borderId="0" xfId="9" applyFont="1" applyAlignment="1">
      <alignment horizontal="justify" vertical="center" wrapText="1"/>
    </xf>
    <xf numFmtId="0" fontId="22" fillId="0" borderId="24" xfId="4" applyFont="1" applyBorder="1" applyAlignment="1">
      <alignment horizontal="center" vertical="center" wrapText="1"/>
    </xf>
    <xf numFmtId="0" fontId="7" fillId="0" borderId="0" xfId="9" applyFont="1" applyAlignment="1">
      <alignment horizontal="right" vertical="center"/>
    </xf>
    <xf numFmtId="0" fontId="22" fillId="0" borderId="0" xfId="9" applyFont="1" applyAlignment="1">
      <alignment horizontal="right" vertical="center"/>
    </xf>
    <xf numFmtId="0" fontId="7" fillId="3" borderId="0" xfId="9" applyFont="1" applyFill="1" applyAlignment="1">
      <alignment horizontal="right" vertical="center"/>
    </xf>
    <xf numFmtId="0" fontId="7" fillId="0" borderId="29" xfId="9" applyFont="1" applyBorder="1" applyAlignment="1">
      <alignment horizontal="left" vertical="center"/>
    </xf>
    <xf numFmtId="0" fontId="7" fillId="0" borderId="12" xfId="9" applyFont="1" applyBorder="1" applyAlignment="1">
      <alignment horizontal="left" vertical="center"/>
    </xf>
    <xf numFmtId="0" fontId="7" fillId="0" borderId="4" xfId="9" applyFont="1" applyBorder="1" applyAlignment="1">
      <alignment horizontal="left" vertical="center"/>
    </xf>
    <xf numFmtId="0" fontId="7" fillId="0" borderId="3" xfId="9" applyFont="1" applyBorder="1" applyAlignment="1">
      <alignment horizontal="left" vertical="center"/>
    </xf>
    <xf numFmtId="0" fontId="7" fillId="0" borderId="17" xfId="9" applyFont="1" applyBorder="1" applyAlignment="1">
      <alignment horizontal="left" vertical="center"/>
    </xf>
    <xf numFmtId="0" fontId="7" fillId="0" borderId="7" xfId="9" applyFont="1" applyBorder="1" applyAlignment="1">
      <alignment horizontal="left" vertical="center"/>
    </xf>
    <xf numFmtId="0" fontId="7" fillId="0" borderId="36" xfId="9" applyFont="1" applyBorder="1" applyAlignment="1">
      <alignment horizontal="left" vertical="center"/>
    </xf>
    <xf numFmtId="0" fontId="7" fillId="0" borderId="14" xfId="9" applyFont="1" applyBorder="1" applyAlignment="1">
      <alignment horizontal="left" vertical="center"/>
    </xf>
    <xf numFmtId="0" fontId="22" fillId="0" borderId="12" xfId="9" applyFont="1" applyBorder="1" applyAlignment="1">
      <alignment horizontal="right" vertical="center"/>
    </xf>
    <xf numFmtId="0" fontId="22" fillId="0" borderId="3" xfId="9" applyFont="1" applyBorder="1" applyAlignment="1">
      <alignment horizontal="right" vertical="center"/>
    </xf>
    <xf numFmtId="0" fontId="22" fillId="0" borderId="7" xfId="9" applyFont="1" applyBorder="1" applyAlignment="1">
      <alignment horizontal="right" vertical="center"/>
    </xf>
    <xf numFmtId="0" fontId="22" fillId="0" borderId="14" xfId="9" applyFont="1" applyBorder="1" applyAlignment="1">
      <alignment horizontal="right" vertical="center"/>
    </xf>
    <xf numFmtId="0" fontId="7" fillId="0" borderId="29" xfId="9" applyFont="1" applyBorder="1" applyAlignment="1">
      <alignment vertical="center"/>
    </xf>
    <xf numFmtId="0" fontId="7" fillId="0" borderId="12" xfId="9" applyFont="1" applyBorder="1" applyAlignment="1">
      <alignment vertical="center"/>
    </xf>
    <xf numFmtId="0" fontId="7" fillId="0" borderId="4" xfId="9" applyFont="1" applyBorder="1" applyAlignment="1">
      <alignment vertical="center"/>
    </xf>
    <xf numFmtId="0" fontId="7" fillId="0" borderId="3" xfId="9" applyFont="1" applyBorder="1" applyAlignment="1">
      <alignment vertical="center"/>
    </xf>
    <xf numFmtId="0" fontId="7" fillId="0" borderId="17" xfId="9" applyFont="1" applyBorder="1" applyAlignment="1">
      <alignment vertical="center"/>
    </xf>
    <xf numFmtId="0" fontId="7" fillId="0" borderId="7" xfId="9" applyFont="1" applyBorder="1" applyAlignment="1">
      <alignment vertical="center"/>
    </xf>
    <xf numFmtId="0" fontId="7" fillId="4" borderId="40" xfId="9" applyFont="1" applyFill="1" applyBorder="1" applyAlignment="1" applyProtection="1">
      <alignment horizontal="left" vertical="center"/>
      <protection locked="0"/>
    </xf>
    <xf numFmtId="0" fontId="7" fillId="4" borderId="22" xfId="9" applyFont="1" applyFill="1" applyBorder="1" applyAlignment="1" applyProtection="1">
      <alignment horizontal="left" vertical="center"/>
      <protection locked="0"/>
    </xf>
    <xf numFmtId="0" fontId="7" fillId="0" borderId="36" xfId="9" applyFont="1" applyBorder="1" applyAlignment="1">
      <alignment vertical="center"/>
    </xf>
    <xf numFmtId="0" fontId="7" fillId="0" borderId="14" xfId="9" applyFont="1" applyBorder="1" applyAlignment="1">
      <alignment vertical="center"/>
    </xf>
    <xf numFmtId="0" fontId="7" fillId="4" borderId="26" xfId="9" applyFont="1" applyFill="1" applyBorder="1" applyAlignment="1" applyProtection="1">
      <alignment horizontal="left" vertical="center"/>
      <protection locked="0"/>
    </xf>
    <xf numFmtId="0" fontId="22" fillId="6" borderId="2" xfId="9" applyFont="1" applyFill="1" applyBorder="1" applyAlignment="1" applyProtection="1">
      <alignment horizontal="center" vertical="center"/>
      <protection locked="0"/>
    </xf>
    <xf numFmtId="0" fontId="19" fillId="0" borderId="13" xfId="4" applyFont="1" applyBorder="1" applyAlignment="1">
      <alignment horizontal="center" vertical="top" wrapText="1"/>
    </xf>
    <xf numFmtId="0" fontId="19" fillId="0" borderId="0" xfId="4" applyFont="1" applyAlignment="1">
      <alignment horizontal="left" vertical="top"/>
    </xf>
    <xf numFmtId="0" fontId="23" fillId="0" borderId="0" xfId="4" applyFont="1" applyAlignment="1">
      <alignment horizontal="center" vertical="top"/>
    </xf>
    <xf numFmtId="0" fontId="21" fillId="0" borderId="0" xfId="4" applyFont="1" applyAlignment="1">
      <alignment vertical="top" wrapText="1"/>
    </xf>
    <xf numFmtId="0" fontId="19" fillId="0" borderId="0" xfId="4" applyFont="1" applyAlignment="1">
      <alignment horizontal="justify" vertical="top" wrapText="1"/>
    </xf>
    <xf numFmtId="0" fontId="9" fillId="0" borderId="0" xfId="4" applyFont="1" applyAlignment="1">
      <alignment horizontal="justify" vertical="top" wrapText="1"/>
    </xf>
    <xf numFmtId="14" fontId="17" fillId="0" borderId="0" xfId="4" applyNumberFormat="1" applyFont="1" applyAlignment="1">
      <alignment horizontal="center" vertical="top"/>
    </xf>
    <xf numFmtId="0" fontId="14" fillId="0" borderId="10" xfId="4" applyFont="1" applyBorder="1" applyAlignment="1">
      <alignment horizontal="center" vertical="top"/>
    </xf>
    <xf numFmtId="0" fontId="14" fillId="0" borderId="11" xfId="4" applyFont="1" applyBorder="1" applyAlignment="1">
      <alignment horizontal="center" vertical="top"/>
    </xf>
    <xf numFmtId="0" fontId="14" fillId="0" borderId="18" xfId="4" applyFont="1" applyBorder="1" applyAlignment="1">
      <alignment horizontal="center" vertical="top"/>
    </xf>
    <xf numFmtId="0" fontId="26" fillId="0" borderId="0" xfId="4" applyFont="1" applyAlignment="1">
      <alignment horizontal="justify" vertical="top" wrapText="1"/>
    </xf>
    <xf numFmtId="0" fontId="26" fillId="0" borderId="14" xfId="4" applyFont="1" applyBorder="1" applyAlignment="1">
      <alignment horizontal="justify" vertical="top" wrapText="1"/>
    </xf>
    <xf numFmtId="0" fontId="25" fillId="0" borderId="0" xfId="4" applyFont="1" applyAlignment="1">
      <alignment horizontal="left" wrapText="1"/>
    </xf>
    <xf numFmtId="1" fontId="22" fillId="6" borderId="2" xfId="4" applyNumberFormat="1" applyFont="1" applyFill="1" applyBorder="1" applyAlignment="1" applyProtection="1">
      <alignment horizontal="center" vertical="center" wrapText="1"/>
      <protection locked="0"/>
    </xf>
    <xf numFmtId="0" fontId="7" fillId="7" borderId="4" xfId="4" applyFont="1" applyFill="1" applyBorder="1" applyAlignment="1" applyProtection="1">
      <alignment horizontal="center"/>
      <protection locked="0"/>
    </xf>
    <xf numFmtId="0" fontId="7" fillId="7" borderId="3" xfId="4" applyFont="1" applyFill="1" applyBorder="1" applyAlignment="1" applyProtection="1">
      <alignment horizontal="center"/>
      <protection locked="0"/>
    </xf>
    <xf numFmtId="0" fontId="7" fillId="7" borderId="1" xfId="4" applyFont="1" applyFill="1" applyBorder="1" applyAlignment="1" applyProtection="1">
      <alignment horizontal="center"/>
      <protection locked="0"/>
    </xf>
    <xf numFmtId="0" fontId="22" fillId="0" borderId="0" xfId="4" applyFont="1" applyAlignment="1">
      <alignment horizontal="center"/>
    </xf>
    <xf numFmtId="0" fontId="7" fillId="0" borderId="14" xfId="4" applyFont="1" applyBorder="1" applyAlignment="1">
      <alignment horizontal="center"/>
    </xf>
    <xf numFmtId="0" fontId="7" fillId="8" borderId="4" xfId="4" applyFont="1" applyFill="1" applyBorder="1" applyAlignment="1" applyProtection="1">
      <alignment horizontal="left"/>
      <protection locked="0"/>
    </xf>
    <xf numFmtId="0" fontId="7" fillId="8" borderId="3" xfId="4" applyFont="1" applyFill="1" applyBorder="1" applyAlignment="1" applyProtection="1">
      <alignment horizontal="left"/>
      <protection locked="0"/>
    </xf>
    <xf numFmtId="0" fontId="7" fillId="8" borderId="1" xfId="4" applyFont="1" applyFill="1" applyBorder="1" applyAlignment="1" applyProtection="1">
      <alignment horizontal="left"/>
      <protection locked="0"/>
    </xf>
    <xf numFmtId="14" fontId="7" fillId="7" borderId="16" xfId="4" applyNumberFormat="1" applyFont="1" applyFill="1" applyBorder="1" applyAlignment="1" applyProtection="1">
      <alignment horizontal="left"/>
      <protection locked="0"/>
    </xf>
    <xf numFmtId="14" fontId="7" fillId="7" borderId="5" xfId="4" applyNumberFormat="1" applyFont="1" applyFill="1" applyBorder="1" applyAlignment="1" applyProtection="1">
      <alignment horizontal="left"/>
      <protection locked="0"/>
    </xf>
    <xf numFmtId="14" fontId="7" fillId="8" borderId="4" xfId="4" applyNumberFormat="1" applyFont="1" applyFill="1" applyBorder="1" applyAlignment="1" applyProtection="1">
      <alignment horizontal="left"/>
      <protection locked="0"/>
    </xf>
    <xf numFmtId="0" fontId="22" fillId="0" borderId="0" xfId="8" applyFont="1" applyAlignment="1">
      <alignment horizontal="center"/>
    </xf>
    <xf numFmtId="0" fontId="7" fillId="0" borderId="14" xfId="8" applyFont="1" applyBorder="1" applyAlignment="1">
      <alignment horizontal="center"/>
    </xf>
    <xf numFmtId="0" fontId="7" fillId="0" borderId="4" xfId="8" applyFont="1" applyBorder="1" applyAlignment="1">
      <alignment horizontal="left"/>
    </xf>
    <xf numFmtId="0" fontId="7" fillId="0" borderId="3" xfId="8" applyFont="1" applyBorder="1" applyAlignment="1">
      <alignment horizontal="left"/>
    </xf>
    <xf numFmtId="0" fontId="7" fillId="0" borderId="1" xfId="8" applyFont="1" applyBorder="1" applyAlignment="1">
      <alignment horizontal="left"/>
    </xf>
    <xf numFmtId="0" fontId="26" fillId="0" borderId="0" xfId="8" applyFont="1" applyAlignment="1">
      <alignment horizontal="justify" vertical="top" wrapText="1"/>
    </xf>
    <xf numFmtId="49" fontId="7" fillId="9" borderId="4" xfId="8" applyNumberFormat="1" applyFont="1" applyFill="1" applyBorder="1" applyAlignment="1" applyProtection="1">
      <alignment horizontal="justify" vertical="top" wrapText="1"/>
      <protection locked="0"/>
    </xf>
    <xf numFmtId="49" fontId="7" fillId="9" borderId="3" xfId="8" applyNumberFormat="1" applyFont="1" applyFill="1" applyBorder="1" applyAlignment="1" applyProtection="1">
      <alignment horizontal="justify" vertical="top" wrapText="1"/>
      <protection locked="0"/>
    </xf>
    <xf numFmtId="49" fontId="7" fillId="9" borderId="1" xfId="8" applyNumberFormat="1" applyFont="1" applyFill="1" applyBorder="1" applyAlignment="1" applyProtection="1">
      <alignment horizontal="justify" vertical="top" wrapText="1"/>
      <protection locked="0"/>
    </xf>
    <xf numFmtId="49" fontId="26" fillId="9" borderId="4" xfId="8" applyNumberFormat="1" applyFont="1" applyFill="1" applyBorder="1" applyAlignment="1" applyProtection="1">
      <alignment horizontal="justify" vertical="top" wrapText="1"/>
      <protection locked="0"/>
    </xf>
    <xf numFmtId="0" fontId="26" fillId="0" borderId="0" xfId="4" applyFont="1" applyAlignment="1">
      <alignment horizontal="justify" vertical="center" wrapText="1"/>
    </xf>
    <xf numFmtId="0" fontId="7" fillId="4" borderId="2" xfId="4" applyFont="1" applyFill="1" applyBorder="1" applyAlignment="1" applyProtection="1">
      <alignment horizontal="left"/>
      <protection locked="0"/>
    </xf>
    <xf numFmtId="0" fontId="22" fillId="0" borderId="2" xfId="4" applyFont="1" applyBorder="1" applyAlignment="1">
      <alignment horizontal="right"/>
    </xf>
    <xf numFmtId="0" fontId="22" fillId="0" borderId="14" xfId="4" applyFont="1" applyBorder="1" applyAlignment="1">
      <alignment horizontal="center"/>
    </xf>
    <xf numFmtId="0" fontId="22" fillId="0" borderId="8" xfId="4" applyFont="1" applyBorder="1" applyAlignment="1">
      <alignment horizontal="center" vertical="center" textRotation="90"/>
    </xf>
    <xf numFmtId="0" fontId="22" fillId="0" borderId="15" xfId="4" applyFont="1" applyBorder="1" applyAlignment="1">
      <alignment horizontal="center" vertical="center" textRotation="90"/>
    </xf>
    <xf numFmtId="0" fontId="22" fillId="0" borderId="27" xfId="4" applyFont="1" applyBorder="1" applyAlignment="1">
      <alignment horizontal="center" vertical="center" textRotation="90"/>
    </xf>
    <xf numFmtId="0" fontId="22" fillId="0" borderId="2" xfId="4" applyFont="1" applyBorder="1" applyAlignment="1">
      <alignment horizontal="center"/>
    </xf>
    <xf numFmtId="14" fontId="7" fillId="0" borderId="2" xfId="4" applyNumberFormat="1" applyFont="1" applyBorder="1" applyAlignment="1">
      <alignment horizontal="left"/>
    </xf>
    <xf numFmtId="14" fontId="7" fillId="0" borderId="4" xfId="4" applyNumberFormat="1" applyFont="1" applyBorder="1" applyAlignment="1">
      <alignment horizontal="left"/>
    </xf>
    <xf numFmtId="14" fontId="7" fillId="0" borderId="1" xfId="4" applyNumberFormat="1" applyFont="1" applyBorder="1" applyAlignment="1">
      <alignment horizontal="left"/>
    </xf>
    <xf numFmtId="0" fontId="7" fillId="0" borderId="0" xfId="4" applyFont="1" applyAlignment="1">
      <alignment horizontal="left" vertical="top" wrapText="1"/>
    </xf>
    <xf numFmtId="0" fontId="22" fillId="0" borderId="14" xfId="4" applyFont="1" applyBorder="1" applyAlignment="1">
      <alignment horizontal="center" wrapText="1"/>
    </xf>
    <xf numFmtId="0" fontId="7" fillId="0" borderId="4" xfId="4" applyFont="1" applyBorder="1" applyAlignment="1">
      <alignment horizontal="left"/>
    </xf>
    <xf numFmtId="0" fontId="7" fillId="0" borderId="3" xfId="4" applyFont="1" applyBorder="1" applyAlignment="1">
      <alignment horizontal="left"/>
    </xf>
    <xf numFmtId="0" fontId="7" fillId="0" borderId="1" xfId="4" applyFont="1" applyBorder="1" applyAlignment="1">
      <alignment horizontal="left"/>
    </xf>
    <xf numFmtId="0" fontId="7" fillId="0" borderId="2" xfId="4" applyFont="1" applyBorder="1" applyAlignment="1">
      <alignment horizontal="left"/>
    </xf>
    <xf numFmtId="0" fontId="7" fillId="2" borderId="0" xfId="4" applyFont="1" applyFill="1" applyAlignment="1">
      <alignment horizontal="center"/>
    </xf>
    <xf numFmtId="0" fontId="22" fillId="2" borderId="0" xfId="4" applyFont="1" applyFill="1" applyAlignment="1">
      <alignment horizontal="center"/>
    </xf>
    <xf numFmtId="0" fontId="22" fillId="0" borderId="4" xfId="4" applyFont="1" applyBorder="1" applyAlignment="1">
      <alignment horizontal="center" vertical="center"/>
    </xf>
    <xf numFmtId="0" fontId="22" fillId="0" borderId="1" xfId="4" applyFont="1" applyBorder="1" applyAlignment="1">
      <alignment horizontal="center" vertical="center"/>
    </xf>
    <xf numFmtId="1" fontId="7" fillId="0" borderId="4" xfId="5" applyNumberFormat="1" applyFont="1" applyBorder="1" applyAlignment="1" applyProtection="1">
      <alignment horizontal="center" vertical="center"/>
    </xf>
    <xf numFmtId="1" fontId="7" fillId="0" borderId="1" xfId="5" applyNumberFormat="1" applyFont="1" applyBorder="1" applyAlignment="1" applyProtection="1">
      <alignment horizontal="center" vertical="center"/>
    </xf>
    <xf numFmtId="0" fontId="7" fillId="4" borderId="4" xfId="4" applyFont="1" applyFill="1" applyBorder="1" applyAlignment="1" applyProtection="1">
      <alignment horizontal="center"/>
      <protection locked="0"/>
    </xf>
    <xf numFmtId="0" fontId="7" fillId="4" borderId="3" xfId="4" applyFont="1" applyFill="1" applyBorder="1" applyAlignment="1" applyProtection="1">
      <alignment horizontal="center"/>
      <protection locked="0"/>
    </xf>
    <xf numFmtId="0" fontId="7" fillId="4" borderId="1" xfId="4" applyFont="1" applyFill="1" applyBorder="1" applyAlignment="1" applyProtection="1">
      <alignment horizontal="center"/>
      <protection locked="0"/>
    </xf>
    <xf numFmtId="0" fontId="22" fillId="0" borderId="10" xfId="4" applyFont="1" applyBorder="1" applyAlignment="1">
      <alignment horizontal="center"/>
    </xf>
    <xf numFmtId="0" fontId="22" fillId="0" borderId="11" xfId="4" applyFont="1" applyBorder="1" applyAlignment="1">
      <alignment horizontal="center"/>
    </xf>
    <xf numFmtId="0" fontId="22" fillId="0" borderId="18" xfId="4" applyFont="1" applyBorder="1" applyAlignment="1">
      <alignment horizontal="center"/>
    </xf>
    <xf numFmtId="0" fontId="22" fillId="0" borderId="7" xfId="4" applyFont="1" applyBorder="1" applyAlignment="1">
      <alignment horizontal="center" vertical="center"/>
    </xf>
    <xf numFmtId="0" fontId="16" fillId="0" borderId="0" xfId="4" applyFont="1" applyAlignment="1">
      <alignment horizontal="left" vertical="top" wrapText="1" indent="1"/>
    </xf>
    <xf numFmtId="0" fontId="16" fillId="0" borderId="0" xfId="4" applyFont="1" applyAlignment="1">
      <alignment horizontal="left" vertical="top" wrapText="1"/>
    </xf>
    <xf numFmtId="0" fontId="15" fillId="0" borderId="0" xfId="4" applyFont="1" applyAlignment="1">
      <alignment horizontal="center"/>
    </xf>
    <xf numFmtId="0" fontId="10" fillId="6" borderId="16" xfId="4" applyFont="1" applyFill="1" applyBorder="1" applyAlignment="1" applyProtection="1">
      <alignment horizontal="left" vertical="center" wrapText="1"/>
      <protection locked="0"/>
    </xf>
    <xf numFmtId="0" fontId="10" fillId="6" borderId="13" xfId="4" applyFont="1" applyFill="1" applyBorder="1" applyAlignment="1" applyProtection="1">
      <alignment horizontal="left" vertical="center" wrapText="1"/>
      <protection locked="0"/>
    </xf>
    <xf numFmtId="0" fontId="10" fillId="6" borderId="17" xfId="4" applyFont="1" applyFill="1" applyBorder="1" applyAlignment="1" applyProtection="1">
      <alignment horizontal="left" vertical="center" wrapText="1"/>
      <protection locked="0"/>
    </xf>
    <xf numFmtId="0" fontId="10" fillId="6" borderId="7" xfId="4" applyFont="1" applyFill="1" applyBorder="1" applyAlignment="1" applyProtection="1">
      <alignment horizontal="left" vertical="center" wrapText="1"/>
      <protection locked="0"/>
    </xf>
    <xf numFmtId="0" fontId="10" fillId="6" borderId="2" xfId="4" applyFont="1" applyFill="1" applyBorder="1" applyAlignment="1" applyProtection="1">
      <alignment horizontal="left" vertical="center" wrapText="1"/>
      <protection locked="0"/>
    </xf>
    <xf numFmtId="0" fontId="7" fillId="0" borderId="0" xfId="4" applyFont="1" applyAlignment="1">
      <alignment horizontal="left" vertical="center"/>
    </xf>
    <xf numFmtId="0" fontId="7" fillId="0" borderId="29" xfId="4" applyFont="1" applyBorder="1" applyAlignment="1">
      <alignment horizontal="center" vertical="center"/>
    </xf>
    <xf numFmtId="0" fontId="7" fillId="0" borderId="12" xfId="4" applyFont="1" applyBorder="1" applyAlignment="1">
      <alignment horizontal="center" vertical="center"/>
    </xf>
    <xf numFmtId="0" fontId="7" fillId="0" borderId="30" xfId="4" applyFont="1" applyBorder="1" applyAlignment="1">
      <alignment horizontal="center" vertical="center"/>
    </xf>
    <xf numFmtId="0" fontId="7" fillId="2" borderId="16" xfId="4" applyFont="1" applyFill="1" applyBorder="1" applyAlignment="1">
      <alignment horizontal="center" vertical="center"/>
    </xf>
    <xf numFmtId="0" fontId="7" fillId="2" borderId="28" xfId="4" applyFont="1" applyFill="1" applyBorder="1" applyAlignment="1">
      <alignment horizontal="center" vertical="center"/>
    </xf>
    <xf numFmtId="0" fontId="7" fillId="2" borderId="17" xfId="4" applyFont="1" applyFill="1" applyBorder="1" applyAlignment="1">
      <alignment horizontal="center" vertical="center"/>
    </xf>
    <xf numFmtId="1" fontId="7" fillId="0" borderId="2" xfId="4" applyNumberFormat="1" applyFont="1" applyBorder="1" applyAlignment="1">
      <alignment horizontal="left" vertical="top" wrapText="1"/>
    </xf>
    <xf numFmtId="0" fontId="7" fillId="2" borderId="8" xfId="4" applyFont="1" applyFill="1" applyBorder="1" applyAlignment="1">
      <alignment horizontal="center" vertical="center"/>
    </xf>
    <xf numFmtId="0" fontId="7" fillId="2" borderId="15" xfId="4" applyFont="1" applyFill="1" applyBorder="1" applyAlignment="1">
      <alignment horizontal="center" vertical="center"/>
    </xf>
    <xf numFmtId="0" fontId="7" fillId="2" borderId="27" xfId="4" applyFont="1" applyFill="1" applyBorder="1" applyAlignment="1">
      <alignment horizontal="center" vertical="center"/>
    </xf>
    <xf numFmtId="0" fontId="22" fillId="6" borderId="2" xfId="4" applyFont="1" applyFill="1" applyBorder="1" applyAlignment="1" applyProtection="1">
      <alignment horizontal="center" vertical="center"/>
      <protection locked="0"/>
    </xf>
    <xf numFmtId="0" fontId="22" fillId="6" borderId="1" xfId="4" applyFont="1" applyFill="1" applyBorder="1" applyAlignment="1" applyProtection="1">
      <alignment horizontal="center" vertical="center"/>
      <protection locked="0"/>
    </xf>
    <xf numFmtId="1" fontId="22" fillId="0" borderId="0" xfId="4" applyNumberFormat="1" applyFont="1" applyAlignment="1">
      <alignment horizontal="center" vertical="center" wrapText="1"/>
    </xf>
    <xf numFmtId="0" fontId="22" fillId="0" borderId="0" xfId="4" applyFont="1" applyAlignment="1">
      <alignment horizontal="left" vertical="top" wrapText="1"/>
    </xf>
    <xf numFmtId="0" fontId="7" fillId="0" borderId="0" xfId="4" applyFont="1" applyAlignment="1">
      <alignment horizontal="left" vertical="center" wrapText="1"/>
    </xf>
    <xf numFmtId="0" fontId="7" fillId="0" borderId="0" xfId="4" applyFont="1" applyAlignment="1">
      <alignment horizontal="left" wrapText="1"/>
    </xf>
    <xf numFmtId="0" fontId="7" fillId="0" borderId="0" xfId="4" applyFont="1" applyAlignment="1">
      <alignment horizontal="right" vertical="center" wrapText="1"/>
    </xf>
    <xf numFmtId="0" fontId="7" fillId="6" borderId="4" xfId="4" applyFont="1" applyFill="1" applyBorder="1" applyAlignment="1" applyProtection="1">
      <alignment horizontal="center" vertical="center" wrapText="1"/>
      <protection locked="0"/>
    </xf>
    <xf numFmtId="0" fontId="7" fillId="6" borderId="3" xfId="4" applyFont="1" applyFill="1" applyBorder="1" applyAlignment="1" applyProtection="1">
      <alignment horizontal="center" vertical="center" wrapText="1"/>
      <protection locked="0"/>
    </xf>
    <xf numFmtId="0" fontId="7" fillId="6" borderId="1" xfId="4" applyFont="1" applyFill="1" applyBorder="1" applyAlignment="1" applyProtection="1">
      <alignment horizontal="center" vertical="center" wrapText="1"/>
      <protection locked="0"/>
    </xf>
    <xf numFmtId="0" fontId="7" fillId="0" borderId="0" xfId="4" applyFont="1" applyAlignment="1">
      <alignment horizontal="right" vertical="top" wrapText="1"/>
    </xf>
    <xf numFmtId="0" fontId="7" fillId="0" borderId="2" xfId="3" applyFont="1" applyBorder="1" applyAlignment="1">
      <alignment horizontal="left"/>
    </xf>
    <xf numFmtId="14" fontId="7" fillId="0" borderId="2" xfId="3" applyNumberFormat="1" applyFont="1" applyBorder="1" applyAlignment="1">
      <alignment horizontal="left"/>
    </xf>
    <xf numFmtId="0" fontId="9" fillId="0" borderId="0" xfId="3" applyFont="1" applyAlignment="1">
      <alignment horizontal="left" wrapText="1"/>
    </xf>
    <xf numFmtId="0" fontId="10" fillId="0" borderId="0" xfId="3" applyFont="1" applyAlignment="1">
      <alignment horizontal="center"/>
    </xf>
    <xf numFmtId="0" fontId="9" fillId="0" borderId="14" xfId="3" applyFont="1" applyBorder="1" applyAlignment="1">
      <alignment horizontal="center"/>
    </xf>
    <xf numFmtId="0" fontId="7" fillId="0" borderId="4" xfId="3" applyFont="1" applyBorder="1" applyAlignment="1">
      <alignment horizontal="left"/>
    </xf>
    <xf numFmtId="0" fontId="7" fillId="0" borderId="3" xfId="3" applyFont="1" applyBorder="1" applyAlignment="1">
      <alignment horizontal="left"/>
    </xf>
    <xf numFmtId="0" fontId="7" fillId="0" borderId="1" xfId="3" applyFont="1" applyBorder="1" applyAlignment="1">
      <alignment horizontal="left"/>
    </xf>
    <xf numFmtId="0" fontId="7" fillId="0" borderId="0" xfId="3" applyFont="1" applyAlignment="1">
      <alignment horizontal="left"/>
    </xf>
    <xf numFmtId="0" fontId="10" fillId="0" borderId="14" xfId="3" applyFont="1" applyBorder="1" applyAlignment="1">
      <alignment horizontal="center"/>
    </xf>
    <xf numFmtId="0" fontId="9" fillId="0" borderId="0" xfId="3" applyFont="1" applyAlignment="1">
      <alignment horizontal="left" vertical="center" wrapText="1"/>
    </xf>
    <xf numFmtId="0" fontId="10" fillId="0" borderId="10" xfId="3" applyFont="1" applyBorder="1" applyAlignment="1">
      <alignment horizontal="center" vertical="center"/>
    </xf>
    <xf numFmtId="0" fontId="10" fillId="0" borderId="11" xfId="3" applyFont="1" applyBorder="1" applyAlignment="1">
      <alignment horizontal="center" vertical="center"/>
    </xf>
    <xf numFmtId="0" fontId="10" fillId="0" borderId="18" xfId="3" applyFont="1" applyBorder="1" applyAlignment="1">
      <alignment horizontal="center" vertical="center"/>
    </xf>
    <xf numFmtId="0" fontId="9" fillId="0" borderId="11" xfId="3" applyFont="1" applyBorder="1" applyAlignment="1">
      <alignment horizontal="left" vertical="top" wrapText="1"/>
    </xf>
    <xf numFmtId="0" fontId="9" fillId="0" borderId="0" xfId="3" applyFont="1" applyAlignment="1">
      <alignment wrapText="1"/>
    </xf>
    <xf numFmtId="0" fontId="12" fillId="0" borderId="0" xfId="3" applyFont="1" applyAlignment="1">
      <alignment horizontal="center"/>
    </xf>
    <xf numFmtId="0" fontId="10" fillId="2" borderId="2" xfId="3" applyFont="1" applyFill="1" applyBorder="1" applyAlignment="1">
      <alignment horizontal="center" vertical="top"/>
    </xf>
    <xf numFmtId="0" fontId="9" fillId="0" borderId="4" xfId="3" applyFont="1" applyBorder="1" applyAlignment="1">
      <alignment horizontal="justify" vertical="top" wrapText="1"/>
    </xf>
    <xf numFmtId="0" fontId="9" fillId="0" borderId="3" xfId="3" applyFont="1" applyBorder="1" applyAlignment="1">
      <alignment horizontal="justify" vertical="top" wrapText="1"/>
    </xf>
    <xf numFmtId="0" fontId="9" fillId="0" borderId="1" xfId="3" applyFont="1" applyBorder="1" applyAlignment="1">
      <alignment horizontal="justify" vertical="top" wrapText="1"/>
    </xf>
    <xf numFmtId="0" fontId="10" fillId="2" borderId="8" xfId="3" applyFont="1" applyFill="1" applyBorder="1" applyAlignment="1">
      <alignment horizontal="center" vertical="top"/>
    </xf>
    <xf numFmtId="0" fontId="10" fillId="2" borderId="15" xfId="3" applyFont="1" applyFill="1" applyBorder="1" applyAlignment="1">
      <alignment horizontal="center" vertical="top"/>
    </xf>
    <xf numFmtId="0" fontId="9" fillId="4" borderId="4" xfId="3" applyFont="1" applyFill="1" applyBorder="1" applyAlignment="1" applyProtection="1">
      <alignment horizontal="justify"/>
      <protection locked="0"/>
    </xf>
    <xf numFmtId="0" fontId="9" fillId="4" borderId="3" xfId="3" applyFont="1" applyFill="1" applyBorder="1" applyAlignment="1" applyProtection="1">
      <alignment horizontal="justify"/>
      <protection locked="0"/>
    </xf>
    <xf numFmtId="0" fontId="9" fillId="4" borderId="1" xfId="3" applyFont="1" applyFill="1" applyBorder="1" applyAlignment="1" applyProtection="1">
      <alignment horizontal="justify"/>
      <protection locked="0"/>
    </xf>
    <xf numFmtId="0" fontId="9" fillId="0" borderId="0" xfId="3" applyFont="1" applyAlignment="1">
      <alignment horizontal="center"/>
    </xf>
    <xf numFmtId="0" fontId="9" fillId="0" borderId="0" xfId="3" applyFont="1" applyAlignment="1" applyProtection="1">
      <alignment horizontal="center"/>
      <protection locked="0"/>
    </xf>
    <xf numFmtId="0" fontId="10" fillId="0" borderId="0" xfId="3" applyFont="1"/>
    <xf numFmtId="0" fontId="9" fillId="0" borderId="4" xfId="3" applyFont="1" applyBorder="1" applyAlignment="1">
      <alignment horizontal="left" vertical="top" wrapText="1"/>
    </xf>
    <xf numFmtId="0" fontId="9" fillId="0" borderId="3" xfId="3" applyFont="1" applyBorder="1" applyAlignment="1">
      <alignment horizontal="left" vertical="top" wrapText="1"/>
    </xf>
    <xf numFmtId="0" fontId="9" fillId="0" borderId="1" xfId="3" applyFont="1" applyBorder="1" applyAlignment="1">
      <alignment horizontal="left" vertical="top" wrapText="1"/>
    </xf>
    <xf numFmtId="0" fontId="9" fillId="0" borderId="12" xfId="3" applyFont="1" applyBorder="1" applyAlignment="1">
      <alignment horizontal="center"/>
    </xf>
    <xf numFmtId="0" fontId="9" fillId="0" borderId="12" xfId="3" applyFont="1" applyBorder="1" applyAlignment="1" applyProtection="1">
      <alignment horizontal="center"/>
      <protection locked="0"/>
    </xf>
    <xf numFmtId="0" fontId="10" fillId="0" borderId="0" xfId="3" applyFont="1" applyAlignment="1">
      <alignment horizontal="left" vertical="top" wrapText="1"/>
    </xf>
    <xf numFmtId="0" fontId="9" fillId="0" borderId="4" xfId="3" applyFont="1" applyBorder="1" applyAlignment="1" applyProtection="1">
      <alignment horizontal="justify"/>
      <protection locked="0"/>
    </xf>
    <xf numFmtId="0" fontId="9" fillId="0" borderId="3" xfId="3" applyFont="1" applyBorder="1" applyAlignment="1" applyProtection="1">
      <alignment horizontal="justify"/>
      <protection locked="0"/>
    </xf>
    <xf numFmtId="0" fontId="9" fillId="0" borderId="1" xfId="3" applyFont="1" applyBorder="1" applyAlignment="1" applyProtection="1">
      <alignment horizontal="justify"/>
      <protection locked="0"/>
    </xf>
    <xf numFmtId="0" fontId="9" fillId="0" borderId="2" xfId="3" applyFont="1" applyBorder="1" applyAlignment="1">
      <alignment horizontal="justify"/>
    </xf>
    <xf numFmtId="0" fontId="22" fillId="6" borderId="2" xfId="9" applyFont="1" applyFill="1" applyBorder="1" applyAlignment="1" applyProtection="1">
      <alignment horizontal="center" vertical="center"/>
      <protection locked="0"/>
    </xf>
    <xf numFmtId="0" fontId="7" fillId="0" borderId="0" xfId="9" applyFont="1" applyAlignment="1">
      <alignment horizontal="left" vertical="top" wrapText="1"/>
    </xf>
    <xf numFmtId="0" fontId="7" fillId="0" borderId="0" xfId="9" quotePrefix="1" applyFont="1" applyAlignment="1">
      <alignment horizontal="right" vertical="center" wrapText="1"/>
    </xf>
    <xf numFmtId="0" fontId="7" fillId="0" borderId="0" xfId="9" applyFont="1" applyAlignment="1">
      <alignment horizontal="center" vertical="center" wrapText="1"/>
    </xf>
    <xf numFmtId="0" fontId="26" fillId="0" borderId="0" xfId="9" applyFont="1" applyAlignment="1">
      <alignment horizontal="justify" vertical="center" wrapText="1"/>
    </xf>
    <xf numFmtId="0" fontId="22" fillId="0" borderId="33" xfId="9" applyFont="1" applyBorder="1" applyAlignment="1">
      <alignment horizontal="center" vertical="center"/>
    </xf>
    <xf numFmtId="0" fontId="22" fillId="0" borderId="34" xfId="9" applyFont="1" applyBorder="1" applyAlignment="1">
      <alignment horizontal="center" vertical="center"/>
    </xf>
    <xf numFmtId="0" fontId="22" fillId="0" borderId="35" xfId="9" applyFont="1" applyBorder="1" applyAlignment="1">
      <alignment horizontal="center" vertical="center"/>
    </xf>
    <xf numFmtId="0" fontId="7" fillId="0" borderId="28" xfId="9" quotePrefix="1" applyFont="1" applyBorder="1" applyAlignment="1">
      <alignment horizontal="center" vertical="center"/>
    </xf>
    <xf numFmtId="0" fontId="7" fillId="0" borderId="0" xfId="9" applyFont="1" applyAlignment="1">
      <alignment horizontal="center" vertical="center"/>
    </xf>
    <xf numFmtId="0" fontId="7" fillId="0" borderId="36" xfId="9" quotePrefix="1" applyFont="1" applyBorder="1" applyAlignment="1">
      <alignment horizontal="center" vertical="center"/>
    </xf>
    <xf numFmtId="0" fontId="7" fillId="0" borderId="14" xfId="9" quotePrefix="1" applyFont="1" applyBorder="1" applyAlignment="1">
      <alignment horizontal="center" vertical="center"/>
    </xf>
    <xf numFmtId="0" fontId="7" fillId="0" borderId="32" xfId="9" applyFont="1" applyBorder="1" applyAlignment="1">
      <alignment horizontal="left" vertical="center" wrapText="1"/>
    </xf>
    <xf numFmtId="0" fontId="7" fillId="0" borderId="11" xfId="9" applyFont="1" applyBorder="1" applyAlignment="1">
      <alignment horizontal="left" vertical="center" wrapText="1"/>
    </xf>
    <xf numFmtId="0" fontId="22" fillId="0" borderId="28" xfId="9" quotePrefix="1" applyFont="1" applyBorder="1" applyAlignment="1">
      <alignment horizontal="center" vertical="center"/>
    </xf>
    <xf numFmtId="0" fontId="22" fillId="0" borderId="0" xfId="9" applyFont="1" applyAlignment="1">
      <alignment horizontal="center" vertical="center"/>
    </xf>
    <xf numFmtId="0" fontId="24" fillId="0" borderId="28" xfId="9" applyFont="1" applyBorder="1" applyAlignment="1">
      <alignment horizontal="center" vertical="center"/>
    </xf>
    <xf numFmtId="0" fontId="24" fillId="0" borderId="0" xfId="9" applyFont="1" applyAlignment="1">
      <alignment horizontal="center" vertical="center"/>
    </xf>
    <xf numFmtId="0" fontId="22" fillId="0" borderId="32" xfId="9" quotePrefix="1" applyFont="1" applyBorder="1" applyAlignment="1">
      <alignment horizontal="center" vertical="center"/>
    </xf>
    <xf numFmtId="0" fontId="22" fillId="0" borderId="11" xfId="9" quotePrefix="1" applyFont="1" applyBorder="1" applyAlignment="1">
      <alignment horizontal="center" vertical="center"/>
    </xf>
    <xf numFmtId="0" fontId="30" fillId="10" borderId="28" xfId="9" quotePrefix="1" applyFont="1" applyFill="1" applyBorder="1" applyAlignment="1">
      <alignment horizontal="center"/>
    </xf>
    <xf numFmtId="0" fontId="30" fillId="10" borderId="0" xfId="9" quotePrefix="1" applyFont="1" applyFill="1" applyAlignment="1">
      <alignment horizontal="center"/>
    </xf>
    <xf numFmtId="0" fontId="25" fillId="0" borderId="0" xfId="9" applyFont="1" applyAlignment="1">
      <alignment horizontal="center"/>
    </xf>
    <xf numFmtId="0" fontId="7" fillId="4" borderId="2" xfId="9" applyFont="1" applyFill="1" applyBorder="1" applyAlignment="1" applyProtection="1">
      <alignment horizontal="left" vertical="center"/>
      <protection locked="0"/>
    </xf>
    <xf numFmtId="14" fontId="7" fillId="0" borderId="2" xfId="9" applyNumberFormat="1" applyFont="1" applyBorder="1" applyAlignment="1">
      <alignment horizontal="left"/>
    </xf>
    <xf numFmtId="0" fontId="22" fillId="0" borderId="0" xfId="9" applyFont="1" applyAlignment="1">
      <alignment horizontal="center"/>
    </xf>
    <xf numFmtId="0" fontId="7" fillId="0" borderId="14" xfId="9" applyFont="1" applyBorder="1" applyAlignment="1">
      <alignment horizontal="center"/>
    </xf>
    <xf numFmtId="0" fontId="7" fillId="0" borderId="4" xfId="9" applyFont="1" applyBorder="1" applyAlignment="1">
      <alignment horizontal="left"/>
    </xf>
    <xf numFmtId="0" fontId="7" fillId="0" borderId="3" xfId="9" applyFont="1" applyBorder="1" applyAlignment="1">
      <alignment horizontal="left"/>
    </xf>
    <xf numFmtId="0" fontId="7" fillId="0" borderId="1" xfId="9" applyFont="1" applyBorder="1" applyAlignment="1">
      <alignment horizontal="left"/>
    </xf>
    <xf numFmtId="0" fontId="7" fillId="0" borderId="4" xfId="4" applyFont="1" applyBorder="1" applyAlignment="1">
      <alignment horizontal="left" vertical="center" wrapText="1"/>
    </xf>
    <xf numFmtId="0" fontId="7" fillId="0" borderId="3" xfId="4" applyFont="1" applyBorder="1" applyAlignment="1">
      <alignment horizontal="left" vertical="center" wrapText="1"/>
    </xf>
    <xf numFmtId="0" fontId="7" fillId="0" borderId="1" xfId="4" applyFont="1" applyBorder="1" applyAlignment="1">
      <alignment horizontal="left" vertical="center" wrapText="1"/>
    </xf>
    <xf numFmtId="0" fontId="22" fillId="0" borderId="7" xfId="4" applyFont="1" applyBorder="1" applyAlignment="1">
      <alignment horizontal="center" vertical="center" wrapText="1"/>
    </xf>
    <xf numFmtId="0" fontId="22" fillId="0" borderId="24" xfId="4" applyFont="1" applyBorder="1" applyAlignment="1">
      <alignment horizontal="center" vertical="center" wrapText="1"/>
    </xf>
    <xf numFmtId="0" fontId="22" fillId="0" borderId="2" xfId="4" applyFont="1" applyBorder="1" applyAlignment="1">
      <alignment horizontal="center" vertical="center" wrapText="1"/>
    </xf>
    <xf numFmtId="0" fontId="7" fillId="0" borderId="27" xfId="4" applyFont="1" applyBorder="1" applyAlignment="1">
      <alignment horizontal="left"/>
    </xf>
    <xf numFmtId="0" fontId="7" fillId="0" borderId="0" xfId="4" applyFont="1" applyAlignment="1">
      <alignment horizontal="center" vertical="top" wrapText="1"/>
    </xf>
    <xf numFmtId="0" fontId="22" fillId="0" borderId="25" xfId="4" applyFont="1" applyBorder="1" applyAlignment="1">
      <alignment horizontal="center" vertical="center" textRotation="90"/>
    </xf>
    <xf numFmtId="0" fontId="7" fillId="4" borderId="24" xfId="4" applyFont="1" applyFill="1" applyBorder="1" applyAlignment="1" applyProtection="1">
      <alignment horizontal="left"/>
      <protection locked="0"/>
    </xf>
    <xf numFmtId="0" fontId="7" fillId="0" borderId="24" xfId="4" applyFont="1" applyBorder="1" applyAlignment="1">
      <alignment horizontal="left"/>
    </xf>
    <xf numFmtId="0" fontId="9" fillId="0" borderId="0" xfId="3" applyFont="1" applyAlignment="1">
      <alignment horizontal="right" vertical="center" wrapText="1"/>
    </xf>
    <xf numFmtId="0" fontId="9" fillId="0" borderId="31" xfId="3" applyFont="1" applyBorder="1" applyAlignment="1">
      <alignment horizontal="right" vertical="center" wrapText="1"/>
    </xf>
    <xf numFmtId="0" fontId="22" fillId="0" borderId="19" xfId="4" applyFont="1" applyBorder="1" applyAlignment="1">
      <alignment horizontal="center" vertical="center" textRotation="90"/>
    </xf>
    <xf numFmtId="0" fontId="22" fillId="0" borderId="2" xfId="4" applyFont="1" applyBorder="1" applyAlignment="1">
      <alignment horizontal="center" vertical="center" textRotation="90"/>
    </xf>
    <xf numFmtId="0" fontId="22" fillId="0" borderId="24" xfId="4" applyFont="1" applyBorder="1" applyAlignment="1">
      <alignment horizontal="center" vertical="center" textRotation="90"/>
    </xf>
    <xf numFmtId="0" fontId="7" fillId="4" borderId="19" xfId="4" applyFont="1" applyFill="1" applyBorder="1" applyAlignment="1" applyProtection="1">
      <alignment horizontal="left"/>
      <protection locked="0"/>
    </xf>
    <xf numFmtId="0" fontId="7" fillId="0" borderId="0" xfId="4" applyFont="1" applyAlignment="1">
      <alignment horizontal="justify" vertical="top" wrapText="1"/>
    </xf>
    <xf numFmtId="0" fontId="22" fillId="0" borderId="27" xfId="4" applyFont="1" applyBorder="1" applyAlignment="1">
      <alignment horizontal="right"/>
    </xf>
  </cellXfs>
  <cellStyles count="10">
    <cellStyle name="Comma 2" xfId="5" xr:uid="{5777CBD8-FA25-4ED5-A34B-EC44FD06B70C}"/>
    <cellStyle name="Normal" xfId="0" builtinId="0"/>
    <cellStyle name="Normal 2" xfId="1" xr:uid="{94E101BA-99DA-42F9-A87C-27CED67E04B0}"/>
    <cellStyle name="Normal 2 2" xfId="2" xr:uid="{1F326D70-90B4-4C70-B08F-607BBBFE118A}"/>
    <cellStyle name="Normal 2 3" xfId="3" xr:uid="{771676AC-607C-454B-8675-9DEAA2C121C4}"/>
    <cellStyle name="Normal 3" xfId="8" xr:uid="{547F5093-31EB-49D0-9480-135BD189DC88}"/>
    <cellStyle name="Normal 4" xfId="9" xr:uid="{924F47AA-FEB2-488F-A8B9-B0D650204AA1}"/>
    <cellStyle name="Normal 5" xfId="4" xr:uid="{AE79262E-86E7-4ADE-B990-FB6C33E21590}"/>
    <cellStyle name="Percent" xfId="7" builtinId="5"/>
    <cellStyle name="Percent 2" xfId="6" xr:uid="{448DABFC-5254-4307-8980-C434F8C6CD2D}"/>
  </cellStyles>
  <dxfs count="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59A13-AFE2-495B-B6BE-02E34F956A36}">
  <dimension ref="B1:O43"/>
  <sheetViews>
    <sheetView showGridLines="0" tabSelected="1" view="pageBreakPreview" zoomScaleNormal="100" zoomScaleSheetLayoutView="100" workbookViewId="0">
      <selection activeCell="C6" sqref="C6:N6"/>
    </sheetView>
  </sheetViews>
  <sheetFormatPr defaultColWidth="9.140625" defaultRowHeight="15" x14ac:dyDescent="0.2"/>
  <cols>
    <col min="1" max="1" width="3.5703125" style="34" customWidth="1"/>
    <col min="2" max="2" width="3.42578125" style="34" customWidth="1"/>
    <col min="3" max="16384" width="9.140625" style="34"/>
  </cols>
  <sheetData>
    <row r="1" spans="2:15" ht="16.5" x14ac:dyDescent="0.2">
      <c r="B1" s="323" t="s">
        <v>0</v>
      </c>
      <c r="C1" s="323"/>
      <c r="D1" s="323"/>
      <c r="E1" s="323"/>
      <c r="F1" s="323"/>
      <c r="G1" s="323"/>
      <c r="H1" s="323"/>
      <c r="I1" s="323"/>
      <c r="J1" s="323"/>
      <c r="K1" s="323"/>
      <c r="L1" s="323"/>
      <c r="M1" s="323"/>
      <c r="N1" s="323"/>
    </row>
    <row r="2" spans="2:15" ht="18" customHeight="1" x14ac:dyDescent="0.2">
      <c r="B2" s="324" t="s">
        <v>1</v>
      </c>
      <c r="C2" s="324"/>
      <c r="D2" s="324"/>
      <c r="E2" s="324"/>
      <c r="F2" s="324"/>
      <c r="G2" s="324"/>
      <c r="H2" s="324"/>
      <c r="I2" s="324"/>
      <c r="J2" s="324"/>
      <c r="K2" s="324"/>
      <c r="L2" s="324"/>
      <c r="M2" s="324"/>
      <c r="N2" s="324"/>
    </row>
    <row r="3" spans="2:15" ht="21" customHeight="1" thickBot="1" x14ac:dyDescent="0.25">
      <c r="B3" s="328" t="s">
        <v>303</v>
      </c>
      <c r="C3" s="328"/>
      <c r="D3" s="328"/>
      <c r="E3" s="328"/>
      <c r="F3" s="328"/>
      <c r="G3" s="328"/>
      <c r="H3" s="328"/>
      <c r="I3" s="328"/>
      <c r="J3" s="328"/>
      <c r="K3" s="328"/>
      <c r="L3" s="328"/>
      <c r="M3" s="328"/>
      <c r="N3" s="328"/>
      <c r="O3" s="35"/>
    </row>
    <row r="4" spans="2:15" ht="21" customHeight="1" thickBot="1" x14ac:dyDescent="0.25">
      <c r="B4" s="329" t="s">
        <v>2</v>
      </c>
      <c r="C4" s="330"/>
      <c r="D4" s="330"/>
      <c r="E4" s="330"/>
      <c r="F4" s="330"/>
      <c r="G4" s="330"/>
      <c r="H4" s="330"/>
      <c r="I4" s="330"/>
      <c r="J4" s="330"/>
      <c r="K4" s="330"/>
      <c r="L4" s="330"/>
      <c r="M4" s="330"/>
      <c r="N4" s="331"/>
    </row>
    <row r="6" spans="2:15" s="36" customFormat="1" ht="51.75" customHeight="1" x14ac:dyDescent="0.2">
      <c r="C6" s="326" t="s">
        <v>304</v>
      </c>
      <c r="D6" s="326"/>
      <c r="E6" s="326"/>
      <c r="F6" s="326"/>
      <c r="G6" s="326"/>
      <c r="H6" s="326"/>
      <c r="I6" s="326"/>
      <c r="J6" s="326"/>
      <c r="K6" s="326"/>
      <c r="L6" s="326"/>
      <c r="M6" s="326"/>
      <c r="N6" s="326"/>
    </row>
    <row r="7" spans="2:15" s="36" customFormat="1" ht="16.5" x14ac:dyDescent="0.2">
      <c r="C7" s="37"/>
      <c r="D7" s="37"/>
      <c r="E7" s="37"/>
      <c r="F7" s="37"/>
      <c r="G7" s="37"/>
      <c r="H7" s="37"/>
      <c r="I7" s="37"/>
      <c r="J7" s="37"/>
      <c r="K7" s="37"/>
      <c r="L7" s="37"/>
      <c r="M7" s="37"/>
      <c r="N7" s="37"/>
    </row>
    <row r="8" spans="2:15" s="36" customFormat="1" ht="33.6" customHeight="1" x14ac:dyDescent="0.2">
      <c r="C8" s="326" t="s">
        <v>305</v>
      </c>
      <c r="D8" s="326"/>
      <c r="E8" s="326"/>
      <c r="F8" s="326"/>
      <c r="G8" s="326"/>
      <c r="H8" s="326"/>
      <c r="I8" s="326"/>
      <c r="J8" s="326"/>
      <c r="K8" s="326"/>
      <c r="L8" s="326"/>
      <c r="M8" s="326"/>
      <c r="N8" s="326"/>
    </row>
    <row r="9" spans="2:15" s="36" customFormat="1" ht="16.5" customHeight="1" x14ac:dyDescent="0.2">
      <c r="C9" s="270"/>
      <c r="D9" s="270"/>
      <c r="E9" s="270"/>
      <c r="F9" s="270"/>
      <c r="G9" s="270"/>
      <c r="H9" s="270"/>
      <c r="I9" s="270"/>
      <c r="J9" s="270"/>
      <c r="K9" s="270"/>
      <c r="L9" s="270"/>
      <c r="M9" s="270"/>
      <c r="N9" s="270"/>
    </row>
    <row r="10" spans="2:15" s="36" customFormat="1" ht="34.5" customHeight="1" x14ac:dyDescent="0.2">
      <c r="C10" s="326" t="s">
        <v>3</v>
      </c>
      <c r="D10" s="326"/>
      <c r="E10" s="326"/>
      <c r="F10" s="326"/>
      <c r="G10" s="326"/>
      <c r="H10" s="326"/>
      <c r="I10" s="326"/>
      <c r="J10" s="326"/>
      <c r="K10" s="326"/>
      <c r="L10" s="326"/>
      <c r="M10" s="326"/>
      <c r="N10" s="326"/>
    </row>
    <row r="11" spans="2:15" s="36" customFormat="1" ht="16.5" x14ac:dyDescent="0.2">
      <c r="C11" s="37"/>
      <c r="D11" s="37"/>
      <c r="E11" s="37"/>
      <c r="F11" s="37"/>
      <c r="G11" s="37"/>
      <c r="H11" s="37"/>
      <c r="I11" s="37"/>
      <c r="J11" s="37"/>
      <c r="K11" s="37"/>
      <c r="L11" s="37"/>
      <c r="M11" s="37"/>
      <c r="N11" s="37"/>
    </row>
    <row r="12" spans="2:15" s="36" customFormat="1" ht="16.5" x14ac:dyDescent="0.2">
      <c r="B12" s="38">
        <v>1</v>
      </c>
      <c r="C12" s="325" t="s">
        <v>4</v>
      </c>
      <c r="D12" s="325"/>
      <c r="E12" s="325"/>
      <c r="F12" s="325"/>
      <c r="G12" s="325"/>
      <c r="H12" s="325"/>
      <c r="I12" s="325"/>
      <c r="J12" s="325"/>
      <c r="K12" s="325"/>
      <c r="L12" s="325"/>
      <c r="M12" s="325"/>
      <c r="N12" s="325"/>
    </row>
    <row r="13" spans="2:15" s="36" customFormat="1" ht="16.5" x14ac:dyDescent="0.2">
      <c r="B13" s="38"/>
      <c r="C13" s="39" t="s">
        <v>5</v>
      </c>
      <c r="D13" s="269"/>
      <c r="E13" s="269"/>
      <c r="F13" s="269"/>
      <c r="G13" s="269"/>
      <c r="H13" s="269"/>
      <c r="I13" s="269"/>
      <c r="J13" s="269"/>
      <c r="K13" s="269"/>
      <c r="L13" s="269"/>
      <c r="M13" s="269"/>
      <c r="N13" s="269"/>
    </row>
    <row r="14" spans="2:15" s="36" customFormat="1" ht="16.5" x14ac:dyDescent="0.2">
      <c r="B14" s="38"/>
      <c r="C14" s="39"/>
      <c r="D14" s="269"/>
      <c r="E14" s="269"/>
      <c r="F14" s="269"/>
      <c r="G14" s="269"/>
      <c r="H14" s="269"/>
      <c r="I14" s="269"/>
      <c r="J14" s="269"/>
      <c r="K14" s="269"/>
      <c r="L14" s="269"/>
      <c r="M14" s="269"/>
      <c r="N14" s="269"/>
    </row>
    <row r="15" spans="2:15" s="36" customFormat="1" ht="16.5" x14ac:dyDescent="0.2">
      <c r="C15" s="39" t="s">
        <v>2</v>
      </c>
      <c r="D15" s="39"/>
      <c r="E15" s="39"/>
      <c r="J15" s="39"/>
    </row>
    <row r="16" spans="2:15" s="36" customFormat="1" ht="16.5" x14ac:dyDescent="0.2">
      <c r="C16" s="39" t="s">
        <v>6</v>
      </c>
      <c r="D16" s="39"/>
      <c r="E16" s="39"/>
      <c r="J16" s="39"/>
    </row>
    <row r="17" spans="2:14" s="36" customFormat="1" ht="16.5" x14ac:dyDescent="0.2">
      <c r="C17" s="39" t="s">
        <v>7</v>
      </c>
      <c r="D17" s="39"/>
      <c r="E17" s="39"/>
      <c r="F17" s="39"/>
      <c r="J17" s="39"/>
    </row>
    <row r="18" spans="2:14" s="36" customFormat="1" ht="18" customHeight="1" x14ac:dyDescent="0.2">
      <c r="C18" s="36" t="s">
        <v>8</v>
      </c>
      <c r="D18" s="39"/>
      <c r="E18" s="39"/>
      <c r="F18" s="39"/>
      <c r="J18" s="39"/>
    </row>
    <row r="19" spans="2:14" s="36" customFormat="1" ht="16.5" x14ac:dyDescent="0.2"/>
    <row r="20" spans="2:14" s="36" customFormat="1" ht="16.5" x14ac:dyDescent="0.2">
      <c r="B20" s="38">
        <v>2</v>
      </c>
      <c r="C20" s="40" t="s">
        <v>9</v>
      </c>
    </row>
    <row r="21" spans="2:14" s="36" customFormat="1" ht="16.5" x14ac:dyDescent="0.2">
      <c r="B21" s="38"/>
      <c r="C21" s="326" t="s">
        <v>10</v>
      </c>
      <c r="D21" s="326"/>
      <c r="E21" s="326"/>
      <c r="F21" s="326"/>
      <c r="G21" s="326"/>
      <c r="H21" s="326"/>
      <c r="I21" s="326"/>
      <c r="J21" s="326"/>
      <c r="K21" s="326"/>
      <c r="L21" s="326"/>
      <c r="M21" s="326"/>
      <c r="N21" s="326"/>
    </row>
    <row r="22" spans="2:14" s="36" customFormat="1" ht="16.5" x14ac:dyDescent="0.2">
      <c r="B22" s="38"/>
      <c r="C22" s="40"/>
    </row>
    <row r="23" spans="2:14" s="36" customFormat="1" ht="16.5" x14ac:dyDescent="0.2">
      <c r="B23" s="41"/>
      <c r="C23" s="326" t="s">
        <v>11</v>
      </c>
      <c r="D23" s="326"/>
      <c r="E23" s="326"/>
      <c r="F23" s="326"/>
      <c r="G23" s="326"/>
      <c r="H23" s="326"/>
      <c r="I23" s="326"/>
      <c r="J23" s="326"/>
      <c r="K23" s="326"/>
      <c r="L23" s="326"/>
      <c r="M23" s="326"/>
      <c r="N23" s="326"/>
    </row>
    <row r="24" spans="2:14" s="36" customFormat="1" ht="16.5" x14ac:dyDescent="0.2">
      <c r="B24" s="41"/>
      <c r="C24" s="270"/>
      <c r="D24" s="270"/>
      <c r="E24" s="270"/>
      <c r="F24" s="270"/>
      <c r="G24" s="270"/>
      <c r="H24" s="270"/>
      <c r="I24" s="270"/>
      <c r="J24" s="270"/>
      <c r="K24" s="270"/>
      <c r="L24" s="270"/>
      <c r="M24" s="270"/>
      <c r="N24" s="270"/>
    </row>
    <row r="25" spans="2:14" s="36" customFormat="1" ht="14.45" customHeight="1" x14ac:dyDescent="0.2">
      <c r="C25" s="39" t="s">
        <v>6</v>
      </c>
      <c r="D25" s="39"/>
      <c r="E25" s="39"/>
      <c r="J25" s="39"/>
    </row>
    <row r="26" spans="2:14" s="36" customFormat="1" ht="16.5" x14ac:dyDescent="0.2">
      <c r="C26" s="39" t="s">
        <v>7</v>
      </c>
      <c r="D26" s="39"/>
      <c r="E26" s="39"/>
      <c r="F26" s="39"/>
      <c r="J26" s="39"/>
    </row>
    <row r="27" spans="2:14" s="36" customFormat="1" ht="15.6" customHeight="1" x14ac:dyDescent="0.2">
      <c r="C27" s="36" t="s">
        <v>12</v>
      </c>
      <c r="D27" s="39"/>
      <c r="E27" s="39"/>
      <c r="F27" s="39"/>
      <c r="J27" s="39"/>
    </row>
    <row r="28" spans="2:14" s="36" customFormat="1" ht="16.5" x14ac:dyDescent="0.2">
      <c r="D28" s="39"/>
      <c r="E28" s="39"/>
      <c r="F28" s="39"/>
      <c r="J28" s="39"/>
    </row>
    <row r="29" spans="2:14" s="36" customFormat="1" ht="16.5" x14ac:dyDescent="0.2">
      <c r="C29" s="42" t="s">
        <v>13</v>
      </c>
      <c r="D29" s="39"/>
      <c r="E29" s="39"/>
      <c r="F29" s="39"/>
      <c r="J29" s="39"/>
    </row>
    <row r="30" spans="2:14" s="36" customFormat="1" ht="16.5" x14ac:dyDescent="0.2">
      <c r="B30" s="41"/>
      <c r="C30" s="270"/>
      <c r="D30" s="270"/>
      <c r="E30" s="270"/>
      <c r="F30" s="270"/>
      <c r="G30" s="270"/>
      <c r="H30" s="270"/>
      <c r="I30" s="270"/>
      <c r="J30" s="270"/>
      <c r="K30" s="270"/>
      <c r="L30" s="270"/>
      <c r="M30" s="270"/>
      <c r="N30" s="270"/>
    </row>
    <row r="31" spans="2:14" s="36" customFormat="1" ht="16.5" x14ac:dyDescent="0.2">
      <c r="B31" s="38">
        <v>3</v>
      </c>
      <c r="C31" s="43" t="s">
        <v>14</v>
      </c>
    </row>
    <row r="32" spans="2:14" s="36" customFormat="1" ht="33.75" customHeight="1" x14ac:dyDescent="0.2">
      <c r="B32" s="44"/>
      <c r="C32" s="326" t="s">
        <v>15</v>
      </c>
      <c r="D32" s="327"/>
      <c r="E32" s="327"/>
      <c r="F32" s="327"/>
      <c r="G32" s="327"/>
      <c r="H32" s="327"/>
      <c r="I32" s="327"/>
      <c r="J32" s="327"/>
      <c r="K32" s="327"/>
      <c r="L32" s="327"/>
      <c r="M32" s="327"/>
      <c r="N32" s="327"/>
    </row>
    <row r="33" spans="2:14" s="36" customFormat="1" ht="16.5" x14ac:dyDescent="0.2">
      <c r="B33" s="44"/>
      <c r="C33" s="270"/>
      <c r="D33" s="271"/>
      <c r="E33" s="271"/>
      <c r="F33" s="271"/>
      <c r="G33" s="271"/>
      <c r="H33" s="271"/>
      <c r="I33" s="271"/>
      <c r="J33" s="271"/>
      <c r="K33" s="271"/>
      <c r="L33" s="271"/>
      <c r="M33" s="271"/>
      <c r="N33" s="271"/>
    </row>
    <row r="34" spans="2:14" s="36" customFormat="1" ht="16.5" x14ac:dyDescent="0.2">
      <c r="B34" s="44"/>
      <c r="C34" s="45"/>
      <c r="D34" s="36" t="s">
        <v>16</v>
      </c>
      <c r="E34" s="271"/>
      <c r="F34" s="271"/>
      <c r="G34" s="271"/>
      <c r="H34" s="271"/>
      <c r="I34" s="271"/>
      <c r="J34" s="271"/>
      <c r="K34" s="271"/>
      <c r="L34" s="271"/>
      <c r="M34" s="271"/>
      <c r="N34" s="271"/>
    </row>
    <row r="35" spans="2:14" s="36" customFormat="1" ht="16.5" x14ac:dyDescent="0.2">
      <c r="B35" s="44"/>
      <c r="C35" s="46"/>
      <c r="D35" s="36" t="s">
        <v>17</v>
      </c>
      <c r="E35" s="271"/>
      <c r="F35" s="271"/>
      <c r="G35" s="271"/>
      <c r="H35" s="271"/>
      <c r="I35" s="271"/>
      <c r="J35" s="271"/>
      <c r="K35" s="271"/>
      <c r="L35" s="271"/>
      <c r="M35" s="271"/>
      <c r="N35" s="271"/>
    </row>
    <row r="36" spans="2:14" s="36" customFormat="1" ht="16.5" x14ac:dyDescent="0.2">
      <c r="B36" s="47"/>
    </row>
    <row r="37" spans="2:14" s="36" customFormat="1" ht="16.5" x14ac:dyDescent="0.2">
      <c r="B37" s="38">
        <v>4</v>
      </c>
      <c r="C37" s="43" t="s">
        <v>18</v>
      </c>
    </row>
    <row r="38" spans="2:14" s="36" customFormat="1" ht="33.950000000000003" customHeight="1" x14ac:dyDescent="0.2">
      <c r="B38" s="44"/>
      <c r="C38" s="326" t="s">
        <v>19</v>
      </c>
      <c r="D38" s="326"/>
      <c r="E38" s="326"/>
      <c r="F38" s="326"/>
      <c r="G38" s="326"/>
      <c r="H38" s="326"/>
      <c r="I38" s="326"/>
      <c r="J38" s="326"/>
      <c r="K38" s="326"/>
      <c r="L38" s="326"/>
      <c r="M38" s="326"/>
      <c r="N38" s="326"/>
    </row>
    <row r="39" spans="2:14" s="36" customFormat="1" ht="16.5" x14ac:dyDescent="0.2">
      <c r="B39" s="47"/>
    </row>
    <row r="40" spans="2:14" s="36" customFormat="1" ht="16.5" x14ac:dyDescent="0.2">
      <c r="B40" s="38">
        <v>5</v>
      </c>
      <c r="C40" s="43" t="s">
        <v>20</v>
      </c>
    </row>
    <row r="41" spans="2:14" ht="15.95" customHeight="1" x14ac:dyDescent="0.2">
      <c r="B41" s="48"/>
      <c r="C41" s="326" t="s">
        <v>21</v>
      </c>
      <c r="D41" s="327"/>
      <c r="E41" s="327"/>
      <c r="F41" s="327"/>
      <c r="G41" s="327"/>
      <c r="H41" s="327"/>
      <c r="I41" s="327"/>
      <c r="J41" s="327"/>
      <c r="K41" s="327"/>
      <c r="L41" s="327"/>
      <c r="M41" s="327"/>
      <c r="N41" s="327"/>
    </row>
    <row r="42" spans="2:14" x14ac:dyDescent="0.2">
      <c r="B42" s="48"/>
    </row>
    <row r="43" spans="2:14" ht="20.45" customHeight="1" x14ac:dyDescent="0.2">
      <c r="B43" s="322" t="s">
        <v>22</v>
      </c>
      <c r="C43" s="322"/>
      <c r="D43" s="322"/>
      <c r="E43" s="322"/>
      <c r="F43" s="322"/>
      <c r="G43" s="322"/>
      <c r="H43" s="322"/>
      <c r="I43" s="322"/>
      <c r="J43" s="322"/>
      <c r="K43" s="322"/>
      <c r="L43" s="322"/>
      <c r="M43" s="322"/>
      <c r="N43" s="322"/>
    </row>
  </sheetData>
  <sheetProtection algorithmName="SHA-512" hashValue="akNxo8UyzPBRhA9gOspJuzV//vwgJzCmEzTe/YWcgb6IWKG8ZcQ3+RXTogHC/9EcdDOZz3rPxjnoOOSkVlz2jQ==" saltValue="g03/aJjizpV1LEx476fKXg==" spinCount="100000" sheet="1"/>
  <mergeCells count="14">
    <mergeCell ref="B43:N43"/>
    <mergeCell ref="B1:N1"/>
    <mergeCell ref="B2:N2"/>
    <mergeCell ref="C12:N12"/>
    <mergeCell ref="C21:N21"/>
    <mergeCell ref="C23:N23"/>
    <mergeCell ref="C32:N32"/>
    <mergeCell ref="C38:N38"/>
    <mergeCell ref="C41:N41"/>
    <mergeCell ref="B3:N3"/>
    <mergeCell ref="B4:N4"/>
    <mergeCell ref="C6:N6"/>
    <mergeCell ref="C8:N8"/>
    <mergeCell ref="C10:N10"/>
  </mergeCells>
  <pageMargins left="0.7" right="0.7" top="0.75" bottom="0.75" header="0.3" footer="0.3"/>
  <pageSetup scale="79" orientation="portrait" r:id="rId1"/>
  <headerFooter>
    <oddFooter>&amp;LTab: &amp;A&amp;RPrint Date: &amp;D</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F9217-1266-4CDD-915D-7338D0001031}">
  <sheetPr>
    <pageSetUpPr fitToPage="1"/>
  </sheetPr>
  <dimension ref="B1:AO450"/>
  <sheetViews>
    <sheetView showGridLines="0" view="pageBreakPreview" zoomScaleNormal="100" zoomScaleSheetLayoutView="100" workbookViewId="0">
      <selection activeCell="I20" sqref="I20"/>
    </sheetView>
  </sheetViews>
  <sheetFormatPr defaultColWidth="9.140625" defaultRowHeight="16.5" x14ac:dyDescent="0.3"/>
  <cols>
    <col min="1" max="1" width="4.5703125" style="2" customWidth="1"/>
    <col min="2" max="4" width="9.140625" style="1" hidden="1" customWidth="1"/>
    <col min="5" max="5" width="11.5703125" style="2" customWidth="1"/>
    <col min="6" max="6" width="16" style="2" customWidth="1"/>
    <col min="7" max="7" width="33.42578125" style="2" customWidth="1"/>
    <col min="8" max="14" width="12.42578125" style="2" customWidth="1"/>
    <col min="15" max="15" width="12" style="2" customWidth="1"/>
    <col min="16" max="16" width="20.140625" style="1" hidden="1" customWidth="1"/>
    <col min="17" max="17" width="10.42578125" style="1" hidden="1" customWidth="1"/>
    <col min="18" max="20" width="9.140625" style="1" hidden="1" customWidth="1"/>
    <col min="21" max="21" width="9.140625" style="1" customWidth="1"/>
    <col min="22" max="22" width="1.5703125" style="2" customWidth="1"/>
    <col min="23" max="24" width="9.140625" style="1" hidden="1" customWidth="1"/>
    <col min="25" max="25" width="11.5703125" style="2" customWidth="1"/>
    <col min="26" max="26" width="17.42578125" style="2" customWidth="1"/>
    <col min="27" max="27" width="33.42578125" style="2" customWidth="1"/>
    <col min="28" max="34" width="12.42578125" style="2" customWidth="1"/>
    <col min="35" max="35" width="12" style="2" customWidth="1"/>
    <col min="36" max="36" width="24.5703125" style="1" hidden="1" customWidth="1"/>
    <col min="37" max="37" width="10.42578125" style="1" hidden="1" customWidth="1"/>
    <col min="38" max="40" width="9.140625" style="1" hidden="1" customWidth="1"/>
    <col min="41" max="41" width="9.140625" style="2" hidden="1" customWidth="1"/>
    <col min="42" max="44" width="9.140625" style="2" customWidth="1"/>
    <col min="45" max="16384" width="9.140625" style="2"/>
  </cols>
  <sheetData>
    <row r="1" spans="2:38" x14ac:dyDescent="0.3">
      <c r="E1" s="286"/>
      <c r="F1" s="249"/>
      <c r="G1"/>
      <c r="H1"/>
      <c r="I1"/>
      <c r="J1"/>
      <c r="K1"/>
      <c r="L1"/>
      <c r="M1"/>
      <c r="N1"/>
      <c r="V1" s="3"/>
    </row>
    <row r="2" spans="2:38" x14ac:dyDescent="0.3">
      <c r="E2" s="420" t="s">
        <v>315</v>
      </c>
      <c r="F2" s="420"/>
      <c r="G2" s="420"/>
      <c r="H2" s="420"/>
      <c r="I2" s="420"/>
      <c r="J2" s="420"/>
      <c r="K2" s="420"/>
      <c r="L2" s="420"/>
      <c r="M2" s="420"/>
      <c r="N2" s="420"/>
      <c r="O2" s="420"/>
      <c r="P2" s="4" t="s">
        <v>200</v>
      </c>
      <c r="Q2" s="5" t="s">
        <v>201</v>
      </c>
      <c r="V2" s="3"/>
      <c r="Y2" s="420" t="s">
        <v>315</v>
      </c>
      <c r="Z2" s="420"/>
      <c r="AA2" s="420"/>
      <c r="AB2" s="420"/>
      <c r="AC2" s="420"/>
      <c r="AD2" s="420"/>
      <c r="AE2" s="420"/>
      <c r="AF2" s="420"/>
      <c r="AG2" s="420"/>
      <c r="AH2" s="420"/>
      <c r="AI2" s="420"/>
      <c r="AJ2" s="4" t="s">
        <v>200</v>
      </c>
      <c r="AK2" s="5" t="s">
        <v>201</v>
      </c>
    </row>
    <row r="3" spans="2:38" ht="17.25" thickBot="1" x14ac:dyDescent="0.35">
      <c r="B3" s="1" t="s">
        <v>202</v>
      </c>
      <c r="E3" s="421" t="s">
        <v>24</v>
      </c>
      <c r="F3" s="421"/>
      <c r="G3" s="421"/>
      <c r="H3" s="421"/>
      <c r="I3" s="421"/>
      <c r="J3" s="421"/>
      <c r="K3" s="421"/>
      <c r="L3" s="421"/>
      <c r="M3" s="421"/>
      <c r="N3" s="421"/>
      <c r="O3" s="6"/>
      <c r="P3" s="7" t="s">
        <v>155</v>
      </c>
      <c r="Q3" s="8"/>
      <c r="V3" s="3"/>
      <c r="Y3" s="421" t="s">
        <v>26</v>
      </c>
      <c r="Z3" s="421"/>
      <c r="AA3" s="421"/>
      <c r="AB3" s="421"/>
      <c r="AC3" s="421"/>
      <c r="AD3" s="421"/>
      <c r="AE3" s="421"/>
      <c r="AF3" s="421"/>
      <c r="AG3" s="421"/>
      <c r="AH3" s="421"/>
      <c r="AI3" s="6"/>
      <c r="AJ3" s="7" t="s">
        <v>155</v>
      </c>
      <c r="AK3" s="8"/>
    </row>
    <row r="4" spans="2:38" x14ac:dyDescent="0.3">
      <c r="B4" s="1" t="s">
        <v>203</v>
      </c>
      <c r="E4" s="284"/>
      <c r="F4" s="284"/>
      <c r="G4" s="284"/>
      <c r="H4" s="284"/>
      <c r="I4" s="284"/>
      <c r="J4" s="284"/>
      <c r="K4" s="284"/>
      <c r="L4" s="284"/>
      <c r="M4" s="284"/>
      <c r="N4" s="284"/>
      <c r="P4" s="8" t="s">
        <v>43</v>
      </c>
      <c r="Q4" s="9">
        <v>0.5</v>
      </c>
      <c r="R4" s="8" t="s">
        <v>43</v>
      </c>
      <c r="V4" s="3"/>
      <c r="Y4" s="284"/>
      <c r="Z4" s="284"/>
      <c r="AA4" s="284"/>
      <c r="AB4" s="284"/>
      <c r="AC4" s="284"/>
      <c r="AD4" s="284"/>
      <c r="AE4" s="284"/>
      <c r="AF4" s="284"/>
      <c r="AG4" s="284"/>
      <c r="AH4" s="284"/>
      <c r="AI4" s="284"/>
      <c r="AJ4" s="8" t="s">
        <v>43</v>
      </c>
      <c r="AK4" s="9">
        <v>0.5</v>
      </c>
      <c r="AL4" s="8" t="s">
        <v>43</v>
      </c>
    </row>
    <row r="5" spans="2:38" x14ac:dyDescent="0.3">
      <c r="E5" s="284"/>
      <c r="F5" s="284"/>
      <c r="H5" s="250" t="s">
        <v>27</v>
      </c>
      <c r="I5" s="251" t="str">
        <f>IF('Scoring Summary'!E5="","",'Scoring Summary'!E5)</f>
        <v/>
      </c>
      <c r="J5" s="287"/>
      <c r="K5" s="287"/>
      <c r="L5" s="287"/>
      <c r="M5" s="287"/>
      <c r="N5" s="284"/>
      <c r="P5" s="8" t="s">
        <v>42</v>
      </c>
      <c r="Q5" s="9">
        <v>0.5</v>
      </c>
      <c r="R5" s="8" t="s">
        <v>42</v>
      </c>
      <c r="V5" s="3"/>
      <c r="Y5" s="284"/>
      <c r="Z5" s="284"/>
      <c r="AB5" s="250" t="s">
        <v>27</v>
      </c>
      <c r="AC5" s="252" t="str">
        <f>IF('Scoring Summary'!R5="","",'Scoring Summary'!R5)</f>
        <v/>
      </c>
      <c r="AD5" s="287"/>
      <c r="AE5" s="287"/>
      <c r="AF5" s="287"/>
      <c r="AG5" s="287"/>
      <c r="AH5" s="284"/>
      <c r="AJ5" s="8" t="s">
        <v>42</v>
      </c>
      <c r="AK5" s="9">
        <v>0.5</v>
      </c>
      <c r="AL5" s="8" t="s">
        <v>42</v>
      </c>
    </row>
    <row r="6" spans="2:38" x14ac:dyDescent="0.3">
      <c r="H6" s="250" t="s">
        <v>28</v>
      </c>
      <c r="I6" s="455" t="str">
        <f>IF('Scoring Summary'!E6="","",'Scoring Summary'!E6)</f>
        <v/>
      </c>
      <c r="J6" s="455"/>
      <c r="K6" s="455"/>
      <c r="L6" s="455"/>
      <c r="M6"/>
      <c r="P6" s="8" t="s">
        <v>46</v>
      </c>
      <c r="Q6" s="9">
        <v>0.75</v>
      </c>
      <c r="R6" s="8" t="s">
        <v>46</v>
      </c>
      <c r="V6" s="3"/>
      <c r="AB6" s="250" t="s">
        <v>28</v>
      </c>
      <c r="AC6" s="422" t="str">
        <f>IF('Scoring Summary'!R6="","",'Scoring Summary'!R6)</f>
        <v/>
      </c>
      <c r="AD6" s="423" t="s">
        <v>155</v>
      </c>
      <c r="AE6" s="423" t="s">
        <v>155</v>
      </c>
      <c r="AF6" s="423" t="s">
        <v>155</v>
      </c>
      <c r="AG6" s="424" t="s">
        <v>155</v>
      </c>
      <c r="AJ6" s="8" t="s">
        <v>46</v>
      </c>
      <c r="AK6" s="9">
        <v>0.75</v>
      </c>
      <c r="AL6" s="8" t="s">
        <v>46</v>
      </c>
    </row>
    <row r="7" spans="2:38" hidden="1" x14ac:dyDescent="0.3">
      <c r="H7" s="250"/>
      <c r="I7" s="425"/>
      <c r="J7" s="425"/>
      <c r="K7" s="287"/>
      <c r="L7" s="287"/>
      <c r="M7" s="287"/>
      <c r="P7" s="8" t="s">
        <v>204</v>
      </c>
      <c r="Q7" s="9">
        <v>1</v>
      </c>
      <c r="R7" s="8" t="s">
        <v>204</v>
      </c>
      <c r="V7" s="3"/>
      <c r="AB7" s="250"/>
      <c r="AC7" s="418" t="s">
        <v>155</v>
      </c>
      <c r="AD7" s="418"/>
      <c r="AE7" s="287"/>
      <c r="AF7" s="287"/>
      <c r="AG7" s="287"/>
      <c r="AJ7" s="8" t="s">
        <v>204</v>
      </c>
      <c r="AK7" s="9">
        <v>1</v>
      </c>
      <c r="AL7" s="8" t="s">
        <v>204</v>
      </c>
    </row>
    <row r="8" spans="2:38" x14ac:dyDescent="0.3">
      <c r="H8" s="250" t="s">
        <v>31</v>
      </c>
      <c r="I8" s="417" t="str">
        <f>IF('Scoring Summary'!E8="","",'Scoring Summary'!E8)</f>
        <v/>
      </c>
      <c r="J8" s="417"/>
      <c r="K8" s="287"/>
      <c r="L8" s="287"/>
      <c r="M8" s="287"/>
      <c r="P8" s="8"/>
      <c r="Q8" s="9"/>
      <c r="V8" s="3"/>
      <c r="AB8" s="250" t="s">
        <v>31</v>
      </c>
      <c r="AC8" s="418" t="str">
        <f>IF('Scoring Summary'!R8="","",'Scoring Summary'!R8)</f>
        <v/>
      </c>
      <c r="AD8" s="418"/>
      <c r="AE8" s="287"/>
      <c r="AG8" s="287"/>
      <c r="AJ8" s="8"/>
      <c r="AK8" s="9"/>
    </row>
    <row r="9" spans="2:38" x14ac:dyDescent="0.3">
      <c r="H9" s="253"/>
      <c r="I9" s="254"/>
      <c r="J9" s="254"/>
      <c r="K9" s="10"/>
      <c r="L9" s="10"/>
      <c r="M9" s="10"/>
      <c r="P9" s="1" t="s">
        <v>81</v>
      </c>
      <c r="V9" s="3"/>
      <c r="AB9" s="253"/>
      <c r="AC9" s="254"/>
      <c r="AD9" s="254"/>
      <c r="AE9" s="10"/>
      <c r="AF9" s="10"/>
      <c r="AG9" s="10"/>
    </row>
    <row r="10" spans="2:38" x14ac:dyDescent="0.3">
      <c r="H10" s="23" t="s">
        <v>157</v>
      </c>
      <c r="I10" s="255">
        <f>MAX(I12,I13)</f>
        <v>0</v>
      </c>
      <c r="J10" s="254"/>
      <c r="K10" s="10"/>
      <c r="L10" s="10"/>
      <c r="M10" s="10"/>
      <c r="V10" s="3"/>
      <c r="AB10" s="23" t="s">
        <v>158</v>
      </c>
      <c r="AC10" s="255">
        <f>MAX(AC12,AC13)</f>
        <v>0</v>
      </c>
      <c r="AD10" s="254"/>
      <c r="AE10" s="10"/>
      <c r="AF10" s="10"/>
      <c r="AG10" s="10"/>
    </row>
    <row r="11" spans="2:38" x14ac:dyDescent="0.3">
      <c r="H11" s="23"/>
      <c r="I11" s="256"/>
      <c r="J11" s="254"/>
      <c r="K11" s="10"/>
      <c r="L11" s="10"/>
      <c r="M11" s="10"/>
      <c r="V11" s="3"/>
      <c r="AB11" s="23"/>
      <c r="AC11" s="256"/>
      <c r="AD11" s="254"/>
      <c r="AE11" s="10"/>
      <c r="AF11" s="10"/>
      <c r="AG11" s="10"/>
    </row>
    <row r="12" spans="2:38" x14ac:dyDescent="0.3">
      <c r="H12" s="257" t="s">
        <v>205</v>
      </c>
      <c r="I12" s="258">
        <f>I20</f>
        <v>0</v>
      </c>
      <c r="J12" s="254"/>
      <c r="K12" s="10"/>
      <c r="L12" s="10"/>
      <c r="M12" s="10"/>
      <c r="V12" s="3"/>
      <c r="AB12" s="257" t="s">
        <v>205</v>
      </c>
      <c r="AC12" s="258">
        <f>AC20</f>
        <v>0</v>
      </c>
      <c r="AD12" s="254"/>
      <c r="AE12" s="10"/>
      <c r="AF12" s="10"/>
      <c r="AG12" s="10"/>
    </row>
    <row r="13" spans="2:38" x14ac:dyDescent="0.3">
      <c r="H13" s="257" t="s">
        <v>206</v>
      </c>
      <c r="I13" s="259">
        <f>B34</f>
        <v>0</v>
      </c>
      <c r="J13" s="254"/>
      <c r="K13" s="10"/>
      <c r="L13" s="10"/>
      <c r="M13" s="10"/>
      <c r="P13" s="1" t="s">
        <v>79</v>
      </c>
      <c r="V13" s="3"/>
      <c r="AB13" s="257" t="s">
        <v>206</v>
      </c>
      <c r="AC13" s="259">
        <f>W34</f>
        <v>0</v>
      </c>
      <c r="AD13" s="254"/>
      <c r="AE13" s="10"/>
      <c r="AF13" s="10"/>
      <c r="AG13" s="10"/>
    </row>
    <row r="14" spans="2:38" ht="17.25" thickBot="1" x14ac:dyDescent="0.35">
      <c r="E14" s="6"/>
      <c r="F14" s="6"/>
      <c r="G14" s="6"/>
      <c r="H14" s="6"/>
      <c r="I14" s="6"/>
      <c r="J14" s="6"/>
      <c r="K14" s="6"/>
      <c r="L14" s="6"/>
      <c r="M14" s="6"/>
      <c r="N14" s="6"/>
      <c r="O14" s="6"/>
      <c r="V14" s="3"/>
      <c r="Y14" s="6"/>
      <c r="Z14" s="6"/>
      <c r="AA14" s="6"/>
      <c r="AB14" s="6"/>
      <c r="AC14" s="6"/>
      <c r="AD14" s="6"/>
      <c r="AE14" s="6"/>
      <c r="AF14" s="6"/>
      <c r="AG14" s="6"/>
      <c r="AH14" s="6"/>
      <c r="AI14" s="6"/>
    </row>
    <row r="15" spans="2:38" ht="42.95" customHeight="1" thickBot="1" x14ac:dyDescent="0.35">
      <c r="E15" s="431" t="s">
        <v>316</v>
      </c>
      <c r="F15" s="431"/>
      <c r="G15" s="431"/>
      <c r="H15" s="431"/>
      <c r="I15" s="431"/>
      <c r="J15" s="431"/>
      <c r="K15" s="431"/>
      <c r="L15" s="431"/>
      <c r="M15" s="431"/>
      <c r="N15" s="431"/>
      <c r="O15" s="431"/>
      <c r="V15" s="3"/>
      <c r="Y15" s="431" t="s">
        <v>316</v>
      </c>
      <c r="Z15" s="431"/>
      <c r="AA15" s="431"/>
      <c r="AB15" s="431"/>
      <c r="AC15" s="431"/>
      <c r="AD15" s="431"/>
      <c r="AE15" s="431"/>
      <c r="AF15" s="431"/>
      <c r="AG15" s="431"/>
      <c r="AH15" s="431"/>
      <c r="AI15" s="431"/>
    </row>
    <row r="16" spans="2:38" ht="17.25" thickBot="1" x14ac:dyDescent="0.35">
      <c r="E16" s="428" t="s">
        <v>207</v>
      </c>
      <c r="F16" s="429"/>
      <c r="G16" s="429"/>
      <c r="H16" s="429"/>
      <c r="I16" s="429"/>
      <c r="J16" s="429"/>
      <c r="K16" s="429"/>
      <c r="L16" s="429"/>
      <c r="M16" s="429"/>
      <c r="N16" s="429"/>
      <c r="O16" s="430"/>
      <c r="V16" s="3"/>
      <c r="Y16" s="428" t="s">
        <v>207</v>
      </c>
      <c r="Z16" s="429"/>
      <c r="AA16" s="429"/>
      <c r="AB16" s="429"/>
      <c r="AC16" s="429"/>
      <c r="AD16" s="429"/>
      <c r="AE16" s="429"/>
      <c r="AF16" s="429"/>
      <c r="AG16" s="429"/>
      <c r="AH16" s="429"/>
      <c r="AI16" s="430"/>
    </row>
    <row r="17" spans="5:40" ht="42.95" customHeight="1" x14ac:dyDescent="0.3">
      <c r="E17" s="427" t="s">
        <v>208</v>
      </c>
      <c r="F17" s="427"/>
      <c r="G17" s="427"/>
      <c r="H17" s="427"/>
      <c r="I17" s="427"/>
      <c r="J17" s="427"/>
      <c r="K17" s="427"/>
      <c r="L17" s="427"/>
      <c r="M17" s="427"/>
      <c r="N17" s="427"/>
      <c r="O17" s="427"/>
      <c r="V17" s="3"/>
      <c r="Y17" s="427" t="str">
        <f>E17</f>
        <v>The Authority has developed a Quality of Life Index that calculates a score for every census tract in Illinois. The Quality of Life Index score is a dynamic measurement of cumulative positive outcome measurements in five different Quality of Life Categories. These categories are: education, prosperity, health, housing, and connectivity. Each category is worth two points and consists of carefully vetted data. Census tracts can achieve overall scores ranging from one to 10 points. A full discussion of methodology used in the Quality of Life Index is available on the Website. Projects will receive their assigned Quality of Life Index score per the methodology described above. Quality of Life Index scores cannot be adjusted.</v>
      </c>
      <c r="Z17" s="427"/>
      <c r="AA17" s="427"/>
      <c r="AB17" s="427"/>
      <c r="AC17" s="427"/>
      <c r="AD17" s="427"/>
      <c r="AE17" s="427"/>
      <c r="AF17" s="427"/>
      <c r="AG17" s="427"/>
      <c r="AH17" s="427"/>
      <c r="AI17" s="427"/>
    </row>
    <row r="18" spans="5:40" x14ac:dyDescent="0.3">
      <c r="E18" s="427"/>
      <c r="F18" s="427"/>
      <c r="G18" s="427"/>
      <c r="H18" s="427"/>
      <c r="I18" s="427"/>
      <c r="J18" s="427"/>
      <c r="K18" s="427"/>
      <c r="L18" s="427"/>
      <c r="M18" s="427"/>
      <c r="N18" s="427"/>
      <c r="O18" s="427"/>
      <c r="V18" s="3"/>
      <c r="Y18" s="427"/>
      <c r="Z18" s="427"/>
      <c r="AA18" s="427"/>
      <c r="AB18" s="427"/>
      <c r="AC18" s="427"/>
      <c r="AD18" s="427"/>
      <c r="AE18" s="427"/>
      <c r="AF18" s="427"/>
      <c r="AG18" s="427"/>
      <c r="AH18" s="427"/>
      <c r="AI18" s="427"/>
    </row>
    <row r="19" spans="5:40" x14ac:dyDescent="0.3">
      <c r="V19" s="3"/>
    </row>
    <row r="20" spans="5:40" x14ac:dyDescent="0.3">
      <c r="H20" s="253" t="s">
        <v>209</v>
      </c>
      <c r="I20" s="268"/>
      <c r="P20" s="11" t="s">
        <v>210</v>
      </c>
      <c r="Q20" s="12"/>
      <c r="R20" s="13">
        <v>1</v>
      </c>
      <c r="V20" s="3"/>
      <c r="AB20" s="253" t="s">
        <v>211</v>
      </c>
      <c r="AC20" s="268"/>
      <c r="AJ20" s="11" t="s">
        <v>210</v>
      </c>
      <c r="AK20" s="12"/>
      <c r="AL20" s="13">
        <v>1</v>
      </c>
    </row>
    <row r="21" spans="5:40" ht="17.25" thickBot="1" x14ac:dyDescent="0.35">
      <c r="P21" s="82"/>
      <c r="R21" s="83"/>
      <c r="V21" s="3"/>
      <c r="AJ21" s="82"/>
      <c r="AL21" s="83"/>
    </row>
    <row r="22" spans="5:40" ht="16.5" customHeight="1" thickBot="1" x14ac:dyDescent="0.35">
      <c r="E22" s="428" t="s">
        <v>212</v>
      </c>
      <c r="F22" s="429"/>
      <c r="G22" s="429"/>
      <c r="H22" s="429"/>
      <c r="I22" s="429"/>
      <c r="J22" s="429"/>
      <c r="K22" s="429"/>
      <c r="L22" s="429"/>
      <c r="M22" s="429"/>
      <c r="N22" s="429"/>
      <c r="O22" s="430"/>
      <c r="V22" s="3"/>
      <c r="Y22" s="428" t="s">
        <v>212</v>
      </c>
      <c r="Z22" s="429"/>
      <c r="AA22" s="429"/>
      <c r="AB22" s="429"/>
      <c r="AC22" s="429"/>
      <c r="AD22" s="429"/>
      <c r="AE22" s="429"/>
      <c r="AF22" s="429"/>
      <c r="AG22" s="429"/>
      <c r="AH22" s="429"/>
      <c r="AI22" s="430"/>
    </row>
    <row r="23" spans="5:40" ht="24.6" customHeight="1" x14ac:dyDescent="0.3">
      <c r="E23" s="419" t="s">
        <v>213</v>
      </c>
      <c r="F23" s="419"/>
      <c r="G23" s="419"/>
      <c r="H23" s="419"/>
      <c r="I23" s="419"/>
      <c r="J23" s="419"/>
      <c r="K23" s="419"/>
      <c r="L23" s="419"/>
      <c r="M23" s="419"/>
      <c r="N23" s="419"/>
      <c r="O23" s="419"/>
      <c r="P23" s="1" t="s">
        <v>214</v>
      </c>
      <c r="Q23" s="14" t="s">
        <v>215</v>
      </c>
      <c r="R23" s="14"/>
      <c r="S23" s="14" t="s">
        <v>216</v>
      </c>
      <c r="T23" s="14" t="s">
        <v>217</v>
      </c>
      <c r="U23" s="14"/>
      <c r="V23" s="3"/>
      <c r="Y23" s="419" t="s">
        <v>218</v>
      </c>
      <c r="Z23" s="419"/>
      <c r="AA23" s="419"/>
      <c r="AB23" s="419"/>
      <c r="AC23" s="419"/>
      <c r="AD23" s="419"/>
      <c r="AE23" s="419"/>
      <c r="AF23" s="419"/>
      <c r="AG23" s="419"/>
      <c r="AH23" s="419"/>
      <c r="AI23" s="419"/>
      <c r="AJ23" s="1" t="s">
        <v>214</v>
      </c>
      <c r="AK23" s="14" t="s">
        <v>215</v>
      </c>
      <c r="AL23" s="14"/>
      <c r="AM23" s="14" t="s">
        <v>216</v>
      </c>
      <c r="AN23" s="1" t="s">
        <v>217</v>
      </c>
    </row>
    <row r="24" spans="5:40" ht="16.5" customHeight="1" x14ac:dyDescent="0.3">
      <c r="E24" s="419" t="s">
        <v>219</v>
      </c>
      <c r="F24" s="419"/>
      <c r="G24" s="419"/>
      <c r="H24" s="419"/>
      <c r="I24" s="419"/>
      <c r="J24" s="419"/>
      <c r="K24" s="419"/>
      <c r="L24" s="419"/>
      <c r="M24" s="419"/>
      <c r="N24" s="419"/>
      <c r="O24" s="419"/>
      <c r="P24" s="15">
        <f>SUM(P44:P450)</f>
        <v>0</v>
      </c>
      <c r="Q24" s="15">
        <f>SUM(Q44:Q450)</f>
        <v>0</v>
      </c>
      <c r="R24" s="15"/>
      <c r="S24" s="15">
        <f>SUM(S44:S450)</f>
        <v>0</v>
      </c>
      <c r="T24" s="15">
        <f>SUM(T44:T450)</f>
        <v>0</v>
      </c>
      <c r="U24" s="15"/>
      <c r="V24" s="3"/>
      <c r="Y24" s="419" t="s">
        <v>219</v>
      </c>
      <c r="Z24" s="419"/>
      <c r="AA24" s="419"/>
      <c r="AB24" s="419"/>
      <c r="AC24" s="419"/>
      <c r="AD24" s="419"/>
      <c r="AE24" s="419"/>
      <c r="AF24" s="419"/>
      <c r="AG24" s="419"/>
      <c r="AH24" s="419"/>
      <c r="AI24" s="419"/>
      <c r="AJ24" s="15">
        <f>SUM(AJ44:AJ450)</f>
        <v>0</v>
      </c>
      <c r="AK24" s="15">
        <f>SUM(AK44:AK450)</f>
        <v>0</v>
      </c>
      <c r="AL24" s="15"/>
      <c r="AM24" s="15">
        <f>SUM(AM44:AM450)</f>
        <v>0</v>
      </c>
      <c r="AN24" s="15">
        <f>SUM(AN44:AN450)</f>
        <v>0</v>
      </c>
    </row>
    <row r="25" spans="5:40" ht="16.5" customHeight="1" x14ac:dyDescent="0.3">
      <c r="E25" s="419" t="s">
        <v>220</v>
      </c>
      <c r="F25" s="419"/>
      <c r="G25" s="419"/>
      <c r="H25" s="419"/>
      <c r="I25" s="419"/>
      <c r="J25" s="419"/>
      <c r="K25" s="419"/>
      <c r="L25" s="419"/>
      <c r="M25" s="419"/>
      <c r="N25" s="419"/>
      <c r="O25" s="419"/>
      <c r="V25" s="3"/>
      <c r="Y25" s="419" t="str">
        <f>E25</f>
        <v>2) Complete the name, address, and distance from Site for each neighborhood asset.</v>
      </c>
      <c r="Z25" s="419"/>
      <c r="AA25" s="419"/>
      <c r="AB25" s="419"/>
      <c r="AC25" s="419"/>
      <c r="AD25" s="419"/>
      <c r="AE25" s="419"/>
      <c r="AF25" s="419"/>
      <c r="AG25" s="419"/>
      <c r="AH25" s="419"/>
      <c r="AI25" s="419"/>
    </row>
    <row r="26" spans="5:40" ht="32.1" customHeight="1" x14ac:dyDescent="0.3">
      <c r="E26" s="432" t="s">
        <v>221</v>
      </c>
      <c r="F26" s="432"/>
      <c r="G26" s="432"/>
      <c r="H26" s="432"/>
      <c r="I26" s="432"/>
      <c r="J26" s="432"/>
      <c r="K26" s="432"/>
      <c r="L26" s="432"/>
      <c r="M26" s="432"/>
      <c r="N26" s="432"/>
      <c r="O26" s="432"/>
      <c r="V26" s="3"/>
      <c r="Y26" s="432" t="s">
        <v>221</v>
      </c>
      <c r="Z26" s="432"/>
      <c r="AA26" s="432"/>
      <c r="AB26" s="432"/>
      <c r="AC26" s="432"/>
      <c r="AD26" s="432"/>
      <c r="AE26" s="432"/>
      <c r="AF26" s="432"/>
      <c r="AG26" s="432"/>
      <c r="AH26" s="432"/>
      <c r="AI26" s="432"/>
    </row>
    <row r="27" spans="5:40" ht="16.5" customHeight="1" x14ac:dyDescent="0.3">
      <c r="V27" s="3"/>
    </row>
    <row r="28" spans="5:40" ht="16.5" hidden="1" customHeight="1" x14ac:dyDescent="0.3">
      <c r="E28" s="433"/>
      <c r="F28" s="433"/>
      <c r="G28" s="433"/>
      <c r="H28" s="433"/>
      <c r="I28" s="433"/>
      <c r="J28" s="433"/>
      <c r="K28" s="433"/>
      <c r="L28" s="433"/>
      <c r="M28" s="433"/>
      <c r="N28" s="433"/>
      <c r="V28" s="3"/>
      <c r="Y28" s="433"/>
      <c r="Z28" s="433"/>
      <c r="AA28" s="433"/>
      <c r="AB28" s="433"/>
      <c r="AC28" s="433"/>
      <c r="AD28" s="433"/>
      <c r="AE28" s="433"/>
      <c r="AF28" s="433"/>
      <c r="AG28" s="433"/>
      <c r="AH28" s="433"/>
    </row>
    <row r="29" spans="5:40" ht="16.5" hidden="1" customHeight="1" x14ac:dyDescent="0.3">
      <c r="V29" s="3"/>
    </row>
    <row r="30" spans="5:40" ht="17.25" thickBot="1" x14ac:dyDescent="0.35">
      <c r="E30" s="426" t="s">
        <v>222</v>
      </c>
      <c r="F30" s="426"/>
      <c r="G30" s="426"/>
      <c r="H30" s="426"/>
      <c r="I30" s="426"/>
      <c r="J30" s="426"/>
      <c r="K30" s="426"/>
      <c r="L30" s="426"/>
      <c r="M30" s="426"/>
      <c r="N30" s="426"/>
      <c r="O30" s="426"/>
      <c r="V30" s="3"/>
      <c r="Y30" s="426" t="s">
        <v>222</v>
      </c>
      <c r="Z30" s="426"/>
      <c r="AA30" s="426"/>
      <c r="AB30" s="426"/>
      <c r="AC30" s="426"/>
      <c r="AD30" s="426"/>
      <c r="AE30" s="426"/>
      <c r="AF30" s="426"/>
      <c r="AG30" s="426"/>
      <c r="AH30" s="426"/>
      <c r="AI30" s="426"/>
    </row>
    <row r="31" spans="5:40" x14ac:dyDescent="0.3">
      <c r="G31" s="260"/>
      <c r="H31" s="260"/>
      <c r="I31" s="260"/>
      <c r="J31" s="260"/>
      <c r="K31" s="260"/>
      <c r="L31" s="260"/>
      <c r="M31" s="260"/>
      <c r="N31" s="260"/>
      <c r="V31" s="3"/>
      <c r="AA31" s="260"/>
      <c r="AB31" s="260"/>
      <c r="AC31" s="260"/>
      <c r="AD31" s="260"/>
      <c r="AE31" s="260"/>
      <c r="AF31" s="260"/>
      <c r="AG31" s="260"/>
      <c r="AH31" s="260"/>
    </row>
    <row r="32" spans="5:40" x14ac:dyDescent="0.3">
      <c r="G32" s="260"/>
      <c r="H32" s="260"/>
      <c r="I32" s="260"/>
      <c r="J32" s="260"/>
      <c r="K32" s="260"/>
      <c r="L32" s="260"/>
      <c r="M32" s="260"/>
      <c r="N32" s="261" t="s">
        <v>223</v>
      </c>
      <c r="O32" s="262">
        <f>P24</f>
        <v>0</v>
      </c>
      <c r="V32" s="3"/>
      <c r="AA32" s="260"/>
      <c r="AB32" s="260"/>
      <c r="AC32" s="260"/>
      <c r="AD32" s="260"/>
      <c r="AE32" s="260"/>
      <c r="AF32" s="260"/>
      <c r="AG32" s="260"/>
      <c r="AH32" s="261" t="s">
        <v>223</v>
      </c>
      <c r="AI32" s="262">
        <f>AJ24</f>
        <v>0</v>
      </c>
    </row>
    <row r="33" spans="2:40" x14ac:dyDescent="0.3">
      <c r="B33" s="16" t="s">
        <v>224</v>
      </c>
      <c r="C33" s="16"/>
      <c r="D33" s="16" t="s">
        <v>91</v>
      </c>
      <c r="G33" s="260"/>
      <c r="H33" s="260"/>
      <c r="I33" s="260"/>
      <c r="J33" s="260"/>
      <c r="K33" s="260"/>
      <c r="L33" s="260"/>
      <c r="M33" s="260"/>
      <c r="N33" s="260"/>
      <c r="V33" s="3"/>
      <c r="W33" s="16" t="s">
        <v>224</v>
      </c>
      <c r="X33" s="16" t="s">
        <v>91</v>
      </c>
      <c r="AA33" s="260"/>
      <c r="AB33" s="260"/>
      <c r="AC33" s="260"/>
      <c r="AD33" s="260"/>
      <c r="AE33" s="260"/>
      <c r="AF33" s="260"/>
      <c r="AG33" s="260"/>
      <c r="AH33" s="260"/>
    </row>
    <row r="34" spans="2:40" s="19" customFormat="1" ht="45.6" customHeight="1" x14ac:dyDescent="0.2">
      <c r="B34" s="434">
        <f>IF(SUM(E34:E36)&gt;=10,10,SUM(E34:E36))</f>
        <v>0</v>
      </c>
      <c r="C34" s="282"/>
      <c r="D34" s="17">
        <v>4</v>
      </c>
      <c r="E34" s="263" t="str">
        <f>IF(F34="X",D34,"")</f>
        <v/>
      </c>
      <c r="F34" s="263" t="str">
        <f>IF(O34&gt;=0.01,"X","")</f>
        <v/>
      </c>
      <c r="G34" s="283" t="s">
        <v>215</v>
      </c>
      <c r="H34" s="435" t="s">
        <v>225</v>
      </c>
      <c r="I34" s="436"/>
      <c r="J34" s="436"/>
      <c r="K34" s="436"/>
      <c r="L34" s="436"/>
      <c r="M34" s="436"/>
      <c r="N34" s="437"/>
      <c r="O34" s="264">
        <f>IF($P$24&gt;0,Q24/$P$24,0%)</f>
        <v>0</v>
      </c>
      <c r="P34" s="18"/>
      <c r="Q34" s="18"/>
      <c r="R34" s="18"/>
      <c r="S34" s="18"/>
      <c r="T34" s="18"/>
      <c r="U34" s="18"/>
      <c r="V34" s="265"/>
      <c r="W34" s="438">
        <f>IF(SUM(Y34:Y36)&gt;=10,10,SUM(Y34:Y36))</f>
        <v>0</v>
      </c>
      <c r="X34" s="17">
        <v>4</v>
      </c>
      <c r="Y34" s="263" t="str">
        <f>IF(Z34="X",X34,"")</f>
        <v/>
      </c>
      <c r="Z34" s="263" t="str">
        <f>IF(AI34&gt;=0.01,"X","")</f>
        <v/>
      </c>
      <c r="AA34" s="283" t="s">
        <v>215</v>
      </c>
      <c r="AB34" s="435" t="s">
        <v>225</v>
      </c>
      <c r="AC34" s="436"/>
      <c r="AD34" s="436"/>
      <c r="AE34" s="436"/>
      <c r="AF34" s="436"/>
      <c r="AG34" s="436"/>
      <c r="AH34" s="437"/>
      <c r="AI34" s="264">
        <f>IF($AJ$24&gt;0,AK$24/$AJ$24,0%)</f>
        <v>0</v>
      </c>
      <c r="AJ34" s="18"/>
      <c r="AK34" s="18"/>
      <c r="AL34" s="18"/>
      <c r="AM34" s="18"/>
      <c r="AN34" s="18"/>
    </row>
    <row r="35" spans="2:40" s="19" customFormat="1" ht="33" customHeight="1" x14ac:dyDescent="0.2">
      <c r="B35" s="434"/>
      <c r="C35" s="282"/>
      <c r="D35" s="17">
        <v>3</v>
      </c>
      <c r="E35" s="263" t="str">
        <f t="shared" ref="E35:E36" si="0">IF(F35="X",D35,"")</f>
        <v/>
      </c>
      <c r="F35" s="263" t="str">
        <f>IF(O35&gt;=0.01,"X","")</f>
        <v/>
      </c>
      <c r="G35" s="283" t="s">
        <v>226</v>
      </c>
      <c r="H35" s="435" t="s">
        <v>227</v>
      </c>
      <c r="I35" s="436"/>
      <c r="J35" s="436"/>
      <c r="K35" s="436"/>
      <c r="L35" s="436"/>
      <c r="M35" s="436"/>
      <c r="N35" s="437"/>
      <c r="O35" s="264">
        <f>IF($P$24&gt;0,S24/$P$24,0%)</f>
        <v>0</v>
      </c>
      <c r="P35" s="18"/>
      <c r="Q35" s="18"/>
      <c r="R35" s="18"/>
      <c r="S35" s="18"/>
      <c r="T35" s="18"/>
      <c r="U35" s="18"/>
      <c r="V35" s="265"/>
      <c r="W35" s="439"/>
      <c r="X35" s="17">
        <v>3</v>
      </c>
      <c r="Y35" s="263" t="str">
        <f>IF(Z35="X",X35,"")</f>
        <v/>
      </c>
      <c r="Z35" s="263" t="str">
        <f>IF(AI35&gt;=0.01,"X","")</f>
        <v/>
      </c>
      <c r="AA35" s="283" t="s">
        <v>226</v>
      </c>
      <c r="AB35" s="435" t="s">
        <v>227</v>
      </c>
      <c r="AC35" s="436"/>
      <c r="AD35" s="436"/>
      <c r="AE35" s="436"/>
      <c r="AF35" s="436"/>
      <c r="AG35" s="436"/>
      <c r="AH35" s="437"/>
      <c r="AI35" s="264">
        <f>IF($AJ$24&gt;0,AM$24/$AJ$24,0%)</f>
        <v>0</v>
      </c>
      <c r="AJ35" s="18"/>
      <c r="AK35" s="18"/>
      <c r="AL35" s="18"/>
      <c r="AM35" s="18"/>
      <c r="AN35" s="18"/>
    </row>
    <row r="36" spans="2:40" s="19" customFormat="1" ht="69.75" customHeight="1" x14ac:dyDescent="0.2">
      <c r="B36" s="434"/>
      <c r="C36" s="282"/>
      <c r="D36" s="17">
        <v>3</v>
      </c>
      <c r="E36" s="263" t="str">
        <f t="shared" si="0"/>
        <v/>
      </c>
      <c r="F36" s="263" t="str">
        <f>IF(O36&gt;=0.01,"X","")</f>
        <v/>
      </c>
      <c r="G36" s="283" t="s">
        <v>228</v>
      </c>
      <c r="H36" s="446" t="s">
        <v>229</v>
      </c>
      <c r="I36" s="447"/>
      <c r="J36" s="447"/>
      <c r="K36" s="447"/>
      <c r="L36" s="447"/>
      <c r="M36" s="447"/>
      <c r="N36" s="448"/>
      <c r="O36" s="264">
        <f>IF($P$24&gt;0,T24/$P$24,0%)</f>
        <v>0</v>
      </c>
      <c r="P36" s="18"/>
      <c r="Q36" s="18"/>
      <c r="R36" s="18"/>
      <c r="S36" s="18"/>
      <c r="T36" s="18"/>
      <c r="U36" s="18"/>
      <c r="V36" s="265"/>
      <c r="W36" s="439"/>
      <c r="X36" s="17">
        <v>3</v>
      </c>
      <c r="Y36" s="263" t="str">
        <f>IF(Z36="X",X36,"")</f>
        <v/>
      </c>
      <c r="Z36" s="263" t="str">
        <f>IF(AI36&gt;=0.01,"X","")</f>
        <v/>
      </c>
      <c r="AA36" s="283" t="s">
        <v>228</v>
      </c>
      <c r="AB36" s="446" t="s">
        <v>229</v>
      </c>
      <c r="AC36" s="447"/>
      <c r="AD36" s="447"/>
      <c r="AE36" s="447"/>
      <c r="AF36" s="447"/>
      <c r="AG36" s="447"/>
      <c r="AH36" s="448"/>
      <c r="AI36" s="264">
        <f>IF($AJ$24&gt;0,AN$24/$AJ$24,0%)</f>
        <v>0</v>
      </c>
      <c r="AJ36" s="18"/>
      <c r="AK36" s="18"/>
      <c r="AL36" s="18"/>
      <c r="AM36" s="18"/>
      <c r="AN36" s="18"/>
    </row>
    <row r="37" spans="2:40" s="19" customFormat="1" ht="35.1" hidden="1" customHeight="1" x14ac:dyDescent="0.2">
      <c r="B37" s="20"/>
      <c r="C37" s="20"/>
      <c r="D37" s="21"/>
      <c r="E37" s="266" t="str">
        <f t="shared" ref="E37:E39" si="1">IF(F37="X",D37,"")</f>
        <v/>
      </c>
      <c r="F37" s="266" t="str">
        <f t="shared" ref="F37:F39" si="2">IF(O37&gt;=R$20,"X","")</f>
        <v/>
      </c>
      <c r="G37" s="283"/>
      <c r="H37" s="435"/>
      <c r="I37" s="436"/>
      <c r="J37" s="436"/>
      <c r="K37" s="436"/>
      <c r="L37" s="436"/>
      <c r="M37" s="436"/>
      <c r="N37" s="437"/>
      <c r="O37" s="264"/>
      <c r="P37" s="18"/>
      <c r="Q37" s="18"/>
      <c r="R37" s="18"/>
      <c r="S37" s="18"/>
      <c r="T37" s="18"/>
      <c r="U37" s="18"/>
      <c r="V37" s="265"/>
      <c r="W37" s="20"/>
      <c r="X37" s="21"/>
      <c r="Y37" s="266" t="str">
        <f t="shared" ref="Y37:Y39" si="3">IF(Z37="X",X37,"")</f>
        <v/>
      </c>
      <c r="Z37" s="266" t="str">
        <f t="shared" ref="Z37:Z39" si="4">IF(AI37&gt;=AL$20,"X","")</f>
        <v/>
      </c>
      <c r="AA37" s="283"/>
      <c r="AB37" s="435"/>
      <c r="AC37" s="436"/>
      <c r="AD37" s="436"/>
      <c r="AE37" s="436"/>
      <c r="AF37" s="436"/>
      <c r="AG37" s="436"/>
      <c r="AH37" s="437"/>
      <c r="AI37" s="264"/>
      <c r="AJ37" s="18"/>
      <c r="AK37" s="18"/>
      <c r="AL37" s="18"/>
      <c r="AM37" s="18"/>
      <c r="AN37" s="18"/>
    </row>
    <row r="38" spans="2:40" s="19" customFormat="1" ht="35.1" hidden="1" customHeight="1" x14ac:dyDescent="0.2">
      <c r="B38" s="22"/>
      <c r="C38" s="22"/>
      <c r="D38" s="21"/>
      <c r="E38" s="266" t="str">
        <f t="shared" si="1"/>
        <v/>
      </c>
      <c r="F38" s="266" t="str">
        <f t="shared" si="2"/>
        <v/>
      </c>
      <c r="G38" s="283"/>
      <c r="H38" s="435"/>
      <c r="I38" s="436"/>
      <c r="J38" s="436"/>
      <c r="K38" s="436"/>
      <c r="L38" s="436"/>
      <c r="M38" s="436"/>
      <c r="N38" s="437"/>
      <c r="O38" s="264"/>
      <c r="P38" s="18"/>
      <c r="Q38" s="18"/>
      <c r="R38" s="18"/>
      <c r="S38" s="18"/>
      <c r="T38" s="18"/>
      <c r="U38" s="18"/>
      <c r="V38" s="265"/>
      <c r="W38" s="22"/>
      <c r="X38" s="21"/>
      <c r="Y38" s="266" t="str">
        <f t="shared" si="3"/>
        <v/>
      </c>
      <c r="Z38" s="266" t="str">
        <f t="shared" si="4"/>
        <v/>
      </c>
      <c r="AA38" s="283"/>
      <c r="AB38" s="435"/>
      <c r="AC38" s="436"/>
      <c r="AD38" s="436"/>
      <c r="AE38" s="436"/>
      <c r="AF38" s="436"/>
      <c r="AG38" s="436"/>
      <c r="AH38" s="437"/>
      <c r="AI38" s="264"/>
      <c r="AJ38" s="18"/>
      <c r="AK38" s="18"/>
      <c r="AL38" s="18"/>
      <c r="AM38" s="18"/>
      <c r="AN38" s="18"/>
    </row>
    <row r="39" spans="2:40" s="19" customFormat="1" ht="35.1" hidden="1" customHeight="1" x14ac:dyDescent="0.2">
      <c r="B39" s="22"/>
      <c r="C39" s="22"/>
      <c r="D39" s="21"/>
      <c r="E39" s="266" t="str">
        <f t="shared" si="1"/>
        <v/>
      </c>
      <c r="F39" s="266" t="str">
        <f t="shared" si="2"/>
        <v/>
      </c>
      <c r="G39" s="283"/>
      <c r="H39" s="435"/>
      <c r="I39" s="436"/>
      <c r="J39" s="436"/>
      <c r="K39" s="436"/>
      <c r="L39" s="436"/>
      <c r="M39" s="436"/>
      <c r="N39" s="437"/>
      <c r="O39" s="264"/>
      <c r="P39" s="18"/>
      <c r="Q39" s="18"/>
      <c r="R39" s="18"/>
      <c r="S39" s="18"/>
      <c r="T39" s="18"/>
      <c r="U39" s="18"/>
      <c r="V39" s="265"/>
      <c r="W39" s="22"/>
      <c r="X39" s="21"/>
      <c r="Y39" s="266" t="str">
        <f t="shared" si="3"/>
        <v/>
      </c>
      <c r="Z39" s="266" t="str">
        <f t="shared" si="4"/>
        <v/>
      </c>
      <c r="AA39" s="283"/>
      <c r="AB39" s="435"/>
      <c r="AC39" s="436"/>
      <c r="AD39" s="436"/>
      <c r="AE39" s="436"/>
      <c r="AF39" s="436"/>
      <c r="AG39" s="436"/>
      <c r="AH39" s="437"/>
      <c r="AI39" s="264"/>
      <c r="AJ39" s="18"/>
      <c r="AK39" s="18"/>
      <c r="AL39" s="18"/>
      <c r="AM39" s="18"/>
      <c r="AN39" s="18"/>
    </row>
    <row r="40" spans="2:40" x14ac:dyDescent="0.3">
      <c r="G40" s="267"/>
      <c r="V40" s="3"/>
      <c r="AA40" s="267"/>
    </row>
    <row r="41" spans="2:40" ht="17.25" thickBot="1" x14ac:dyDescent="0.35">
      <c r="E41" s="6"/>
      <c r="F41" s="6"/>
      <c r="G41" s="6"/>
      <c r="H41" s="6"/>
      <c r="I41" s="6"/>
      <c r="J41" s="6"/>
      <c r="K41" s="6"/>
      <c r="L41" s="6"/>
      <c r="M41" s="6"/>
      <c r="N41" s="6"/>
      <c r="O41" s="6"/>
      <c r="V41" s="3"/>
      <c r="Y41" s="6"/>
      <c r="Z41" s="6"/>
      <c r="AA41" s="6"/>
      <c r="AB41" s="6"/>
      <c r="AC41" s="6"/>
      <c r="AD41" s="6"/>
      <c r="AE41" s="6"/>
      <c r="AF41" s="6"/>
      <c r="AG41" s="6"/>
      <c r="AH41" s="6"/>
      <c r="AI41" s="6"/>
    </row>
    <row r="42" spans="2:40" x14ac:dyDescent="0.3">
      <c r="E42" s="443"/>
      <c r="F42" s="443"/>
      <c r="G42" s="443"/>
      <c r="H42" s="443"/>
      <c r="I42" s="443"/>
      <c r="J42" s="443"/>
      <c r="K42" s="443"/>
      <c r="L42" s="443"/>
      <c r="M42" s="444"/>
      <c r="N42" s="443"/>
      <c r="O42" s="443"/>
      <c r="V42" s="3"/>
      <c r="Y42" s="443"/>
      <c r="Z42" s="443"/>
      <c r="AA42" s="443"/>
      <c r="AB42" s="443"/>
      <c r="AC42" s="443"/>
      <c r="AD42" s="443"/>
      <c r="AE42" s="443"/>
      <c r="AF42" s="443"/>
      <c r="AG42" s="443"/>
      <c r="AH42" s="443"/>
      <c r="AI42" s="443"/>
    </row>
    <row r="43" spans="2:40" x14ac:dyDescent="0.3">
      <c r="F43" s="281" t="s">
        <v>230</v>
      </c>
      <c r="G43" s="10">
        <v>1</v>
      </c>
      <c r="H43" s="281" t="s">
        <v>231</v>
      </c>
      <c r="I43" s="281"/>
      <c r="J43" s="281"/>
      <c r="K43" s="23" t="s">
        <v>232</v>
      </c>
      <c r="L43" s="24"/>
      <c r="M43" s="31"/>
      <c r="V43" s="3"/>
      <c r="Z43" s="281" t="s">
        <v>230</v>
      </c>
      <c r="AA43" s="10">
        <v>1</v>
      </c>
      <c r="AB43" s="281" t="s">
        <v>231</v>
      </c>
      <c r="AC43" s="281"/>
      <c r="AD43" s="281"/>
      <c r="AE43" s="23" t="s">
        <v>232</v>
      </c>
      <c r="AF43" s="25"/>
    </row>
    <row r="44" spans="2:40" ht="14.45" customHeight="1" x14ac:dyDescent="0.3">
      <c r="E44" s="445" t="s">
        <v>233</v>
      </c>
      <c r="F44" s="445"/>
      <c r="G44" s="26" t="s">
        <v>155</v>
      </c>
      <c r="H44" s="27">
        <f>IF(G44=P$4,Q$4,IF(G44=P$5,Q$5,IF(G44=P$6,Q$6,IF(G44=P$7,Q$7,IF(G44=P$8,Q$8,"")))))</f>
        <v>0</v>
      </c>
      <c r="I44" s="27"/>
      <c r="J44" s="27"/>
      <c r="K44" s="23" t="s">
        <v>234</v>
      </c>
      <c r="L44" s="24"/>
      <c r="M44" s="31"/>
      <c r="P44" s="1">
        <f>IF(G44="",0,1)</f>
        <v>0</v>
      </c>
      <c r="Q44" s="1">
        <f>IF(F47="",0,1)</f>
        <v>0</v>
      </c>
      <c r="S44" s="1">
        <f>IF(F48="",0,1)</f>
        <v>0</v>
      </c>
      <c r="T44" s="1">
        <f>IF(F49="",0,1)</f>
        <v>0</v>
      </c>
      <c r="V44" s="3"/>
      <c r="Y44" s="445" t="s">
        <v>233</v>
      </c>
      <c r="Z44" s="445"/>
      <c r="AA44" s="26" t="s">
        <v>155</v>
      </c>
      <c r="AB44" s="27">
        <f>IF(AA44=P$4,Q$4,IF(AA44=P$5,Q$5,IF(AA44=P$6,Q$6,IF(AA44=P$7,Q$7,IF(AA44=P$8,Q$8,"")))))</f>
        <v>0</v>
      </c>
      <c r="AC44" s="27"/>
      <c r="AD44" s="27"/>
      <c r="AE44" s="23" t="s">
        <v>234</v>
      </c>
      <c r="AF44" s="24"/>
      <c r="AJ44" s="1">
        <f>IF(AA44="",0,1)</f>
        <v>0</v>
      </c>
      <c r="AK44" s="1">
        <f>IF(Z47="",0,1)</f>
        <v>0</v>
      </c>
      <c r="AM44" s="1">
        <f>IF(Z48="",0,1)</f>
        <v>0</v>
      </c>
      <c r="AN44" s="1">
        <f>IF(Z49="",0,1)</f>
        <v>0</v>
      </c>
    </row>
    <row r="45" spans="2:40" ht="16.350000000000001" hidden="1" customHeight="1" x14ac:dyDescent="0.3">
      <c r="E45" s="451" t="s">
        <v>235</v>
      </c>
      <c r="F45" s="451"/>
      <c r="G45" s="26" t="s">
        <v>155</v>
      </c>
      <c r="H45" s="27" t="e">
        <f>IF(G45=P$4,#REF!,IF(G45=P$5,#REF!,IF(G45=P$6,#REF!,IF(G45=P$7,#REF!,IF(G45=P$8,#REF!,"")))))</f>
        <v>#REF!</v>
      </c>
      <c r="I45" s="284"/>
      <c r="J45" s="284"/>
      <c r="K45" s="284"/>
      <c r="L45" s="284"/>
      <c r="M45" s="285"/>
      <c r="N45" s="284"/>
      <c r="O45" s="284"/>
      <c r="V45" s="3"/>
      <c r="Y45" s="451" t="s">
        <v>235</v>
      </c>
      <c r="Z45" s="451"/>
      <c r="AA45" s="26" t="s">
        <v>155</v>
      </c>
      <c r="AB45" s="27" t="e">
        <f>IF(AA45=P$4,#REF!,IF(AA45=P$5,#REF!,IF(AA45=P$6,#REF!,IF(AA45=P$7,#REF!,IF(AA45=P$8,#REF!,"")))))</f>
        <v>#REF!</v>
      </c>
      <c r="AC45" s="284"/>
      <c r="AD45" s="284"/>
      <c r="AE45" s="284"/>
      <c r="AF45" s="284"/>
      <c r="AG45" s="284"/>
      <c r="AH45" s="284"/>
      <c r="AI45" s="284"/>
    </row>
    <row r="46" spans="2:40" x14ac:dyDescent="0.3">
      <c r="G46" s="281" t="s">
        <v>236</v>
      </c>
      <c r="H46" s="281" t="s">
        <v>237</v>
      </c>
      <c r="I46" s="281"/>
      <c r="J46" s="281"/>
      <c r="K46" s="281" t="s">
        <v>238</v>
      </c>
      <c r="L46" s="281"/>
      <c r="M46" s="33"/>
      <c r="N46" s="281"/>
      <c r="O46" s="281" t="s">
        <v>239</v>
      </c>
      <c r="V46" s="3"/>
      <c r="AA46" s="281" t="s">
        <v>236</v>
      </c>
      <c r="AB46" s="281" t="s">
        <v>237</v>
      </c>
      <c r="AC46" s="281"/>
      <c r="AD46" s="281"/>
      <c r="AE46" s="281" t="s">
        <v>238</v>
      </c>
      <c r="AF46" s="281"/>
      <c r="AG46" s="281"/>
      <c r="AH46" s="281"/>
      <c r="AI46" s="281" t="s">
        <v>239</v>
      </c>
    </row>
    <row r="47" spans="2:40" ht="15" customHeight="1" x14ac:dyDescent="0.3">
      <c r="F47" s="28" t="str">
        <f>IF(H44="","",IF(O47&gt;0,IF(O47&lt;=H44,"X",""),""))</f>
        <v/>
      </c>
      <c r="G47" s="283" t="str">
        <f>IF($G$34="","",$G$34)</f>
        <v>Health Services</v>
      </c>
      <c r="H47" s="440"/>
      <c r="I47" s="441"/>
      <c r="J47" s="442"/>
      <c r="K47" s="440"/>
      <c r="L47" s="441"/>
      <c r="M47" s="441"/>
      <c r="N47" s="442"/>
      <c r="O47" s="29"/>
      <c r="V47" s="3"/>
      <c r="Z47" s="28" t="str">
        <f>IF(AB44="","",IF(AI47&gt;0,IF(AI47&lt;=AB44,"X",""),""))</f>
        <v/>
      </c>
      <c r="AA47" s="283" t="str">
        <f>IF($AA$34="","",$AA$34)</f>
        <v>Health Services</v>
      </c>
      <c r="AB47" s="440"/>
      <c r="AC47" s="441"/>
      <c r="AD47" s="442"/>
      <c r="AE47" s="440"/>
      <c r="AF47" s="441"/>
      <c r="AG47" s="441"/>
      <c r="AH47" s="442"/>
      <c r="AI47" s="29"/>
    </row>
    <row r="48" spans="2:40" ht="15" customHeight="1" x14ac:dyDescent="0.3">
      <c r="F48" s="28" t="str">
        <f>IF(H44="","",IF(O48&gt;0,IF(O48&lt;=H44,"X",""),""))</f>
        <v/>
      </c>
      <c r="G48" s="283" t="str">
        <f>IF($G$35="","",$G$35)</f>
        <v>Civic/Recreation</v>
      </c>
      <c r="H48" s="440"/>
      <c r="I48" s="441"/>
      <c r="J48" s="442"/>
      <c r="K48" s="440"/>
      <c r="L48" s="441"/>
      <c r="M48" s="441"/>
      <c r="N48" s="442"/>
      <c r="O48" s="29"/>
      <c r="V48" s="3"/>
      <c r="Z48" s="28" t="str">
        <f>IF(AB44="","",IF(AI48&gt;0,IF(AI48&lt;=AB44,"X",""),""))</f>
        <v/>
      </c>
      <c r="AA48" s="283" t="str">
        <f>IF($AA$35="","",$AA$35)</f>
        <v>Civic/Recreation</v>
      </c>
      <c r="AB48" s="440"/>
      <c r="AC48" s="441"/>
      <c r="AD48" s="442"/>
      <c r="AE48" s="440"/>
      <c r="AF48" s="441"/>
      <c r="AG48" s="441"/>
      <c r="AH48" s="442"/>
      <c r="AI48" s="29"/>
    </row>
    <row r="49" spans="5:40" ht="15" customHeight="1" x14ac:dyDescent="0.3">
      <c r="F49" s="28" t="str">
        <f>IF(H44="","",IF(O49&gt;0,IF(O49&lt;=H44,"X",""),""))</f>
        <v/>
      </c>
      <c r="G49" s="283" t="str">
        <f>IF($G$36="","",$G$36)</f>
        <v>Job Training or Education</v>
      </c>
      <c r="H49" s="440"/>
      <c r="I49" s="441"/>
      <c r="J49" s="442"/>
      <c r="K49" s="440"/>
      <c r="L49" s="441"/>
      <c r="M49" s="441"/>
      <c r="N49" s="442"/>
      <c r="O49" s="29"/>
      <c r="V49" s="3"/>
      <c r="Z49" s="28" t="str">
        <f>IF(AB44="","",IF(AI49&gt;0,IF(AI49&lt;=AB44,"X",""),""))</f>
        <v/>
      </c>
      <c r="AA49" s="283" t="str">
        <f>IF($AA$36="","",$AA$36)</f>
        <v>Job Training or Education</v>
      </c>
      <c r="AB49" s="440"/>
      <c r="AC49" s="441"/>
      <c r="AD49" s="442"/>
      <c r="AE49" s="440"/>
      <c r="AF49" s="441"/>
      <c r="AG49" s="441"/>
      <c r="AH49" s="442"/>
      <c r="AI49" s="29"/>
    </row>
    <row r="50" spans="5:40" ht="17.25" thickBot="1" x14ac:dyDescent="0.35">
      <c r="E50" s="6"/>
      <c r="F50" s="6"/>
      <c r="G50" s="6"/>
      <c r="H50" s="6"/>
      <c r="I50" s="6"/>
      <c r="J50" s="6"/>
      <c r="K50" s="6"/>
      <c r="L50" s="6"/>
      <c r="M50" s="6"/>
      <c r="N50" s="6"/>
      <c r="O50" s="6"/>
      <c r="V50" s="3"/>
      <c r="Y50" s="6"/>
      <c r="Z50" s="6"/>
      <c r="AA50" s="6"/>
      <c r="AB50" s="6"/>
      <c r="AC50" s="6"/>
      <c r="AD50" s="6"/>
      <c r="AE50" s="6"/>
      <c r="AF50" s="6"/>
      <c r="AG50" s="6"/>
      <c r="AH50" s="6"/>
      <c r="AI50" s="6"/>
    </row>
    <row r="51" spans="5:40" x14ac:dyDescent="0.3">
      <c r="E51" s="449"/>
      <c r="F51" s="449"/>
      <c r="G51" s="449"/>
      <c r="H51" s="449"/>
      <c r="I51" s="449"/>
      <c r="J51" s="449"/>
      <c r="K51" s="449"/>
      <c r="L51" s="449"/>
      <c r="M51" s="450"/>
      <c r="N51" s="449"/>
      <c r="O51" s="449"/>
      <c r="V51" s="3"/>
      <c r="Y51" s="449"/>
      <c r="Z51" s="449"/>
      <c r="AA51" s="449"/>
      <c r="AB51" s="449"/>
      <c r="AC51" s="449"/>
      <c r="AD51" s="449"/>
      <c r="AE51" s="449"/>
      <c r="AF51" s="449"/>
      <c r="AG51" s="449"/>
      <c r="AH51" s="449"/>
      <c r="AI51" s="449"/>
    </row>
    <row r="52" spans="5:40" x14ac:dyDescent="0.3">
      <c r="F52" s="281" t="s">
        <v>230</v>
      </c>
      <c r="G52" s="10">
        <v>2</v>
      </c>
      <c r="H52" s="281" t="s">
        <v>231</v>
      </c>
      <c r="I52" s="281"/>
      <c r="J52" s="281"/>
      <c r="K52" s="23" t="s">
        <v>232</v>
      </c>
      <c r="L52" s="24"/>
      <c r="M52" s="31"/>
      <c r="V52" s="3"/>
      <c r="Z52" s="281" t="s">
        <v>230</v>
      </c>
      <c r="AA52" s="10">
        <f>AA43+1</f>
        <v>2</v>
      </c>
      <c r="AB52" s="281" t="s">
        <v>231</v>
      </c>
      <c r="AC52" s="281"/>
      <c r="AD52" s="281"/>
      <c r="AE52" s="23" t="s">
        <v>232</v>
      </c>
      <c r="AF52" s="24"/>
    </row>
    <row r="53" spans="5:40" x14ac:dyDescent="0.3">
      <c r="E53" s="445" t="s">
        <v>233</v>
      </c>
      <c r="F53" s="445"/>
      <c r="G53" s="26" t="s">
        <v>155</v>
      </c>
      <c r="H53" s="27">
        <f>IF(G53=P$4,Q$4,IF(G53=P$5,Q$5,IF(G53=P$6,Q$6,IF(G53=P$7,Q$7,IF(G53=P$8,Q$8,"")))))</f>
        <v>0</v>
      </c>
      <c r="I53" s="27"/>
      <c r="J53" s="27"/>
      <c r="K53" s="23" t="s">
        <v>234</v>
      </c>
      <c r="L53" s="24"/>
      <c r="M53" s="31"/>
      <c r="P53" s="1">
        <f>IF(G53="",0,1)</f>
        <v>0</v>
      </c>
      <c r="Q53" s="1">
        <f>IF(F55="",0,1)</f>
        <v>0</v>
      </c>
      <c r="S53" s="1">
        <f>IF(F56="",0,1)</f>
        <v>0</v>
      </c>
      <c r="T53" s="1">
        <f>IF(F57="",0,1)</f>
        <v>0</v>
      </c>
      <c r="V53" s="3"/>
      <c r="Y53" s="445" t="s">
        <v>233</v>
      </c>
      <c r="Z53" s="445"/>
      <c r="AA53" s="26" t="s">
        <v>155</v>
      </c>
      <c r="AB53" s="27">
        <f>IF(AA53=P$4,Q$4,IF(AA53=P$5,Q$5,IF(AA53=P$6,Q$6,IF(AA53=P$7,Q$7,IF(AA53=P$8,Q$8,"")))))</f>
        <v>0</v>
      </c>
      <c r="AC53" s="27"/>
      <c r="AD53" s="27"/>
      <c r="AE53" s="23" t="s">
        <v>234</v>
      </c>
      <c r="AF53" s="24"/>
      <c r="AJ53" s="1">
        <f>IF(AA53="",0,1)</f>
        <v>0</v>
      </c>
      <c r="AK53" s="1">
        <f>IF(Z55="",0,1)</f>
        <v>0</v>
      </c>
      <c r="AM53" s="1">
        <f>IF(Z56="",0,1)</f>
        <v>0</v>
      </c>
      <c r="AN53" s="1">
        <f>IF(Z57="",0,1)</f>
        <v>0</v>
      </c>
    </row>
    <row r="54" spans="5:40" x14ac:dyDescent="0.3">
      <c r="G54" s="281" t="s">
        <v>236</v>
      </c>
      <c r="H54" s="281" t="s">
        <v>237</v>
      </c>
      <c r="I54" s="281"/>
      <c r="J54" s="281"/>
      <c r="K54" s="281" t="s">
        <v>238</v>
      </c>
      <c r="L54" s="281"/>
      <c r="M54" s="33"/>
      <c r="N54" s="281"/>
      <c r="O54" s="281" t="s">
        <v>239</v>
      </c>
      <c r="V54" s="3"/>
      <c r="AA54" s="281" t="s">
        <v>236</v>
      </c>
      <c r="AB54" s="281" t="s">
        <v>237</v>
      </c>
      <c r="AC54" s="281"/>
      <c r="AD54" s="281"/>
      <c r="AE54" s="281" t="s">
        <v>238</v>
      </c>
      <c r="AF54" s="281"/>
      <c r="AG54" s="281"/>
      <c r="AH54" s="281"/>
      <c r="AI54" s="281" t="s">
        <v>239</v>
      </c>
    </row>
    <row r="55" spans="5:40" ht="15" customHeight="1" x14ac:dyDescent="0.3">
      <c r="F55" s="28" t="str">
        <f>IF(H53="","",IF(O55&gt;0,IF(O55&lt;=H53,"X",""),""))</f>
        <v/>
      </c>
      <c r="G55" s="283" t="str">
        <f>IF($G$34="","",$G$34)</f>
        <v>Health Services</v>
      </c>
      <c r="H55" s="440"/>
      <c r="I55" s="441"/>
      <c r="J55" s="442"/>
      <c r="K55" s="440"/>
      <c r="L55" s="441"/>
      <c r="M55" s="441"/>
      <c r="N55" s="442"/>
      <c r="O55" s="29"/>
      <c r="V55" s="3"/>
      <c r="Z55" s="28" t="str">
        <f>IF(AB53="","",IF(AI55&gt;0,IF(AI55&lt;=AB53,"X",""),""))</f>
        <v/>
      </c>
      <c r="AA55" s="283" t="str">
        <f>IF($AA$34="","",$AA$34)</f>
        <v>Health Services</v>
      </c>
      <c r="AB55" s="440"/>
      <c r="AC55" s="441"/>
      <c r="AD55" s="442"/>
      <c r="AE55" s="440"/>
      <c r="AF55" s="441"/>
      <c r="AG55" s="441"/>
      <c r="AH55" s="442"/>
      <c r="AI55" s="29"/>
    </row>
    <row r="56" spans="5:40" ht="15" customHeight="1" x14ac:dyDescent="0.3">
      <c r="F56" s="28" t="str">
        <f>IF(H53="","",IF(O56&gt;0,IF(O56&lt;=H53,"X",""),""))</f>
        <v/>
      </c>
      <c r="G56" s="283" t="str">
        <f>IF($G$35="","",$G$35)</f>
        <v>Civic/Recreation</v>
      </c>
      <c r="H56" s="440"/>
      <c r="I56" s="441"/>
      <c r="J56" s="442"/>
      <c r="K56" s="440"/>
      <c r="L56" s="441"/>
      <c r="M56" s="441"/>
      <c r="N56" s="442"/>
      <c r="O56" s="29"/>
      <c r="V56" s="3"/>
      <c r="Z56" s="28" t="str">
        <f>IF(AB53="","",IF(AI56&gt;0,IF(AI56&lt;=AB53,"X",""),""))</f>
        <v/>
      </c>
      <c r="AA56" s="283" t="str">
        <f>IF($AA$35="","",$AA$35)</f>
        <v>Civic/Recreation</v>
      </c>
      <c r="AB56" s="440"/>
      <c r="AC56" s="441"/>
      <c r="AD56" s="442"/>
      <c r="AE56" s="440"/>
      <c r="AF56" s="441"/>
      <c r="AG56" s="441"/>
      <c r="AH56" s="442"/>
      <c r="AI56" s="29"/>
    </row>
    <row r="57" spans="5:40" ht="15" customHeight="1" x14ac:dyDescent="0.3">
      <c r="F57" s="28" t="str">
        <f>IF(H53="","",IF(O57&gt;0,IF(O57&lt;=H53,"X",""),""))</f>
        <v/>
      </c>
      <c r="G57" s="283" t="str">
        <f>IF($G$36="","",$G$36)</f>
        <v>Job Training or Education</v>
      </c>
      <c r="H57" s="440"/>
      <c r="I57" s="441"/>
      <c r="J57" s="442"/>
      <c r="K57" s="440"/>
      <c r="L57" s="441"/>
      <c r="M57" s="441"/>
      <c r="N57" s="442"/>
      <c r="O57" s="29"/>
      <c r="V57" s="3"/>
      <c r="Z57" s="28" t="str">
        <f>IF(AB53="","",IF(AI57&gt;0,IF(AI57&lt;=AB53,"X",""),""))</f>
        <v/>
      </c>
      <c r="AA57" s="283" t="str">
        <f>IF($AA$36="","",$AA$36)</f>
        <v>Job Training or Education</v>
      </c>
      <c r="AB57" s="440"/>
      <c r="AC57" s="441"/>
      <c r="AD57" s="442"/>
      <c r="AE57" s="440"/>
      <c r="AF57" s="441"/>
      <c r="AG57" s="441"/>
      <c r="AH57" s="442"/>
      <c r="AI57" s="29"/>
    </row>
    <row r="58" spans="5:40" ht="15" customHeight="1" thickBot="1" x14ac:dyDescent="0.35">
      <c r="F58" s="6"/>
      <c r="G58" s="6"/>
      <c r="H58" s="6"/>
      <c r="I58" s="6"/>
      <c r="J58" s="6"/>
      <c r="K58" s="6"/>
      <c r="L58" s="6"/>
      <c r="M58" s="32"/>
      <c r="N58" s="6"/>
      <c r="O58" s="6"/>
      <c r="V58" s="3"/>
      <c r="Z58" s="6"/>
      <c r="AA58" s="6"/>
      <c r="AB58" s="6"/>
      <c r="AC58" s="6"/>
      <c r="AD58" s="6"/>
      <c r="AE58" s="6"/>
      <c r="AF58" s="6"/>
      <c r="AG58" s="6"/>
      <c r="AH58" s="6"/>
      <c r="AI58" s="6"/>
    </row>
    <row r="59" spans="5:40" ht="15" hidden="1" customHeight="1" x14ac:dyDescent="0.3">
      <c r="F59" s="28" t="str">
        <f>IF(H53="","",IF(O59&gt;0,IF(O59&lt;=H53,"X",""),""))</f>
        <v/>
      </c>
      <c r="G59" s="283" t="str">
        <f>IF($G$37="","",$G$37)</f>
        <v/>
      </c>
      <c r="H59" s="452"/>
      <c r="I59" s="453"/>
      <c r="J59" s="454"/>
      <c r="K59" s="452"/>
      <c r="L59" s="453"/>
      <c r="M59" s="453"/>
      <c r="N59" s="454"/>
      <c r="O59" s="30"/>
      <c r="V59" s="3"/>
      <c r="Z59" s="28" t="str">
        <f>IF(AB53="","",IF(AI59&gt;0,IF(AI59&lt;=AB53,"X",""),""))</f>
        <v/>
      </c>
      <c r="AA59" s="283" t="str">
        <f>IF($G$37="","",$G$37)</f>
        <v/>
      </c>
      <c r="AB59" s="452"/>
      <c r="AC59" s="453"/>
      <c r="AD59" s="454"/>
      <c r="AE59" s="452"/>
      <c r="AF59" s="453"/>
      <c r="AG59" s="453"/>
      <c r="AH59" s="454"/>
      <c r="AI59" s="30"/>
    </row>
    <row r="60" spans="5:40" ht="15" hidden="1" customHeight="1" x14ac:dyDescent="0.3">
      <c r="F60" s="28" t="str">
        <f>IF(H53="","",IF(O60&gt;0,IF(O60&lt;=H53,"X",""),""))</f>
        <v/>
      </c>
      <c r="G60" s="283" t="str">
        <f>IF($G$38="","",$G$38)</f>
        <v/>
      </c>
      <c r="H60" s="452"/>
      <c r="I60" s="453"/>
      <c r="J60" s="454"/>
      <c r="K60" s="452"/>
      <c r="L60" s="453"/>
      <c r="M60" s="453"/>
      <c r="N60" s="454"/>
      <c r="O60" s="30"/>
      <c r="V60" s="3"/>
      <c r="Z60" s="28" t="str">
        <f>IF(AB53="","",IF(AI60&gt;0,IF(AI60&lt;=AB53,"X",""),""))</f>
        <v/>
      </c>
      <c r="AA60" s="283" t="str">
        <f>IF($G$38="","",$G$38)</f>
        <v/>
      </c>
      <c r="AB60" s="452"/>
      <c r="AC60" s="453"/>
      <c r="AD60" s="454"/>
      <c r="AE60" s="452"/>
      <c r="AF60" s="453"/>
      <c r="AG60" s="453"/>
      <c r="AH60" s="454"/>
      <c r="AI60" s="30"/>
    </row>
    <row r="61" spans="5:40" ht="15" hidden="1" customHeight="1" x14ac:dyDescent="0.3">
      <c r="F61" s="28" t="str">
        <f>IF(H53="","",IF(O61&gt;0,IF(O61&lt;=H53,"X",""),""))</f>
        <v/>
      </c>
      <c r="G61" s="283" t="str">
        <f>IF($G$39="","",$G$39)</f>
        <v/>
      </c>
      <c r="H61" s="452"/>
      <c r="I61" s="453"/>
      <c r="J61" s="454"/>
      <c r="K61" s="452"/>
      <c r="L61" s="453"/>
      <c r="M61" s="453"/>
      <c r="N61" s="454"/>
      <c r="O61" s="30"/>
      <c r="V61" s="3"/>
      <c r="Z61" s="28" t="str">
        <f>IF(AB53="","",IF(AI61&gt;0,IF(AI61&lt;=AB53,"X",""),""))</f>
        <v/>
      </c>
      <c r="AA61" s="283" t="str">
        <f>IF($G$39="","",$G$39)</f>
        <v/>
      </c>
      <c r="AB61" s="452"/>
      <c r="AC61" s="453"/>
      <c r="AD61" s="454"/>
      <c r="AE61" s="452"/>
      <c r="AF61" s="453"/>
      <c r="AG61" s="453"/>
      <c r="AH61" s="454"/>
      <c r="AI61" s="30"/>
    </row>
    <row r="62" spans="5:40" ht="17.25" thickBot="1" x14ac:dyDescent="0.35">
      <c r="E62" s="6"/>
      <c r="F62" s="6"/>
      <c r="G62" s="6"/>
      <c r="H62" s="6"/>
      <c r="I62" s="6"/>
      <c r="J62" s="6"/>
      <c r="K62" s="6"/>
      <c r="L62" s="6"/>
      <c r="M62" s="32"/>
      <c r="N62" s="6"/>
      <c r="O62" s="6"/>
      <c r="V62" s="3"/>
      <c r="Y62" s="6"/>
      <c r="Z62" s="6"/>
      <c r="AA62" s="6"/>
      <c r="AB62" s="6"/>
      <c r="AC62" s="6"/>
      <c r="AD62" s="6"/>
      <c r="AE62" s="6"/>
      <c r="AF62" s="6"/>
      <c r="AG62" s="6"/>
      <c r="AH62" s="6"/>
      <c r="AI62" s="6"/>
    </row>
    <row r="63" spans="5:40" x14ac:dyDescent="0.3">
      <c r="E63" s="449"/>
      <c r="F63" s="449"/>
      <c r="G63" s="449"/>
      <c r="H63" s="449"/>
      <c r="I63" s="449"/>
      <c r="J63" s="449"/>
      <c r="K63" s="449"/>
      <c r="L63" s="449"/>
      <c r="M63" s="449"/>
      <c r="N63" s="449"/>
      <c r="O63" s="449"/>
      <c r="V63" s="3"/>
      <c r="Y63" s="449"/>
      <c r="Z63" s="449"/>
      <c r="AA63" s="449"/>
      <c r="AB63" s="449"/>
      <c r="AC63" s="449"/>
      <c r="AD63" s="449"/>
      <c r="AE63" s="449"/>
      <c r="AF63" s="449"/>
      <c r="AG63" s="449"/>
      <c r="AH63" s="449"/>
      <c r="AI63" s="449"/>
    </row>
    <row r="64" spans="5:40" x14ac:dyDescent="0.3">
      <c r="F64" s="281" t="s">
        <v>230</v>
      </c>
      <c r="G64" s="10">
        <f>G52+1</f>
        <v>3</v>
      </c>
      <c r="H64" s="281" t="s">
        <v>231</v>
      </c>
      <c r="I64" s="281"/>
      <c r="J64" s="281"/>
      <c r="K64" s="23" t="s">
        <v>232</v>
      </c>
      <c r="L64" s="24"/>
      <c r="M64" s="31"/>
      <c r="V64" s="3"/>
      <c r="Z64" s="281" t="s">
        <v>230</v>
      </c>
      <c r="AA64" s="10">
        <f>AA52+1</f>
        <v>3</v>
      </c>
      <c r="AB64" s="281" t="s">
        <v>231</v>
      </c>
      <c r="AC64" s="281"/>
      <c r="AD64" s="281"/>
      <c r="AE64" s="23" t="s">
        <v>232</v>
      </c>
      <c r="AF64" s="24"/>
    </row>
    <row r="65" spans="5:40" x14ac:dyDescent="0.3">
      <c r="E65" s="445" t="s">
        <v>233</v>
      </c>
      <c r="F65" s="445"/>
      <c r="G65" s="26" t="s">
        <v>155</v>
      </c>
      <c r="H65" s="27">
        <f>IF(G65=P$4,Q$4,IF(G65=P$5,Q$5,IF(G65=P$6,Q$6,IF(G65=P$7,Q$7,IF(G65=P$8,Q$8,"")))))</f>
        <v>0</v>
      </c>
      <c r="I65" s="27"/>
      <c r="J65" s="27"/>
      <c r="K65" s="23" t="s">
        <v>234</v>
      </c>
      <c r="L65" s="24"/>
      <c r="M65" s="31"/>
      <c r="P65" s="1">
        <f>IF(G65="",0,1)</f>
        <v>0</v>
      </c>
      <c r="Q65" s="1">
        <f>IF(F67="",0,1)</f>
        <v>0</v>
      </c>
      <c r="S65" s="1">
        <f>IF(F68="",0,1)</f>
        <v>0</v>
      </c>
      <c r="T65" s="1">
        <f>IF(F69="",0,1)</f>
        <v>0</v>
      </c>
      <c r="V65" s="3"/>
      <c r="Y65" s="445" t="s">
        <v>233</v>
      </c>
      <c r="Z65" s="445"/>
      <c r="AA65" s="26"/>
      <c r="AB65" s="27">
        <f>IF(AA65=P$4,Q$4,IF(AA65=P$5,Q$5,IF(AA65=P$6,Q$6,IF(AA65=P$7,Q$7,IF(AA65=P$8,Q$8,"")))))</f>
        <v>0</v>
      </c>
      <c r="AC65" s="27"/>
      <c r="AD65" s="27"/>
      <c r="AE65" s="23" t="s">
        <v>234</v>
      </c>
      <c r="AF65" s="24"/>
      <c r="AJ65" s="1">
        <f>IF(AA65="",0,1)</f>
        <v>0</v>
      </c>
      <c r="AK65" s="1">
        <f>IF(Z67="",0,1)</f>
        <v>0</v>
      </c>
      <c r="AM65" s="1">
        <f>IF(Z68="",0,1)</f>
        <v>0</v>
      </c>
      <c r="AN65" s="1">
        <f>IF(Z69="",0,1)</f>
        <v>0</v>
      </c>
    </row>
    <row r="66" spans="5:40" x14ac:dyDescent="0.3">
      <c r="G66" s="281" t="s">
        <v>236</v>
      </c>
      <c r="H66" s="281" t="s">
        <v>237</v>
      </c>
      <c r="I66" s="281"/>
      <c r="J66" s="281"/>
      <c r="K66" s="281" t="s">
        <v>238</v>
      </c>
      <c r="L66" s="281"/>
      <c r="M66" s="281"/>
      <c r="N66" s="281"/>
      <c r="O66" s="281" t="s">
        <v>239</v>
      </c>
      <c r="V66" s="3"/>
      <c r="AA66" s="281" t="s">
        <v>236</v>
      </c>
      <c r="AB66" s="281" t="s">
        <v>237</v>
      </c>
      <c r="AC66" s="281"/>
      <c r="AD66" s="281"/>
      <c r="AE66" s="281" t="s">
        <v>238</v>
      </c>
      <c r="AF66" s="281"/>
      <c r="AG66" s="281"/>
      <c r="AH66" s="281"/>
      <c r="AI66" s="281" t="s">
        <v>239</v>
      </c>
    </row>
    <row r="67" spans="5:40" ht="15" customHeight="1" x14ac:dyDescent="0.3">
      <c r="F67" s="28" t="str">
        <f>IF(H65="","",IF(O67&gt;0,IF(O67&lt;=H65,"X",""),""))</f>
        <v/>
      </c>
      <c r="G67" s="283" t="str">
        <f>IF($G$34="","",$G$34)</f>
        <v>Health Services</v>
      </c>
      <c r="H67" s="440"/>
      <c r="I67" s="441"/>
      <c r="J67" s="442"/>
      <c r="K67" s="440"/>
      <c r="L67" s="441"/>
      <c r="M67" s="441"/>
      <c r="N67" s="442"/>
      <c r="O67" s="29"/>
      <c r="V67" s="3"/>
      <c r="Z67" s="28" t="str">
        <f>IF(AB65="","",IF(AI67&gt;0,IF(AI67&lt;=AB65,"X",""),""))</f>
        <v/>
      </c>
      <c r="AA67" s="283" t="str">
        <f>IF($AA$34="","",$AA$34)</f>
        <v>Health Services</v>
      </c>
      <c r="AB67" s="440"/>
      <c r="AC67" s="441"/>
      <c r="AD67" s="442"/>
      <c r="AE67" s="440"/>
      <c r="AF67" s="441"/>
      <c r="AG67" s="441"/>
      <c r="AH67" s="442"/>
      <c r="AI67" s="29"/>
    </row>
    <row r="68" spans="5:40" ht="15" customHeight="1" x14ac:dyDescent="0.3">
      <c r="F68" s="28" t="str">
        <f>IF(H65="","",IF(O68&gt;0,IF(O68&lt;=H65,"X",""),""))</f>
        <v/>
      </c>
      <c r="G68" s="283" t="str">
        <f>IF($G$35="","",$G$35)</f>
        <v>Civic/Recreation</v>
      </c>
      <c r="H68" s="440"/>
      <c r="I68" s="441"/>
      <c r="J68" s="442"/>
      <c r="K68" s="440"/>
      <c r="L68" s="441"/>
      <c r="M68" s="441"/>
      <c r="N68" s="442"/>
      <c r="O68" s="29"/>
      <c r="V68" s="3"/>
      <c r="Z68" s="28" t="str">
        <f>IF(AB65="","",IF(AI68&gt;0,IF(AI68&lt;=AB65,"X",""),""))</f>
        <v/>
      </c>
      <c r="AA68" s="283" t="str">
        <f>IF($AA$35="","",$AA$35)</f>
        <v>Civic/Recreation</v>
      </c>
      <c r="AB68" s="440"/>
      <c r="AC68" s="441"/>
      <c r="AD68" s="442"/>
      <c r="AE68" s="440"/>
      <c r="AF68" s="441"/>
      <c r="AG68" s="441"/>
      <c r="AH68" s="442"/>
      <c r="AI68" s="29"/>
    </row>
    <row r="69" spans="5:40" ht="15" customHeight="1" x14ac:dyDescent="0.3">
      <c r="F69" s="28" t="str">
        <f>IF(H65="","",IF(O69&gt;0,IF(O69&lt;=H65,"X",""),""))</f>
        <v/>
      </c>
      <c r="G69" s="283" t="str">
        <f>IF($G$36="","",$G$36)</f>
        <v>Job Training or Education</v>
      </c>
      <c r="H69" s="440"/>
      <c r="I69" s="441"/>
      <c r="J69" s="442"/>
      <c r="K69" s="440"/>
      <c r="L69" s="441"/>
      <c r="M69" s="441"/>
      <c r="N69" s="442"/>
      <c r="O69" s="29"/>
      <c r="V69" s="3"/>
      <c r="Z69" s="28" t="str">
        <f>IF(AB65="","",IF(AI69&gt;0,IF(AI69&lt;=AB65,"X",""),""))</f>
        <v/>
      </c>
      <c r="AA69" s="283" t="str">
        <f>IF($AA$36="","",$AA$36)</f>
        <v>Job Training or Education</v>
      </c>
      <c r="AB69" s="440"/>
      <c r="AC69" s="441"/>
      <c r="AD69" s="442"/>
      <c r="AE69" s="440"/>
      <c r="AF69" s="441"/>
      <c r="AG69" s="441"/>
      <c r="AH69" s="442"/>
      <c r="AI69" s="29"/>
    </row>
    <row r="70" spans="5:40" ht="15" customHeight="1" thickBot="1" x14ac:dyDescent="0.35">
      <c r="F70" s="6"/>
      <c r="G70" s="6"/>
      <c r="H70" s="6"/>
      <c r="I70" s="6"/>
      <c r="J70" s="6"/>
      <c r="K70" s="6"/>
      <c r="L70" s="6"/>
      <c r="M70" s="6"/>
      <c r="N70" s="6"/>
      <c r="O70" s="6"/>
      <c r="V70" s="3"/>
      <c r="Z70" s="6"/>
      <c r="AA70" s="6"/>
      <c r="AB70" s="6"/>
      <c r="AC70" s="6"/>
      <c r="AD70" s="6"/>
      <c r="AE70" s="6"/>
      <c r="AF70" s="6"/>
      <c r="AG70" s="6"/>
      <c r="AH70" s="6"/>
      <c r="AI70" s="6"/>
    </row>
    <row r="71" spans="5:40" ht="15" hidden="1" customHeight="1" x14ac:dyDescent="0.3">
      <c r="F71" s="28" t="str">
        <f>IF(H65="","",IF(O71&gt;0,IF(O71&lt;=H65,"X",""),""))</f>
        <v/>
      </c>
      <c r="G71" s="283" t="str">
        <f>IF($G$37="","",$G$37)</f>
        <v/>
      </c>
      <c r="H71" s="452"/>
      <c r="I71" s="453"/>
      <c r="J71" s="454"/>
      <c r="K71" s="452"/>
      <c r="L71" s="453"/>
      <c r="M71" s="453"/>
      <c r="N71" s="454"/>
      <c r="O71" s="30"/>
      <c r="V71" s="3"/>
      <c r="Z71" s="28" t="str">
        <f>IF(AB65="","",IF(AI71&gt;0,IF(AI71&lt;=AB65,"X",""),""))</f>
        <v/>
      </c>
      <c r="AA71" s="283" t="str">
        <f>IF($G$37="","",$G$37)</f>
        <v/>
      </c>
      <c r="AB71" s="452"/>
      <c r="AC71" s="453"/>
      <c r="AD71" s="454"/>
      <c r="AE71" s="452"/>
      <c r="AF71" s="453"/>
      <c r="AG71" s="453"/>
      <c r="AH71" s="454"/>
      <c r="AI71" s="30"/>
    </row>
    <row r="72" spans="5:40" ht="15" hidden="1" customHeight="1" x14ac:dyDescent="0.3">
      <c r="F72" s="28" t="str">
        <f>IF(H65="","",IF(O72&gt;0,IF(O72&lt;=H65,"X",""),""))</f>
        <v/>
      </c>
      <c r="G72" s="283" t="str">
        <f>IF($G$38="","",$G$38)</f>
        <v/>
      </c>
      <c r="H72" s="452"/>
      <c r="I72" s="453"/>
      <c r="J72" s="454"/>
      <c r="K72" s="452"/>
      <c r="L72" s="453"/>
      <c r="M72" s="453"/>
      <c r="N72" s="454"/>
      <c r="O72" s="30"/>
      <c r="V72" s="3"/>
      <c r="Z72" s="28" t="str">
        <f>IF(AB65="","",IF(AI72&gt;0,IF(AI72&lt;=AB65,"X",""),""))</f>
        <v/>
      </c>
      <c r="AA72" s="283" t="str">
        <f>IF($G$38="","",$G$38)</f>
        <v/>
      </c>
      <c r="AB72" s="452"/>
      <c r="AC72" s="453"/>
      <c r="AD72" s="454"/>
      <c r="AE72" s="452"/>
      <c r="AF72" s="453"/>
      <c r="AG72" s="453"/>
      <c r="AH72" s="454"/>
      <c r="AI72" s="30"/>
    </row>
    <row r="73" spans="5:40" ht="15" hidden="1" customHeight="1" x14ac:dyDescent="0.3">
      <c r="F73" s="28" t="str">
        <f>IF(H65="","",IF(O73&gt;0,IF(O73&lt;=H65,"X",""),""))</f>
        <v/>
      </c>
      <c r="G73" s="283" t="str">
        <f>IF($G$39="","",$G$39)</f>
        <v/>
      </c>
      <c r="H73" s="452"/>
      <c r="I73" s="453"/>
      <c r="J73" s="454"/>
      <c r="K73" s="452"/>
      <c r="L73" s="453"/>
      <c r="M73" s="453"/>
      <c r="N73" s="454"/>
      <c r="O73" s="30"/>
      <c r="V73" s="3"/>
      <c r="Z73" s="28" t="str">
        <f>IF(AB65="","",IF(AI73&gt;0,IF(AI73&lt;=AB65,"X",""),""))</f>
        <v/>
      </c>
      <c r="AA73" s="283" t="str">
        <f>IF($G$39="","",$G$39)</f>
        <v/>
      </c>
      <c r="AB73" s="452"/>
      <c r="AC73" s="453"/>
      <c r="AD73" s="454"/>
      <c r="AE73" s="452"/>
      <c r="AF73" s="453"/>
      <c r="AG73" s="453"/>
      <c r="AH73" s="454"/>
      <c r="AI73" s="30"/>
    </row>
    <row r="74" spans="5:40" ht="17.25" thickBot="1" x14ac:dyDescent="0.35">
      <c r="E74" s="6"/>
      <c r="F74" s="6"/>
      <c r="G74" s="6"/>
      <c r="H74" s="6"/>
      <c r="I74" s="6"/>
      <c r="J74" s="6"/>
      <c r="K74" s="6"/>
      <c r="L74" s="6"/>
      <c r="M74" s="32"/>
      <c r="N74" s="6"/>
      <c r="O74" s="6"/>
      <c r="V74" s="3"/>
      <c r="Y74" s="6"/>
      <c r="Z74" s="6"/>
      <c r="AA74" s="6"/>
      <c r="AB74" s="6"/>
      <c r="AC74" s="6"/>
      <c r="AD74" s="6"/>
      <c r="AE74" s="6"/>
      <c r="AF74" s="6"/>
      <c r="AG74" s="6"/>
      <c r="AH74" s="6"/>
      <c r="AI74" s="6"/>
    </row>
    <row r="75" spans="5:40" x14ac:dyDescent="0.3">
      <c r="E75" s="449"/>
      <c r="F75" s="449"/>
      <c r="G75" s="449"/>
      <c r="H75" s="449"/>
      <c r="I75" s="449"/>
      <c r="J75" s="449"/>
      <c r="K75" s="449"/>
      <c r="L75" s="449"/>
      <c r="M75" s="450"/>
      <c r="N75" s="449"/>
      <c r="O75" s="449"/>
      <c r="V75" s="3"/>
      <c r="Y75" s="449"/>
      <c r="Z75" s="449"/>
      <c r="AA75" s="449"/>
      <c r="AB75" s="449"/>
      <c r="AC75" s="449"/>
      <c r="AD75" s="449"/>
      <c r="AE75" s="449"/>
      <c r="AF75" s="449"/>
      <c r="AG75" s="449"/>
      <c r="AH75" s="449"/>
      <c r="AI75" s="449"/>
    </row>
    <row r="76" spans="5:40" x14ac:dyDescent="0.3">
      <c r="F76" s="281" t="s">
        <v>230</v>
      </c>
      <c r="G76" s="10">
        <f>G64+1</f>
        <v>4</v>
      </c>
      <c r="H76" s="281" t="s">
        <v>231</v>
      </c>
      <c r="I76" s="281"/>
      <c r="J76" s="281"/>
      <c r="K76" s="23" t="s">
        <v>232</v>
      </c>
      <c r="L76" s="24"/>
      <c r="V76" s="3"/>
      <c r="Z76" s="281" t="s">
        <v>230</v>
      </c>
      <c r="AA76" s="10">
        <f>AA64+1</f>
        <v>4</v>
      </c>
      <c r="AB76" s="281" t="s">
        <v>231</v>
      </c>
      <c r="AC76" s="281"/>
      <c r="AD76" s="281"/>
      <c r="AE76" s="23" t="s">
        <v>232</v>
      </c>
      <c r="AF76" s="24"/>
    </row>
    <row r="77" spans="5:40" x14ac:dyDescent="0.3">
      <c r="E77" s="445" t="s">
        <v>233</v>
      </c>
      <c r="F77" s="445"/>
      <c r="G77" s="26" t="s">
        <v>155</v>
      </c>
      <c r="H77" s="27">
        <f>IF(G77=P$4,Q$4,IF(G77=P$5,Q$5,IF(G77=P$6,Q$6,IF(G77=P$7,Q$7,IF(G77=P$8,Q$8,"")))))</f>
        <v>0</v>
      </c>
      <c r="I77" s="27"/>
      <c r="J77" s="27"/>
      <c r="K77" s="23" t="s">
        <v>234</v>
      </c>
      <c r="L77" s="24"/>
      <c r="M77" s="31"/>
      <c r="P77" s="1">
        <f>IF(G77="",0,1)</f>
        <v>0</v>
      </c>
      <c r="Q77" s="1">
        <f>IF(F79="",0,1)</f>
        <v>0</v>
      </c>
      <c r="S77" s="1">
        <f>IF(F80="",0,1)</f>
        <v>0</v>
      </c>
      <c r="T77" s="1">
        <f>IF(F81="",0,1)</f>
        <v>0</v>
      </c>
      <c r="V77" s="3"/>
      <c r="Y77" s="445" t="s">
        <v>233</v>
      </c>
      <c r="Z77" s="445"/>
      <c r="AA77" s="26" t="s">
        <v>155</v>
      </c>
      <c r="AB77" s="27">
        <f>IF(AA77=P$4,Q$4,IF(AA77=P$5,Q$5,IF(AA77=P$6,Q$6,IF(AA77=P$7,Q$7,IF(AA77=P$8,Q$8,"")))))</f>
        <v>0</v>
      </c>
      <c r="AC77" s="27"/>
      <c r="AD77" s="27"/>
      <c r="AE77" s="23" t="s">
        <v>234</v>
      </c>
      <c r="AF77" s="24"/>
      <c r="AJ77" s="1">
        <f>IF(AA77="",0,1)</f>
        <v>0</v>
      </c>
      <c r="AK77" s="1">
        <f>IF(Z79="",0,1)</f>
        <v>0</v>
      </c>
      <c r="AM77" s="1">
        <f>IF(Z80="",0,1)</f>
        <v>0</v>
      </c>
      <c r="AN77" s="1">
        <f>IF(Z81="",0,1)</f>
        <v>0</v>
      </c>
    </row>
    <row r="78" spans="5:40" x14ac:dyDescent="0.3">
      <c r="G78" s="281" t="s">
        <v>236</v>
      </c>
      <c r="H78" s="281" t="s">
        <v>237</v>
      </c>
      <c r="I78" s="281"/>
      <c r="J78" s="281"/>
      <c r="K78" s="281" t="s">
        <v>238</v>
      </c>
      <c r="L78" s="281"/>
      <c r="M78" s="33"/>
      <c r="N78" s="281"/>
      <c r="O78" s="281" t="s">
        <v>239</v>
      </c>
      <c r="V78" s="3"/>
      <c r="AA78" s="281" t="s">
        <v>236</v>
      </c>
      <c r="AB78" s="281" t="s">
        <v>237</v>
      </c>
      <c r="AC78" s="281"/>
      <c r="AD78" s="281"/>
      <c r="AE78" s="281" t="s">
        <v>238</v>
      </c>
      <c r="AF78" s="281"/>
      <c r="AG78" s="281"/>
      <c r="AH78" s="281"/>
      <c r="AI78" s="281" t="s">
        <v>239</v>
      </c>
    </row>
    <row r="79" spans="5:40" ht="15" customHeight="1" x14ac:dyDescent="0.3">
      <c r="F79" s="28" t="str">
        <f>IF(H77="","",IF(O79&gt;0,IF(O79&lt;=H77,"X",""),""))</f>
        <v/>
      </c>
      <c r="G79" s="283" t="str">
        <f>IF($G$34="","",$G$34)</f>
        <v>Health Services</v>
      </c>
      <c r="H79" s="440"/>
      <c r="I79" s="441"/>
      <c r="J79" s="442"/>
      <c r="K79" s="440"/>
      <c r="L79" s="441"/>
      <c r="M79" s="441"/>
      <c r="N79" s="442"/>
      <c r="O79" s="29"/>
      <c r="V79" s="3"/>
      <c r="Z79" s="28" t="str">
        <f>IF(AB77="","",IF(AI79&gt;0,IF(AI79&lt;=AB77,"X",""),""))</f>
        <v/>
      </c>
      <c r="AA79" s="283" t="str">
        <f>IF($AA$34="","",$AA$34)</f>
        <v>Health Services</v>
      </c>
      <c r="AB79" s="440"/>
      <c r="AC79" s="441"/>
      <c r="AD79" s="442"/>
      <c r="AE79" s="440"/>
      <c r="AF79" s="441"/>
      <c r="AG79" s="441"/>
      <c r="AH79" s="442"/>
      <c r="AI79" s="29"/>
    </row>
    <row r="80" spans="5:40" ht="15" customHeight="1" x14ac:dyDescent="0.3">
      <c r="F80" s="28" t="str">
        <f>IF(H77="","",IF(O80&gt;0,IF(O80&lt;=H77,"X",""),""))</f>
        <v/>
      </c>
      <c r="G80" s="283" t="str">
        <f>IF($G$35="","",$G$35)</f>
        <v>Civic/Recreation</v>
      </c>
      <c r="H80" s="440"/>
      <c r="I80" s="441"/>
      <c r="J80" s="442"/>
      <c r="K80" s="440"/>
      <c r="L80" s="441"/>
      <c r="M80" s="441"/>
      <c r="N80" s="442"/>
      <c r="O80" s="29"/>
      <c r="V80" s="3"/>
      <c r="Z80" s="28" t="str">
        <f>IF(AB77="","",IF(AI80&gt;0,IF(AI80&lt;=AB77,"X",""),""))</f>
        <v/>
      </c>
      <c r="AA80" s="283" t="str">
        <f>IF($AA$35="","",$AA$35)</f>
        <v>Civic/Recreation</v>
      </c>
      <c r="AB80" s="440"/>
      <c r="AC80" s="441"/>
      <c r="AD80" s="442"/>
      <c r="AE80" s="440"/>
      <c r="AF80" s="441"/>
      <c r="AG80" s="441"/>
      <c r="AH80" s="442"/>
      <c r="AI80" s="29"/>
    </row>
    <row r="81" spans="5:40" ht="15" customHeight="1" x14ac:dyDescent="0.3">
      <c r="F81" s="28" t="str">
        <f>IF(H77="","",IF(O81&gt;0,IF(O81&lt;=H77,"X",""),""))</f>
        <v/>
      </c>
      <c r="G81" s="283" t="str">
        <f>IF($G$36="","",$G$36)</f>
        <v>Job Training or Education</v>
      </c>
      <c r="H81" s="440"/>
      <c r="I81" s="441"/>
      <c r="J81" s="442"/>
      <c r="K81" s="440"/>
      <c r="L81" s="441"/>
      <c r="M81" s="441"/>
      <c r="N81" s="442"/>
      <c r="O81" s="29"/>
      <c r="V81" s="3"/>
      <c r="Z81" s="28" t="str">
        <f>IF(AB77="","",IF(AI81&gt;0,IF(AI81&lt;=AB77,"X",""),""))</f>
        <v/>
      </c>
      <c r="AA81" s="283" t="str">
        <f>IF($AA$36="","",$AA$36)</f>
        <v>Job Training or Education</v>
      </c>
      <c r="AB81" s="440"/>
      <c r="AC81" s="441"/>
      <c r="AD81" s="442"/>
      <c r="AE81" s="440"/>
      <c r="AF81" s="441"/>
      <c r="AG81" s="441"/>
      <c r="AH81" s="442"/>
      <c r="AI81" s="29"/>
    </row>
    <row r="82" spans="5:40" ht="15" customHeight="1" thickBot="1" x14ac:dyDescent="0.35">
      <c r="F82" s="6"/>
      <c r="G82" s="6"/>
      <c r="H82" s="6"/>
      <c r="I82" s="6"/>
      <c r="J82" s="6"/>
      <c r="K82" s="6"/>
      <c r="L82" s="6"/>
      <c r="M82" s="32"/>
      <c r="N82" s="6"/>
      <c r="O82" s="6"/>
      <c r="V82" s="3"/>
      <c r="Z82" s="6"/>
      <c r="AA82" s="6"/>
      <c r="AB82" s="6"/>
      <c r="AC82" s="6"/>
      <c r="AD82" s="6"/>
      <c r="AE82" s="6"/>
      <c r="AF82" s="6"/>
      <c r="AG82" s="6"/>
      <c r="AH82" s="6"/>
      <c r="AI82" s="6"/>
    </row>
    <row r="83" spans="5:40" ht="15" hidden="1" customHeight="1" x14ac:dyDescent="0.3">
      <c r="F83" s="28" t="str">
        <f>IF(H77="","",IF(O83&gt;0,IF(O83&lt;=H77,"X",""),""))</f>
        <v/>
      </c>
      <c r="G83" s="283" t="str">
        <f>IF($G$37="","",$G$37)</f>
        <v/>
      </c>
      <c r="H83" s="452"/>
      <c r="I83" s="453"/>
      <c r="J83" s="454"/>
      <c r="K83" s="452"/>
      <c r="L83" s="453"/>
      <c r="M83" s="453"/>
      <c r="N83" s="454"/>
      <c r="O83" s="30"/>
      <c r="V83" s="3"/>
      <c r="Z83" s="28" t="str">
        <f>IF(AB77="","",IF(AI83&gt;0,IF(AI83&lt;=AB77,"X",""),""))</f>
        <v/>
      </c>
      <c r="AA83" s="283" t="str">
        <f>IF($G$37="","",$G$37)</f>
        <v/>
      </c>
      <c r="AB83" s="452"/>
      <c r="AC83" s="453"/>
      <c r="AD83" s="454"/>
      <c r="AE83" s="452"/>
      <c r="AF83" s="453"/>
      <c r="AG83" s="453"/>
      <c r="AH83" s="454"/>
      <c r="AI83" s="30"/>
    </row>
    <row r="84" spans="5:40" ht="15" hidden="1" customHeight="1" x14ac:dyDescent="0.3">
      <c r="F84" s="28" t="str">
        <f>IF(H77="","",IF(O84&gt;0,IF(O84&lt;=H77,"X",""),""))</f>
        <v/>
      </c>
      <c r="G84" s="283" t="str">
        <f>IF($G$38="","",$G$38)</f>
        <v/>
      </c>
      <c r="H84" s="452"/>
      <c r="I84" s="453"/>
      <c r="J84" s="454"/>
      <c r="K84" s="452"/>
      <c r="L84" s="453"/>
      <c r="M84" s="453"/>
      <c r="N84" s="454"/>
      <c r="O84" s="30"/>
      <c r="V84" s="3"/>
      <c r="Z84" s="28" t="str">
        <f>IF(AB77="","",IF(AI84&gt;0,IF(AI84&lt;=AB77,"X",""),""))</f>
        <v/>
      </c>
      <c r="AA84" s="283" t="str">
        <f>IF($G$38="","",$G$38)</f>
        <v/>
      </c>
      <c r="AB84" s="452"/>
      <c r="AC84" s="453"/>
      <c r="AD84" s="454"/>
      <c r="AE84" s="452"/>
      <c r="AF84" s="453"/>
      <c r="AG84" s="453"/>
      <c r="AH84" s="454"/>
      <c r="AI84" s="30"/>
    </row>
    <row r="85" spans="5:40" ht="15" hidden="1" customHeight="1" x14ac:dyDescent="0.3">
      <c r="F85" s="28" t="str">
        <f>IF(H77="","",IF(O85&gt;0,IF(O85&lt;=H77,"X",""),""))</f>
        <v/>
      </c>
      <c r="G85" s="283" t="str">
        <f>IF($G$39="","",$G$39)</f>
        <v/>
      </c>
      <c r="H85" s="452"/>
      <c r="I85" s="453"/>
      <c r="J85" s="454"/>
      <c r="K85" s="452"/>
      <c r="L85" s="453"/>
      <c r="M85" s="453"/>
      <c r="N85" s="454"/>
      <c r="O85" s="30"/>
      <c r="V85" s="3"/>
      <c r="Z85" s="28" t="str">
        <f>IF(AB77="","",IF(AI85&gt;0,IF(AI85&lt;=AB77,"X",""),""))</f>
        <v/>
      </c>
      <c r="AA85" s="283" t="str">
        <f>IF($G$39="","",$G$39)</f>
        <v/>
      </c>
      <c r="AB85" s="452"/>
      <c r="AC85" s="453"/>
      <c r="AD85" s="454"/>
      <c r="AE85" s="452"/>
      <c r="AF85" s="453"/>
      <c r="AG85" s="453"/>
      <c r="AH85" s="454"/>
      <c r="AI85" s="30"/>
    </row>
    <row r="86" spans="5:40" ht="17.25" thickBot="1" x14ac:dyDescent="0.35">
      <c r="E86" s="6"/>
      <c r="F86" s="6"/>
      <c r="G86" s="6"/>
      <c r="H86" s="6"/>
      <c r="I86" s="6"/>
      <c r="J86" s="6"/>
      <c r="K86" s="6"/>
      <c r="L86" s="6"/>
      <c r="M86" s="6"/>
      <c r="N86" s="6"/>
      <c r="O86" s="6"/>
      <c r="V86" s="3"/>
      <c r="Y86" s="6"/>
      <c r="Z86" s="6"/>
      <c r="AA86" s="6"/>
      <c r="AB86" s="6"/>
      <c r="AC86" s="6"/>
      <c r="AD86" s="6"/>
      <c r="AE86" s="6"/>
      <c r="AF86" s="6"/>
      <c r="AG86" s="6"/>
      <c r="AH86" s="6"/>
      <c r="AI86" s="6"/>
    </row>
    <row r="87" spans="5:40" x14ac:dyDescent="0.3">
      <c r="E87" s="449"/>
      <c r="F87" s="449"/>
      <c r="G87" s="449"/>
      <c r="H87" s="449"/>
      <c r="I87" s="449"/>
      <c r="J87" s="449"/>
      <c r="K87" s="449"/>
      <c r="L87" s="449"/>
      <c r="M87" s="450"/>
      <c r="N87" s="449"/>
      <c r="O87" s="449"/>
      <c r="V87" s="3"/>
      <c r="Y87" s="449"/>
      <c r="Z87" s="449"/>
      <c r="AA87" s="449"/>
      <c r="AB87" s="449"/>
      <c r="AC87" s="449"/>
      <c r="AD87" s="449"/>
      <c r="AE87" s="449"/>
      <c r="AF87" s="449"/>
      <c r="AG87" s="449"/>
      <c r="AH87" s="449"/>
      <c r="AI87" s="449"/>
    </row>
    <row r="88" spans="5:40" x14ac:dyDescent="0.3">
      <c r="F88" s="281" t="s">
        <v>230</v>
      </c>
      <c r="G88" s="10">
        <f>G76+1</f>
        <v>5</v>
      </c>
      <c r="H88" s="281" t="s">
        <v>231</v>
      </c>
      <c r="I88" s="281"/>
      <c r="J88" s="281"/>
      <c r="K88" s="23" t="s">
        <v>232</v>
      </c>
      <c r="L88" s="24"/>
      <c r="M88" s="31"/>
      <c r="V88" s="3"/>
      <c r="Z88" s="281" t="s">
        <v>230</v>
      </c>
      <c r="AA88" s="10">
        <f>AA76+1</f>
        <v>5</v>
      </c>
      <c r="AB88" s="281" t="s">
        <v>231</v>
      </c>
      <c r="AC88" s="281"/>
      <c r="AD88" s="281"/>
      <c r="AE88" s="23" t="s">
        <v>232</v>
      </c>
      <c r="AF88" s="24"/>
    </row>
    <row r="89" spans="5:40" x14ac:dyDescent="0.3">
      <c r="E89" s="445" t="s">
        <v>233</v>
      </c>
      <c r="F89" s="445"/>
      <c r="G89" s="26" t="s">
        <v>155</v>
      </c>
      <c r="H89" s="27">
        <f>IF(G89=P$4,Q$4,IF(G89=P$5,Q$5,IF(G89=P$6,Q$6,IF(G89=P$7,Q$7,IF(G89=P$8,Q$8,"")))))</f>
        <v>0</v>
      </c>
      <c r="I89" s="27"/>
      <c r="J89" s="27"/>
      <c r="K89" s="23" t="s">
        <v>234</v>
      </c>
      <c r="L89" s="24"/>
      <c r="M89" s="31"/>
      <c r="P89" s="1">
        <f>IF(G89="",0,1)</f>
        <v>0</v>
      </c>
      <c r="Q89" s="1">
        <f>IF(F91="",0,1)</f>
        <v>0</v>
      </c>
      <c r="S89" s="1">
        <f>IF(F92="",0,1)</f>
        <v>0</v>
      </c>
      <c r="T89" s="1">
        <f>IF(F93="",0,1)</f>
        <v>0</v>
      </c>
      <c r="V89" s="3"/>
      <c r="Y89" s="445" t="s">
        <v>233</v>
      </c>
      <c r="Z89" s="445"/>
      <c r="AA89" s="26" t="s">
        <v>155</v>
      </c>
      <c r="AB89" s="27">
        <f>IF(AA89=P$4,Q$4,IF(AA89=P$5,Q$5,IF(AA89=P$6,Q$6,IF(AA89=P$7,Q$7,IF(AA89=P$8,Q$8,"")))))</f>
        <v>0</v>
      </c>
      <c r="AC89" s="27"/>
      <c r="AD89" s="27"/>
      <c r="AE89" s="23" t="s">
        <v>234</v>
      </c>
      <c r="AF89" s="24"/>
      <c r="AJ89" s="1">
        <f>IF(AA89="",0,1)</f>
        <v>0</v>
      </c>
      <c r="AK89" s="1">
        <f>IF(Z91="",0,1)</f>
        <v>0</v>
      </c>
      <c r="AM89" s="1">
        <f>IF(Z92="",0,1)</f>
        <v>0</v>
      </c>
      <c r="AN89" s="1">
        <f>IF(Z93="",0,1)</f>
        <v>0</v>
      </c>
    </row>
    <row r="90" spans="5:40" x14ac:dyDescent="0.3">
      <c r="G90" s="281" t="s">
        <v>236</v>
      </c>
      <c r="H90" s="281" t="s">
        <v>237</v>
      </c>
      <c r="I90" s="281"/>
      <c r="J90" s="281"/>
      <c r="K90" s="281" t="s">
        <v>238</v>
      </c>
      <c r="L90" s="281"/>
      <c r="M90" s="281"/>
      <c r="N90" s="281"/>
      <c r="O90" s="281" t="s">
        <v>239</v>
      </c>
      <c r="V90" s="3"/>
      <c r="AA90" s="281" t="s">
        <v>236</v>
      </c>
      <c r="AB90" s="281" t="s">
        <v>237</v>
      </c>
      <c r="AC90" s="281"/>
      <c r="AD90" s="281"/>
      <c r="AE90" s="281" t="s">
        <v>238</v>
      </c>
      <c r="AF90" s="281"/>
      <c r="AG90" s="281"/>
      <c r="AH90" s="281"/>
      <c r="AI90" s="281" t="s">
        <v>239</v>
      </c>
    </row>
    <row r="91" spans="5:40" ht="15" customHeight="1" x14ac:dyDescent="0.3">
      <c r="F91" s="28" t="str">
        <f>IF(H89="","",IF(O91&gt;0,IF(O91&lt;=H89,"X",""),""))</f>
        <v/>
      </c>
      <c r="G91" s="283" t="str">
        <f>IF($G$34="","",$G$34)</f>
        <v>Health Services</v>
      </c>
      <c r="H91" s="440"/>
      <c r="I91" s="441"/>
      <c r="J91" s="442"/>
      <c r="K91" s="440"/>
      <c r="L91" s="441"/>
      <c r="M91" s="441"/>
      <c r="N91" s="442"/>
      <c r="O91" s="29"/>
      <c r="V91" s="3"/>
      <c r="Z91" s="28" t="str">
        <f>IF(AB89="","",IF(AI91&gt;0,IF(AI91&lt;=AB89,"X",""),""))</f>
        <v/>
      </c>
      <c r="AA91" s="283" t="str">
        <f>IF($AA$34="","",$AA$34)</f>
        <v>Health Services</v>
      </c>
      <c r="AB91" s="440"/>
      <c r="AC91" s="441"/>
      <c r="AD91" s="442"/>
      <c r="AE91" s="440"/>
      <c r="AF91" s="441"/>
      <c r="AG91" s="441"/>
      <c r="AH91" s="442"/>
      <c r="AI91" s="29"/>
    </row>
    <row r="92" spans="5:40" ht="15" customHeight="1" x14ac:dyDescent="0.3">
      <c r="F92" s="28" t="str">
        <f>IF(H89="","",IF(O92&gt;0,IF(O92&lt;=H89,"X",""),""))</f>
        <v/>
      </c>
      <c r="G92" s="283" t="str">
        <f>IF($G$35="","",$G$35)</f>
        <v>Civic/Recreation</v>
      </c>
      <c r="H92" s="440"/>
      <c r="I92" s="441"/>
      <c r="J92" s="442"/>
      <c r="K92" s="440"/>
      <c r="L92" s="441"/>
      <c r="M92" s="441"/>
      <c r="N92" s="442"/>
      <c r="O92" s="29"/>
      <c r="V92" s="3"/>
      <c r="Z92" s="28" t="str">
        <f>IF(AB89="","",IF(AI92&gt;0,IF(AI92&lt;=AB89,"X",""),""))</f>
        <v/>
      </c>
      <c r="AA92" s="283" t="str">
        <f>IF($AA$35="","",$AA$35)</f>
        <v>Civic/Recreation</v>
      </c>
      <c r="AB92" s="440"/>
      <c r="AC92" s="441"/>
      <c r="AD92" s="442"/>
      <c r="AE92" s="440"/>
      <c r="AF92" s="441"/>
      <c r="AG92" s="441"/>
      <c r="AH92" s="442"/>
      <c r="AI92" s="29"/>
    </row>
    <row r="93" spans="5:40" ht="15" customHeight="1" x14ac:dyDescent="0.3">
      <c r="F93" s="28" t="str">
        <f>IF(H89="","",IF(O93&gt;0,IF(O93&lt;=H89,"X",""),""))</f>
        <v/>
      </c>
      <c r="G93" s="283" t="str">
        <f>IF($G$36="","",$G$36)</f>
        <v>Job Training or Education</v>
      </c>
      <c r="H93" s="440"/>
      <c r="I93" s="441"/>
      <c r="J93" s="442"/>
      <c r="K93" s="440"/>
      <c r="L93" s="441"/>
      <c r="M93" s="441"/>
      <c r="N93" s="442"/>
      <c r="O93" s="29"/>
      <c r="V93" s="3"/>
      <c r="Z93" s="28" t="str">
        <f>IF(AB89="","",IF(AI93&gt;0,IF(AI93&lt;=AB89,"X",""),""))</f>
        <v/>
      </c>
      <c r="AA93" s="283" t="str">
        <f>IF($AA$36="","",$AA$36)</f>
        <v>Job Training or Education</v>
      </c>
      <c r="AB93" s="440"/>
      <c r="AC93" s="441"/>
      <c r="AD93" s="442"/>
      <c r="AE93" s="440"/>
      <c r="AF93" s="441"/>
      <c r="AG93" s="441"/>
      <c r="AH93" s="442"/>
      <c r="AI93" s="29"/>
    </row>
    <row r="94" spans="5:40" ht="15" customHeight="1" thickBot="1" x14ac:dyDescent="0.35">
      <c r="F94" s="6"/>
      <c r="G94" s="6"/>
      <c r="H94" s="6"/>
      <c r="I94" s="6"/>
      <c r="J94" s="6"/>
      <c r="K94" s="6"/>
      <c r="L94" s="6"/>
      <c r="M94" s="6"/>
      <c r="N94" s="6"/>
      <c r="O94" s="6"/>
      <c r="V94" s="3"/>
      <c r="Z94" s="6"/>
      <c r="AA94" s="6"/>
      <c r="AB94" s="6"/>
      <c r="AC94" s="6"/>
      <c r="AD94" s="6"/>
      <c r="AE94" s="6"/>
      <c r="AF94" s="6"/>
      <c r="AG94" s="6"/>
      <c r="AH94" s="6"/>
      <c r="AI94" s="6"/>
    </row>
    <row r="95" spans="5:40" ht="15" hidden="1" customHeight="1" x14ac:dyDescent="0.3">
      <c r="F95" s="28" t="str">
        <f>IF(H89="","",IF(O95&gt;0,IF(O95&lt;=H89,"X",""),""))</f>
        <v/>
      </c>
      <c r="G95" s="283" t="str">
        <f>IF($G$37="","",$G$37)</f>
        <v/>
      </c>
      <c r="H95" s="452"/>
      <c r="I95" s="453"/>
      <c r="J95" s="454"/>
      <c r="K95" s="452"/>
      <c r="L95" s="453"/>
      <c r="M95" s="453"/>
      <c r="N95" s="454"/>
      <c r="O95" s="30"/>
      <c r="V95" s="3"/>
      <c r="Z95" s="28" t="str">
        <f>IF(AB89="","",IF(AI95&gt;0,IF(AI95&lt;=AB89,"X",""),""))</f>
        <v/>
      </c>
      <c r="AA95" s="283" t="str">
        <f>IF($G$37="","",$G$37)</f>
        <v/>
      </c>
      <c r="AB95" s="452"/>
      <c r="AC95" s="453"/>
      <c r="AD95" s="454"/>
      <c r="AE95" s="452"/>
      <c r="AF95" s="453"/>
      <c r="AG95" s="453"/>
      <c r="AH95" s="454"/>
      <c r="AI95" s="30"/>
    </row>
    <row r="96" spans="5:40" ht="15" hidden="1" customHeight="1" x14ac:dyDescent="0.3">
      <c r="F96" s="28" t="str">
        <f>IF(H89="","",IF(O96&gt;0,IF(O96&lt;=H89,"X",""),""))</f>
        <v/>
      </c>
      <c r="G96" s="283" t="str">
        <f>IF($G$38="","",$G$38)</f>
        <v/>
      </c>
      <c r="H96" s="452"/>
      <c r="I96" s="453"/>
      <c r="J96" s="454"/>
      <c r="K96" s="452"/>
      <c r="L96" s="453"/>
      <c r="M96" s="453"/>
      <c r="N96" s="454"/>
      <c r="O96" s="30"/>
      <c r="V96" s="3"/>
      <c r="Z96" s="28" t="str">
        <f>IF(AB89="","",IF(AI96&gt;0,IF(AI96&lt;=AB89,"X",""),""))</f>
        <v/>
      </c>
      <c r="AA96" s="283" t="str">
        <f>IF($G$38="","",$G$38)</f>
        <v/>
      </c>
      <c r="AB96" s="452"/>
      <c r="AC96" s="453"/>
      <c r="AD96" s="454"/>
      <c r="AE96" s="452"/>
      <c r="AF96" s="453"/>
      <c r="AG96" s="453"/>
      <c r="AH96" s="454"/>
      <c r="AI96" s="30"/>
    </row>
    <row r="97" spans="5:40" ht="15" hidden="1" customHeight="1" x14ac:dyDescent="0.3">
      <c r="F97" s="28" t="str">
        <f>IF(H89="","",IF(O97&gt;0,IF(O97&lt;=H89,"X",""),""))</f>
        <v/>
      </c>
      <c r="G97" s="283" t="str">
        <f>IF($G$39="","",$G$39)</f>
        <v/>
      </c>
      <c r="H97" s="452"/>
      <c r="I97" s="453"/>
      <c r="J97" s="454"/>
      <c r="K97" s="452"/>
      <c r="L97" s="453"/>
      <c r="M97" s="453"/>
      <c r="N97" s="454"/>
      <c r="O97" s="30"/>
      <c r="V97" s="3"/>
      <c r="Z97" s="28" t="str">
        <f>IF(AB89="","",IF(AI97&gt;0,IF(AI97&lt;=AB89,"X",""),""))</f>
        <v/>
      </c>
      <c r="AA97" s="283" t="str">
        <f>IF($G$39="","",$G$39)</f>
        <v/>
      </c>
      <c r="AB97" s="452"/>
      <c r="AC97" s="453"/>
      <c r="AD97" s="454"/>
      <c r="AE97" s="452"/>
      <c r="AF97" s="453"/>
      <c r="AG97" s="453"/>
      <c r="AH97" s="454"/>
      <c r="AI97" s="30"/>
    </row>
    <row r="98" spans="5:40" ht="17.25" thickBot="1" x14ac:dyDescent="0.35">
      <c r="E98" s="6"/>
      <c r="F98" s="6"/>
      <c r="G98" s="6"/>
      <c r="H98" s="6"/>
      <c r="I98" s="6"/>
      <c r="J98" s="6"/>
      <c r="K98" s="6"/>
      <c r="L98" s="6"/>
      <c r="M98" s="6"/>
      <c r="N98" s="6"/>
      <c r="O98" s="6"/>
      <c r="V98" s="3"/>
      <c r="Y98" s="6"/>
      <c r="Z98" s="6"/>
      <c r="AA98" s="6"/>
      <c r="AB98" s="6"/>
      <c r="AC98" s="6"/>
      <c r="AD98" s="6"/>
      <c r="AE98" s="6"/>
      <c r="AF98" s="6"/>
      <c r="AG98" s="6"/>
      <c r="AH98" s="6"/>
      <c r="AI98" s="6"/>
    </row>
    <row r="99" spans="5:40" x14ac:dyDescent="0.3">
      <c r="E99" s="449"/>
      <c r="F99" s="449"/>
      <c r="G99" s="449"/>
      <c r="H99" s="449"/>
      <c r="I99" s="449"/>
      <c r="J99" s="449"/>
      <c r="K99" s="449"/>
      <c r="L99" s="449"/>
      <c r="M99" s="449"/>
      <c r="N99" s="449"/>
      <c r="O99" s="449"/>
      <c r="V99" s="3"/>
      <c r="Y99" s="449"/>
      <c r="Z99" s="449"/>
      <c r="AA99" s="449"/>
      <c r="AB99" s="449"/>
      <c r="AC99" s="449"/>
      <c r="AD99" s="449"/>
      <c r="AE99" s="449"/>
      <c r="AF99" s="449"/>
      <c r="AG99" s="449"/>
      <c r="AH99" s="449"/>
      <c r="AI99" s="449"/>
    </row>
    <row r="100" spans="5:40" x14ac:dyDescent="0.3">
      <c r="F100" s="281" t="s">
        <v>230</v>
      </c>
      <c r="G100" s="10">
        <f>G88+1</f>
        <v>6</v>
      </c>
      <c r="H100" s="281" t="s">
        <v>231</v>
      </c>
      <c r="I100" s="281"/>
      <c r="J100" s="281"/>
      <c r="K100" s="23" t="s">
        <v>232</v>
      </c>
      <c r="L100" s="24"/>
      <c r="V100" s="3"/>
      <c r="Z100" s="281" t="s">
        <v>230</v>
      </c>
      <c r="AA100" s="10">
        <f>AA88+1</f>
        <v>6</v>
      </c>
      <c r="AB100" s="281" t="s">
        <v>231</v>
      </c>
      <c r="AC100" s="281"/>
      <c r="AD100" s="281"/>
      <c r="AE100" s="23" t="s">
        <v>232</v>
      </c>
      <c r="AF100" s="24"/>
    </row>
    <row r="101" spans="5:40" x14ac:dyDescent="0.3">
      <c r="E101" s="445" t="s">
        <v>233</v>
      </c>
      <c r="F101" s="445"/>
      <c r="G101" s="26" t="s">
        <v>155</v>
      </c>
      <c r="H101" s="27">
        <f>IF(G101=P$4,Q$4,IF(G101=P$5,Q$5,IF(G101=P$6,Q$6,IF(G101=P$7,Q$7,IF(G101=P$8,Q$8,"")))))</f>
        <v>0</v>
      </c>
      <c r="I101" s="27"/>
      <c r="J101" s="27"/>
      <c r="K101" s="23" t="s">
        <v>234</v>
      </c>
      <c r="L101" s="24"/>
      <c r="P101" s="1">
        <f>IF(G101="",0,1)</f>
        <v>0</v>
      </c>
      <c r="Q101" s="1">
        <f>IF(F103="",0,1)</f>
        <v>0</v>
      </c>
      <c r="S101" s="1">
        <f>IF(F104="",0,1)</f>
        <v>0</v>
      </c>
      <c r="T101" s="1">
        <f>IF(F105="",0,1)</f>
        <v>0</v>
      </c>
      <c r="V101" s="3"/>
      <c r="Y101" s="445" t="s">
        <v>233</v>
      </c>
      <c r="Z101" s="445"/>
      <c r="AA101" s="26" t="s">
        <v>155</v>
      </c>
      <c r="AB101" s="27">
        <f>IF(AA101=P$4,Q$4,IF(AA101=P$5,Q$5,IF(AA101=P$6,Q$6,IF(AA101=P$7,Q$7,IF(AA101=P$8,Q$8,"")))))</f>
        <v>0</v>
      </c>
      <c r="AC101" s="27"/>
      <c r="AD101" s="27"/>
      <c r="AE101" s="23" t="s">
        <v>234</v>
      </c>
      <c r="AF101" s="24"/>
      <c r="AJ101" s="1">
        <f>IF(AA101="",0,1)</f>
        <v>0</v>
      </c>
      <c r="AK101" s="1">
        <f>IF(Z103="",0,1)</f>
        <v>0</v>
      </c>
      <c r="AM101" s="1">
        <f>IF(Z104="",0,1)</f>
        <v>0</v>
      </c>
      <c r="AN101" s="1">
        <f>IF(Z105="",0,1)</f>
        <v>0</v>
      </c>
    </row>
    <row r="102" spans="5:40" x14ac:dyDescent="0.3">
      <c r="G102" s="281" t="s">
        <v>236</v>
      </c>
      <c r="H102" s="281" t="s">
        <v>237</v>
      </c>
      <c r="I102" s="281"/>
      <c r="J102" s="281"/>
      <c r="K102" s="281" t="s">
        <v>238</v>
      </c>
      <c r="L102" s="281"/>
      <c r="M102" s="281"/>
      <c r="N102" s="281"/>
      <c r="O102" s="281" t="s">
        <v>239</v>
      </c>
      <c r="V102" s="3"/>
      <c r="AA102" s="281" t="s">
        <v>236</v>
      </c>
      <c r="AB102" s="281" t="s">
        <v>237</v>
      </c>
      <c r="AC102" s="281"/>
      <c r="AD102" s="281"/>
      <c r="AE102" s="281" t="s">
        <v>238</v>
      </c>
      <c r="AF102" s="281"/>
      <c r="AG102" s="281"/>
      <c r="AH102" s="281"/>
      <c r="AI102" s="281" t="s">
        <v>239</v>
      </c>
    </row>
    <row r="103" spans="5:40" ht="15" customHeight="1" x14ac:dyDescent="0.3">
      <c r="F103" s="28" t="str">
        <f>IF(H101="","",IF(O103&gt;0,IF(O103&lt;=H101,"X",""),""))</f>
        <v/>
      </c>
      <c r="G103" s="283" t="str">
        <f>IF($G$34="","",$G$34)</f>
        <v>Health Services</v>
      </c>
      <c r="H103" s="440"/>
      <c r="I103" s="441"/>
      <c r="J103" s="442"/>
      <c r="K103" s="440"/>
      <c r="L103" s="441"/>
      <c r="M103" s="441"/>
      <c r="N103" s="442"/>
      <c r="O103" s="29"/>
      <c r="V103" s="3"/>
      <c r="Z103" s="28" t="str">
        <f>IF(AB101="","",IF(AI103&gt;0,IF(AI103&lt;=AB101,"X",""),""))</f>
        <v/>
      </c>
      <c r="AA103" s="283" t="str">
        <f>IF($AA$34="","",$AA$34)</f>
        <v>Health Services</v>
      </c>
      <c r="AB103" s="440"/>
      <c r="AC103" s="441"/>
      <c r="AD103" s="442"/>
      <c r="AE103" s="440"/>
      <c r="AF103" s="441"/>
      <c r="AG103" s="441"/>
      <c r="AH103" s="442"/>
      <c r="AI103" s="29"/>
    </row>
    <row r="104" spans="5:40" ht="15" customHeight="1" x14ac:dyDescent="0.3">
      <c r="F104" s="28" t="str">
        <f>IF(H101="","",IF(O104&gt;0,IF(O104&lt;=H101,"X",""),""))</f>
        <v/>
      </c>
      <c r="G104" s="283" t="str">
        <f>IF($G$35="","",$G$35)</f>
        <v>Civic/Recreation</v>
      </c>
      <c r="H104" s="440"/>
      <c r="I104" s="441"/>
      <c r="J104" s="442"/>
      <c r="K104" s="440"/>
      <c r="L104" s="441"/>
      <c r="M104" s="441"/>
      <c r="N104" s="442"/>
      <c r="O104" s="29"/>
      <c r="V104" s="3"/>
      <c r="Z104" s="28" t="str">
        <f>IF(AB101="","",IF(AI104&gt;0,IF(AI104&lt;=AB101,"X",""),""))</f>
        <v/>
      </c>
      <c r="AA104" s="283" t="str">
        <f>IF($AA$35="","",$AA$35)</f>
        <v>Civic/Recreation</v>
      </c>
      <c r="AB104" s="440"/>
      <c r="AC104" s="441"/>
      <c r="AD104" s="442"/>
      <c r="AE104" s="440"/>
      <c r="AF104" s="441"/>
      <c r="AG104" s="441"/>
      <c r="AH104" s="442"/>
      <c r="AI104" s="29"/>
    </row>
    <row r="105" spans="5:40" ht="15" customHeight="1" x14ac:dyDescent="0.3">
      <c r="F105" s="28" t="str">
        <f>IF(H101="","",IF(O105&gt;0,IF(O105&lt;=H101,"X",""),""))</f>
        <v/>
      </c>
      <c r="G105" s="283" t="str">
        <f>IF($G$36="","",$G$36)</f>
        <v>Job Training or Education</v>
      </c>
      <c r="H105" s="440"/>
      <c r="I105" s="441"/>
      <c r="J105" s="442"/>
      <c r="K105" s="440"/>
      <c r="L105" s="441"/>
      <c r="M105" s="441"/>
      <c r="N105" s="442"/>
      <c r="O105" s="29"/>
      <c r="V105" s="3"/>
      <c r="Z105" s="28" t="str">
        <f>IF(AB101="","",IF(AI105&gt;0,IF(AI105&lt;=AB101,"X",""),""))</f>
        <v/>
      </c>
      <c r="AA105" s="283" t="str">
        <f>IF($AA$36="","",$AA$36)</f>
        <v>Job Training or Education</v>
      </c>
      <c r="AB105" s="440"/>
      <c r="AC105" s="441"/>
      <c r="AD105" s="442"/>
      <c r="AE105" s="440"/>
      <c r="AF105" s="441"/>
      <c r="AG105" s="441"/>
      <c r="AH105" s="442"/>
      <c r="AI105" s="29"/>
    </row>
    <row r="106" spans="5:40" ht="15" customHeight="1" thickBot="1" x14ac:dyDescent="0.35">
      <c r="F106" s="6"/>
      <c r="G106" s="6"/>
      <c r="H106" s="6"/>
      <c r="I106" s="6"/>
      <c r="J106" s="6"/>
      <c r="K106" s="6"/>
      <c r="L106" s="6"/>
      <c r="M106" s="6"/>
      <c r="N106" s="6"/>
      <c r="O106" s="6"/>
      <c r="V106" s="3"/>
      <c r="Z106" s="6"/>
      <c r="AA106" s="6"/>
      <c r="AB106" s="6"/>
      <c r="AC106" s="6"/>
      <c r="AD106" s="6"/>
      <c r="AE106" s="6"/>
      <c r="AF106" s="6"/>
      <c r="AG106" s="6"/>
      <c r="AH106" s="6"/>
      <c r="AI106" s="6"/>
    </row>
    <row r="107" spans="5:40" ht="15" hidden="1" customHeight="1" x14ac:dyDescent="0.3">
      <c r="F107" s="28" t="str">
        <f>IF(H101="","",IF(O107&gt;0,IF(O107&lt;=H101,"X",""),""))</f>
        <v/>
      </c>
      <c r="G107" s="283" t="str">
        <f>IF($G$37="","",$G$37)</f>
        <v/>
      </c>
      <c r="H107" s="452"/>
      <c r="I107" s="453"/>
      <c r="J107" s="454"/>
      <c r="K107" s="452"/>
      <c r="L107" s="453"/>
      <c r="M107" s="453"/>
      <c r="N107" s="454"/>
      <c r="O107" s="30"/>
      <c r="V107" s="3"/>
      <c r="Z107" s="28" t="str">
        <f>IF(AB101="","",IF(AI107&gt;0,IF(AI107&lt;=AB101,"X",""),""))</f>
        <v/>
      </c>
      <c r="AA107" s="283" t="str">
        <f>IF($G$37="","",$G$37)</f>
        <v/>
      </c>
      <c r="AB107" s="452"/>
      <c r="AC107" s="453"/>
      <c r="AD107" s="454"/>
      <c r="AE107" s="452"/>
      <c r="AF107" s="453"/>
      <c r="AG107" s="453"/>
      <c r="AH107" s="454"/>
      <c r="AI107" s="30"/>
    </row>
    <row r="108" spans="5:40" ht="15" hidden="1" customHeight="1" x14ac:dyDescent="0.3">
      <c r="F108" s="28" t="str">
        <f>IF(H101="","",IF(O108&gt;0,IF(O108&lt;=H101,"X",""),""))</f>
        <v/>
      </c>
      <c r="G108" s="283" t="str">
        <f>IF($G$38="","",$G$38)</f>
        <v/>
      </c>
      <c r="H108" s="452"/>
      <c r="I108" s="453"/>
      <c r="J108" s="454"/>
      <c r="K108" s="452"/>
      <c r="L108" s="453"/>
      <c r="M108" s="453"/>
      <c r="N108" s="454"/>
      <c r="O108" s="30"/>
      <c r="V108" s="3"/>
      <c r="Z108" s="28" t="str">
        <f>IF(AB101="","",IF(AI108&gt;0,IF(AI108&lt;=AB101,"X",""),""))</f>
        <v/>
      </c>
      <c r="AA108" s="283" t="str">
        <f>IF($G$38="","",$G$38)</f>
        <v/>
      </c>
      <c r="AB108" s="452"/>
      <c r="AC108" s="453"/>
      <c r="AD108" s="454"/>
      <c r="AE108" s="452"/>
      <c r="AF108" s="453"/>
      <c r="AG108" s="453"/>
      <c r="AH108" s="454"/>
      <c r="AI108" s="30"/>
    </row>
    <row r="109" spans="5:40" ht="15" hidden="1" customHeight="1" x14ac:dyDescent="0.3">
      <c r="F109" s="28" t="str">
        <f>IF(H101="","",IF(O109&gt;0,IF(O109&lt;=H101,"X",""),""))</f>
        <v/>
      </c>
      <c r="G109" s="283" t="str">
        <f>IF($G$39="","",$G$39)</f>
        <v/>
      </c>
      <c r="H109" s="452"/>
      <c r="I109" s="453"/>
      <c r="J109" s="454"/>
      <c r="K109" s="452"/>
      <c r="L109" s="453"/>
      <c r="M109" s="453"/>
      <c r="N109" s="454"/>
      <c r="O109" s="30"/>
      <c r="V109" s="3"/>
      <c r="Z109" s="28" t="str">
        <f>IF(AB101="","",IF(AI109&gt;0,IF(AI109&lt;=AB101,"X",""),""))</f>
        <v/>
      </c>
      <c r="AA109" s="283" t="str">
        <f>IF($G$39="","",$G$39)</f>
        <v/>
      </c>
      <c r="AB109" s="452"/>
      <c r="AC109" s="453"/>
      <c r="AD109" s="454"/>
      <c r="AE109" s="452"/>
      <c r="AF109" s="453"/>
      <c r="AG109" s="453"/>
      <c r="AH109" s="454"/>
      <c r="AI109" s="30"/>
    </row>
    <row r="110" spans="5:40" ht="17.25" thickBot="1" x14ac:dyDescent="0.35">
      <c r="E110" s="6"/>
      <c r="F110" s="6"/>
      <c r="G110" s="6"/>
      <c r="H110" s="6"/>
      <c r="I110" s="6"/>
      <c r="J110" s="6"/>
      <c r="K110" s="6"/>
      <c r="L110" s="6"/>
      <c r="M110" s="6"/>
      <c r="N110" s="6"/>
      <c r="O110" s="6"/>
      <c r="V110" s="3"/>
      <c r="Y110" s="6"/>
      <c r="Z110" s="6"/>
      <c r="AA110" s="6"/>
      <c r="AB110" s="6"/>
      <c r="AC110" s="6"/>
      <c r="AD110" s="6"/>
      <c r="AE110" s="6"/>
      <c r="AF110" s="6"/>
      <c r="AG110" s="6"/>
      <c r="AH110" s="6"/>
      <c r="AI110" s="6"/>
    </row>
    <row r="111" spans="5:40" x14ac:dyDescent="0.3">
      <c r="E111" s="449"/>
      <c r="F111" s="449"/>
      <c r="G111" s="449"/>
      <c r="H111" s="449"/>
      <c r="I111" s="449"/>
      <c r="J111" s="449"/>
      <c r="K111" s="449"/>
      <c r="L111" s="449"/>
      <c r="M111" s="449"/>
      <c r="N111" s="449"/>
      <c r="O111" s="449"/>
      <c r="V111" s="3"/>
      <c r="Y111" s="449"/>
      <c r="Z111" s="449"/>
      <c r="AA111" s="449"/>
      <c r="AB111" s="449"/>
      <c r="AC111" s="449"/>
      <c r="AD111" s="449"/>
      <c r="AE111" s="449"/>
      <c r="AF111" s="449"/>
      <c r="AG111" s="449"/>
      <c r="AH111" s="449"/>
      <c r="AI111" s="449"/>
    </row>
    <row r="112" spans="5:40" x14ac:dyDescent="0.3">
      <c r="F112" s="281" t="s">
        <v>230</v>
      </c>
      <c r="G112" s="10">
        <f>G100+1</f>
        <v>7</v>
      </c>
      <c r="H112" s="281" t="s">
        <v>231</v>
      </c>
      <c r="I112" s="281"/>
      <c r="J112" s="281"/>
      <c r="K112" s="23" t="s">
        <v>232</v>
      </c>
      <c r="L112" s="24"/>
      <c r="V112" s="3"/>
      <c r="Z112" s="281" t="s">
        <v>230</v>
      </c>
      <c r="AA112" s="10">
        <f>AA100+1</f>
        <v>7</v>
      </c>
      <c r="AB112" s="281" t="s">
        <v>231</v>
      </c>
      <c r="AC112" s="281"/>
      <c r="AD112" s="281"/>
      <c r="AE112" s="23" t="s">
        <v>232</v>
      </c>
      <c r="AF112" s="24"/>
    </row>
    <row r="113" spans="5:40" x14ac:dyDescent="0.3">
      <c r="E113" s="445" t="s">
        <v>233</v>
      </c>
      <c r="F113" s="445"/>
      <c r="G113" s="26" t="s">
        <v>155</v>
      </c>
      <c r="H113" s="27">
        <f>IF(G113=P$4,Q$4,IF(G113=P$5,Q$5,IF(G113=P$6,Q$6,IF(G113=P$7,Q$7,IF(G113=P$8,Q$8,"")))))</f>
        <v>0</v>
      </c>
      <c r="I113" s="27"/>
      <c r="J113" s="27"/>
      <c r="K113" s="23" t="s">
        <v>234</v>
      </c>
      <c r="L113" s="24"/>
      <c r="P113" s="1">
        <f>IF(G113="",0,1)</f>
        <v>0</v>
      </c>
      <c r="Q113" s="1">
        <f>IF(F115="",0,1)</f>
        <v>0</v>
      </c>
      <c r="S113" s="1">
        <f>IF(F116="",0,1)</f>
        <v>0</v>
      </c>
      <c r="T113" s="1">
        <f>IF(F117="",0,1)</f>
        <v>0</v>
      </c>
      <c r="V113" s="3"/>
      <c r="Y113" s="445" t="s">
        <v>233</v>
      </c>
      <c r="Z113" s="445"/>
      <c r="AA113" s="26" t="s">
        <v>155</v>
      </c>
      <c r="AB113" s="27">
        <f>IF(AA113=P$4,Q$4,IF(AA113=P$5,Q$5,IF(AA113=P$6,Q$6,IF(AA113=P$7,Q$7,IF(AA113=P$8,Q$8,"")))))</f>
        <v>0</v>
      </c>
      <c r="AC113" s="27"/>
      <c r="AD113" s="27"/>
      <c r="AE113" s="23" t="s">
        <v>234</v>
      </c>
      <c r="AF113" s="24"/>
      <c r="AJ113" s="1">
        <f>IF(AA113="",0,1)</f>
        <v>0</v>
      </c>
      <c r="AK113" s="1">
        <f>IF(Z115="",0,1)</f>
        <v>0</v>
      </c>
      <c r="AM113" s="1">
        <f>IF(Z116="",0,1)</f>
        <v>0</v>
      </c>
      <c r="AN113" s="1">
        <f>IF(Z117="",0,1)</f>
        <v>0</v>
      </c>
    </row>
    <row r="114" spans="5:40" x14ac:dyDescent="0.3">
      <c r="G114" s="281" t="s">
        <v>236</v>
      </c>
      <c r="H114" s="281" t="s">
        <v>237</v>
      </c>
      <c r="I114" s="281"/>
      <c r="J114" s="281"/>
      <c r="K114" s="281" t="s">
        <v>238</v>
      </c>
      <c r="L114" s="281"/>
      <c r="M114" s="281"/>
      <c r="N114" s="281"/>
      <c r="O114" s="281" t="s">
        <v>239</v>
      </c>
      <c r="V114" s="3"/>
      <c r="AA114" s="281" t="s">
        <v>236</v>
      </c>
      <c r="AB114" s="281" t="s">
        <v>237</v>
      </c>
      <c r="AC114" s="281"/>
      <c r="AD114" s="281"/>
      <c r="AE114" s="281" t="s">
        <v>238</v>
      </c>
      <c r="AF114" s="281"/>
      <c r="AG114" s="281"/>
      <c r="AH114" s="281"/>
      <c r="AI114" s="281" t="s">
        <v>239</v>
      </c>
    </row>
    <row r="115" spans="5:40" ht="15" customHeight="1" x14ac:dyDescent="0.3">
      <c r="F115" s="28" t="str">
        <f>IF(H113="","",IF(O115&gt;0,IF(O115&lt;=H113,"X",""),""))</f>
        <v/>
      </c>
      <c r="G115" s="283" t="str">
        <f>IF($G$34="","",$G$34)</f>
        <v>Health Services</v>
      </c>
      <c r="H115" s="440"/>
      <c r="I115" s="441"/>
      <c r="J115" s="442"/>
      <c r="K115" s="440"/>
      <c r="L115" s="441"/>
      <c r="M115" s="441"/>
      <c r="N115" s="442"/>
      <c r="O115" s="29"/>
      <c r="V115" s="3"/>
      <c r="Z115" s="28" t="str">
        <f>IF(AB113="","",IF(AI115&gt;0,IF(AI115&lt;=AB113,"X",""),""))</f>
        <v/>
      </c>
      <c r="AA115" s="283" t="str">
        <f>IF($AA$34="","",$AA$34)</f>
        <v>Health Services</v>
      </c>
      <c r="AB115" s="440"/>
      <c r="AC115" s="441"/>
      <c r="AD115" s="442"/>
      <c r="AE115" s="440"/>
      <c r="AF115" s="441"/>
      <c r="AG115" s="441"/>
      <c r="AH115" s="442"/>
      <c r="AI115" s="29"/>
    </row>
    <row r="116" spans="5:40" ht="15" customHeight="1" x14ac:dyDescent="0.3">
      <c r="F116" s="28" t="str">
        <f>IF(H113="","",IF(O116&gt;0,IF(O116&lt;=H113,"X",""),""))</f>
        <v/>
      </c>
      <c r="G116" s="283" t="str">
        <f>IF($G$35="","",$G$35)</f>
        <v>Civic/Recreation</v>
      </c>
      <c r="H116" s="440"/>
      <c r="I116" s="441"/>
      <c r="J116" s="442"/>
      <c r="K116" s="440"/>
      <c r="L116" s="441"/>
      <c r="M116" s="441"/>
      <c r="N116" s="442"/>
      <c r="O116" s="29"/>
      <c r="V116" s="3"/>
      <c r="Z116" s="28" t="str">
        <f>IF(AB113="","",IF(AI116&gt;0,IF(AI116&lt;=AB113,"X",""),""))</f>
        <v/>
      </c>
      <c r="AA116" s="283" t="str">
        <f>IF($AA$35="","",$AA$35)</f>
        <v>Civic/Recreation</v>
      </c>
      <c r="AB116" s="440"/>
      <c r="AC116" s="441"/>
      <c r="AD116" s="442"/>
      <c r="AE116" s="440"/>
      <c r="AF116" s="441"/>
      <c r="AG116" s="441"/>
      <c r="AH116" s="442"/>
      <c r="AI116" s="29"/>
    </row>
    <row r="117" spans="5:40" ht="15" customHeight="1" x14ac:dyDescent="0.3">
      <c r="F117" s="28" t="str">
        <f>IF(H113="","",IF(O117&gt;0,IF(O117&lt;=H113,"X",""),""))</f>
        <v/>
      </c>
      <c r="G117" s="283" t="str">
        <f>IF($G$36="","",$G$36)</f>
        <v>Job Training or Education</v>
      </c>
      <c r="H117" s="440"/>
      <c r="I117" s="441"/>
      <c r="J117" s="442"/>
      <c r="K117" s="440"/>
      <c r="L117" s="441"/>
      <c r="M117" s="441"/>
      <c r="N117" s="442"/>
      <c r="O117" s="29"/>
      <c r="V117" s="3"/>
      <c r="Z117" s="28" t="str">
        <f>IF(AB113="","",IF(AI117&gt;0,IF(AI117&lt;=AB113,"X",""),""))</f>
        <v/>
      </c>
      <c r="AA117" s="283" t="str">
        <f>IF($AA$36="","",$AA$36)</f>
        <v>Job Training or Education</v>
      </c>
      <c r="AB117" s="440"/>
      <c r="AC117" s="441"/>
      <c r="AD117" s="442"/>
      <c r="AE117" s="440"/>
      <c r="AF117" s="441"/>
      <c r="AG117" s="441"/>
      <c r="AH117" s="442"/>
      <c r="AI117" s="29"/>
    </row>
    <row r="118" spans="5:40" ht="15" customHeight="1" thickBot="1" x14ac:dyDescent="0.35">
      <c r="F118" s="6"/>
      <c r="G118" s="6"/>
      <c r="H118" s="6"/>
      <c r="I118" s="6"/>
      <c r="J118" s="6"/>
      <c r="K118" s="6"/>
      <c r="L118" s="6"/>
      <c r="M118" s="6"/>
      <c r="N118" s="6"/>
      <c r="O118" s="6"/>
      <c r="V118" s="3"/>
      <c r="Z118" s="6"/>
      <c r="AA118" s="6"/>
      <c r="AB118" s="6"/>
      <c r="AC118" s="6"/>
      <c r="AD118" s="6"/>
      <c r="AE118" s="6"/>
      <c r="AF118" s="6"/>
      <c r="AG118" s="6"/>
      <c r="AH118" s="6"/>
      <c r="AI118" s="6"/>
    </row>
    <row r="119" spans="5:40" ht="15" hidden="1" customHeight="1" x14ac:dyDescent="0.3">
      <c r="F119" s="28" t="str">
        <f>IF(H113="","",IF(O119&gt;0,IF(O119&lt;=H113,"X",""),""))</f>
        <v/>
      </c>
      <c r="G119" s="283" t="str">
        <f>IF($G$37="","",$G$37)</f>
        <v/>
      </c>
      <c r="H119" s="452"/>
      <c r="I119" s="453"/>
      <c r="J119" s="454"/>
      <c r="K119" s="452"/>
      <c r="L119" s="453"/>
      <c r="M119" s="453"/>
      <c r="N119" s="454"/>
      <c r="O119" s="30"/>
      <c r="V119" s="3"/>
      <c r="Z119" s="28" t="str">
        <f>IF(AB113="","",IF(AI119&gt;0,IF(AI119&lt;=AB113,"X",""),""))</f>
        <v/>
      </c>
      <c r="AA119" s="283" t="str">
        <f>IF($G$37="","",$G$37)</f>
        <v/>
      </c>
      <c r="AB119" s="452"/>
      <c r="AC119" s="453"/>
      <c r="AD119" s="454"/>
      <c r="AE119" s="452"/>
      <c r="AF119" s="453"/>
      <c r="AG119" s="453"/>
      <c r="AH119" s="454"/>
      <c r="AI119" s="30"/>
    </row>
    <row r="120" spans="5:40" ht="15" hidden="1" customHeight="1" x14ac:dyDescent="0.3">
      <c r="F120" s="28" t="str">
        <f>IF(H113="","",IF(O120&gt;0,IF(O120&lt;=H113,"X",""),""))</f>
        <v/>
      </c>
      <c r="G120" s="283" t="str">
        <f>IF($G$38="","",$G$38)</f>
        <v/>
      </c>
      <c r="H120" s="452"/>
      <c r="I120" s="453"/>
      <c r="J120" s="454"/>
      <c r="K120" s="452"/>
      <c r="L120" s="453"/>
      <c r="M120" s="453"/>
      <c r="N120" s="454"/>
      <c r="O120" s="30"/>
      <c r="V120" s="3"/>
      <c r="Z120" s="28" t="str">
        <f>IF(AB113="","",IF(AI120&gt;0,IF(AI120&lt;=AB113,"X",""),""))</f>
        <v/>
      </c>
      <c r="AA120" s="283" t="str">
        <f>IF($G$38="","",$G$38)</f>
        <v/>
      </c>
      <c r="AB120" s="452"/>
      <c r="AC120" s="453"/>
      <c r="AD120" s="454"/>
      <c r="AE120" s="452"/>
      <c r="AF120" s="453"/>
      <c r="AG120" s="453"/>
      <c r="AH120" s="454"/>
      <c r="AI120" s="30"/>
    </row>
    <row r="121" spans="5:40" ht="15" hidden="1" customHeight="1" x14ac:dyDescent="0.3">
      <c r="F121" s="28" t="str">
        <f>IF(H113="","",IF(O121&gt;0,IF(O121&lt;=H113,"X",""),""))</f>
        <v/>
      </c>
      <c r="G121" s="283" t="str">
        <f>IF($G$39="","",$G$39)</f>
        <v/>
      </c>
      <c r="H121" s="452"/>
      <c r="I121" s="453"/>
      <c r="J121" s="454"/>
      <c r="K121" s="452"/>
      <c r="L121" s="453"/>
      <c r="M121" s="453"/>
      <c r="N121" s="454"/>
      <c r="O121" s="30"/>
      <c r="V121" s="3"/>
      <c r="Z121" s="28" t="str">
        <f>IF(AB113="","",IF(AI121&gt;0,IF(AI121&lt;=AB113,"X",""),""))</f>
        <v/>
      </c>
      <c r="AA121" s="283" t="str">
        <f>IF($G$39="","",$G$39)</f>
        <v/>
      </c>
      <c r="AB121" s="452"/>
      <c r="AC121" s="453"/>
      <c r="AD121" s="454"/>
      <c r="AE121" s="452"/>
      <c r="AF121" s="453"/>
      <c r="AG121" s="453"/>
      <c r="AH121" s="454"/>
      <c r="AI121" s="30"/>
    </row>
    <row r="122" spans="5:40" ht="17.25" thickBot="1" x14ac:dyDescent="0.35">
      <c r="E122" s="6"/>
      <c r="F122" s="6"/>
      <c r="G122" s="6"/>
      <c r="H122" s="6"/>
      <c r="I122" s="6"/>
      <c r="J122" s="6"/>
      <c r="K122" s="6"/>
      <c r="L122" s="6"/>
      <c r="M122" s="6"/>
      <c r="N122" s="6"/>
      <c r="O122" s="6"/>
      <c r="V122" s="3"/>
      <c r="Y122" s="6"/>
      <c r="Z122" s="6"/>
      <c r="AA122" s="6"/>
      <c r="AB122" s="6"/>
      <c r="AC122" s="6"/>
      <c r="AD122" s="6"/>
      <c r="AE122" s="6"/>
      <c r="AF122" s="6"/>
      <c r="AG122" s="6"/>
      <c r="AH122" s="6"/>
      <c r="AI122" s="6"/>
    </row>
    <row r="123" spans="5:40" x14ac:dyDescent="0.3">
      <c r="E123" s="449"/>
      <c r="F123" s="449"/>
      <c r="G123" s="449"/>
      <c r="H123" s="449"/>
      <c r="I123" s="449"/>
      <c r="J123" s="449"/>
      <c r="K123" s="449"/>
      <c r="L123" s="449"/>
      <c r="M123" s="449"/>
      <c r="N123" s="449"/>
      <c r="O123" s="449"/>
      <c r="V123" s="3"/>
      <c r="Y123" s="449"/>
      <c r="Z123" s="449"/>
      <c r="AA123" s="449"/>
      <c r="AB123" s="449"/>
      <c r="AC123" s="449"/>
      <c r="AD123" s="449"/>
      <c r="AE123" s="449"/>
      <c r="AF123" s="449"/>
      <c r="AG123" s="449"/>
      <c r="AH123" s="449"/>
      <c r="AI123" s="449"/>
    </row>
    <row r="124" spans="5:40" x14ac:dyDescent="0.3">
      <c r="F124" s="281" t="s">
        <v>230</v>
      </c>
      <c r="G124" s="10">
        <f>G112+1</f>
        <v>8</v>
      </c>
      <c r="H124" s="281" t="s">
        <v>231</v>
      </c>
      <c r="I124" s="281"/>
      <c r="J124" s="281"/>
      <c r="K124" s="23" t="s">
        <v>232</v>
      </c>
      <c r="L124" s="24"/>
      <c r="V124" s="3"/>
      <c r="Z124" s="281" t="s">
        <v>230</v>
      </c>
      <c r="AA124" s="10">
        <f>AA112+1</f>
        <v>8</v>
      </c>
      <c r="AB124" s="281" t="s">
        <v>231</v>
      </c>
      <c r="AC124" s="281"/>
      <c r="AD124" s="281"/>
      <c r="AE124" s="23" t="s">
        <v>232</v>
      </c>
      <c r="AF124" s="24"/>
    </row>
    <row r="125" spans="5:40" x14ac:dyDescent="0.3">
      <c r="E125" s="445" t="s">
        <v>233</v>
      </c>
      <c r="F125" s="445"/>
      <c r="G125" s="26" t="s">
        <v>155</v>
      </c>
      <c r="H125" s="27">
        <f>IF(G125=P$4,Q$4,IF(G125=P$5,Q$5,IF(G125=P$6,Q$6,IF(G125=P$7,Q$7,IF(G125=P$8,Q$8,"")))))</f>
        <v>0</v>
      </c>
      <c r="I125" s="27"/>
      <c r="J125" s="27"/>
      <c r="K125" s="23" t="s">
        <v>234</v>
      </c>
      <c r="L125" s="24"/>
      <c r="P125" s="1">
        <f>IF(G125="",0,1)</f>
        <v>0</v>
      </c>
      <c r="Q125" s="1">
        <f>IF(F127="",0,1)</f>
        <v>0</v>
      </c>
      <c r="S125" s="1">
        <f>IF(F128="",0,1)</f>
        <v>0</v>
      </c>
      <c r="T125" s="1">
        <f>IF(F129="",0,1)</f>
        <v>0</v>
      </c>
      <c r="V125" s="3"/>
      <c r="Y125" s="445" t="s">
        <v>233</v>
      </c>
      <c r="Z125" s="445"/>
      <c r="AA125" s="26" t="s">
        <v>155</v>
      </c>
      <c r="AB125" s="27">
        <f>IF(AA125=P$4,Q$4,IF(AA125=P$5,Q$5,IF(AA125=P$6,Q$6,IF(AA125=P$7,Q$7,IF(AA125=P$8,Q$8,"")))))</f>
        <v>0</v>
      </c>
      <c r="AC125" s="27"/>
      <c r="AD125" s="27"/>
      <c r="AE125" s="23" t="s">
        <v>234</v>
      </c>
      <c r="AF125" s="24"/>
      <c r="AJ125" s="1">
        <f>IF(AA125="",0,1)</f>
        <v>0</v>
      </c>
      <c r="AK125" s="1">
        <f>IF(Z127="",0,1)</f>
        <v>0</v>
      </c>
      <c r="AM125" s="1">
        <f>IF(Z128="",0,1)</f>
        <v>0</v>
      </c>
      <c r="AN125" s="1">
        <f>IF(Z129="",0,1)</f>
        <v>0</v>
      </c>
    </row>
    <row r="126" spans="5:40" x14ac:dyDescent="0.3">
      <c r="G126" s="281" t="s">
        <v>236</v>
      </c>
      <c r="H126" s="281" t="s">
        <v>237</v>
      </c>
      <c r="I126" s="281"/>
      <c r="J126" s="281"/>
      <c r="K126" s="281" t="s">
        <v>238</v>
      </c>
      <c r="L126" s="281"/>
      <c r="M126" s="281"/>
      <c r="N126" s="281"/>
      <c r="O126" s="281" t="s">
        <v>239</v>
      </c>
      <c r="V126" s="3"/>
      <c r="AA126" s="281" t="s">
        <v>236</v>
      </c>
      <c r="AB126" s="281" t="s">
        <v>237</v>
      </c>
      <c r="AC126" s="281"/>
      <c r="AD126" s="281"/>
      <c r="AE126" s="281" t="s">
        <v>238</v>
      </c>
      <c r="AF126" s="281"/>
      <c r="AG126" s="281"/>
      <c r="AH126" s="281"/>
      <c r="AI126" s="281" t="s">
        <v>239</v>
      </c>
    </row>
    <row r="127" spans="5:40" ht="15" customHeight="1" x14ac:dyDescent="0.3">
      <c r="F127" s="28" t="str">
        <f>IF(H125="","",IF(O127&gt;0,IF(O127&lt;=H125,"X",""),""))</f>
        <v/>
      </c>
      <c r="G127" s="283" t="str">
        <f>IF($G$34="","",$G$34)</f>
        <v>Health Services</v>
      </c>
      <c r="H127" s="440"/>
      <c r="I127" s="441"/>
      <c r="J127" s="442"/>
      <c r="K127" s="440"/>
      <c r="L127" s="441"/>
      <c r="M127" s="441"/>
      <c r="N127" s="442"/>
      <c r="O127" s="29"/>
      <c r="V127" s="3"/>
      <c r="Z127" s="28" t="str">
        <f>IF(AB125="","",IF(AI127&gt;0,IF(AI127&lt;=AB125,"X",""),""))</f>
        <v/>
      </c>
      <c r="AA127" s="283" t="str">
        <f>IF($AA$34="","",$AA$34)</f>
        <v>Health Services</v>
      </c>
      <c r="AB127" s="440"/>
      <c r="AC127" s="441"/>
      <c r="AD127" s="442"/>
      <c r="AE127" s="440"/>
      <c r="AF127" s="441"/>
      <c r="AG127" s="441"/>
      <c r="AH127" s="442"/>
      <c r="AI127" s="29"/>
    </row>
    <row r="128" spans="5:40" ht="15" customHeight="1" x14ac:dyDescent="0.3">
      <c r="F128" s="28" t="str">
        <f>IF(H125="","",IF(O128&gt;0,IF(O128&lt;=H125,"X",""),""))</f>
        <v/>
      </c>
      <c r="G128" s="283" t="str">
        <f>IF($G$35="","",$G$35)</f>
        <v>Civic/Recreation</v>
      </c>
      <c r="H128" s="440"/>
      <c r="I128" s="441"/>
      <c r="J128" s="442"/>
      <c r="K128" s="440"/>
      <c r="L128" s="441"/>
      <c r="M128" s="441"/>
      <c r="N128" s="442"/>
      <c r="O128" s="29"/>
      <c r="V128" s="3"/>
      <c r="Z128" s="28" t="str">
        <f>IF(AB125="","",IF(AI128&gt;0,IF(AI128&lt;=AB125,"X",""),""))</f>
        <v/>
      </c>
      <c r="AA128" s="283" t="str">
        <f>IF($AA$35="","",$AA$35)</f>
        <v>Civic/Recreation</v>
      </c>
      <c r="AB128" s="440"/>
      <c r="AC128" s="441"/>
      <c r="AD128" s="442"/>
      <c r="AE128" s="440"/>
      <c r="AF128" s="441"/>
      <c r="AG128" s="441"/>
      <c r="AH128" s="442"/>
      <c r="AI128" s="29"/>
    </row>
    <row r="129" spans="5:40" ht="15" customHeight="1" x14ac:dyDescent="0.3">
      <c r="F129" s="28" t="str">
        <f>IF(H125="","",IF(O129&gt;0,IF(O129&lt;=H125,"X",""),""))</f>
        <v/>
      </c>
      <c r="G129" s="283" t="str">
        <f>IF($G$36="","",$G$36)</f>
        <v>Job Training or Education</v>
      </c>
      <c r="H129" s="440"/>
      <c r="I129" s="441"/>
      <c r="J129" s="442"/>
      <c r="K129" s="440"/>
      <c r="L129" s="441"/>
      <c r="M129" s="441"/>
      <c r="N129" s="442"/>
      <c r="O129" s="29"/>
      <c r="V129" s="3"/>
      <c r="Z129" s="28" t="str">
        <f>IF(AB125="","",IF(AI129&gt;0,IF(AI129&lt;=AB125,"X",""),""))</f>
        <v/>
      </c>
      <c r="AA129" s="283" t="str">
        <f>IF($AA$36="","",$AA$36)</f>
        <v>Job Training or Education</v>
      </c>
      <c r="AB129" s="440"/>
      <c r="AC129" s="441"/>
      <c r="AD129" s="442"/>
      <c r="AE129" s="440"/>
      <c r="AF129" s="441"/>
      <c r="AG129" s="441"/>
      <c r="AH129" s="442"/>
      <c r="AI129" s="29"/>
    </row>
    <row r="130" spans="5:40" ht="15" customHeight="1" thickBot="1" x14ac:dyDescent="0.35">
      <c r="F130" s="6"/>
      <c r="G130" s="6"/>
      <c r="H130" s="6"/>
      <c r="I130" s="6"/>
      <c r="J130" s="6"/>
      <c r="K130" s="6"/>
      <c r="L130" s="6"/>
      <c r="M130" s="6"/>
      <c r="N130" s="6"/>
      <c r="O130" s="6"/>
      <c r="V130" s="3"/>
      <c r="Z130" s="6"/>
      <c r="AA130" s="6"/>
      <c r="AB130" s="6"/>
      <c r="AC130" s="6"/>
      <c r="AD130" s="6"/>
      <c r="AE130" s="6"/>
      <c r="AF130" s="6"/>
      <c r="AG130" s="6"/>
      <c r="AH130" s="6"/>
      <c r="AI130" s="6"/>
    </row>
    <row r="131" spans="5:40" ht="15" hidden="1" customHeight="1" x14ac:dyDescent="0.3">
      <c r="F131" s="28" t="str">
        <f>IF(H125="","",IF(O131&gt;0,IF(O131&lt;=H125,"X",""),""))</f>
        <v/>
      </c>
      <c r="G131" s="283" t="str">
        <f>IF($G$37="","",$G$37)</f>
        <v/>
      </c>
      <c r="H131" s="452"/>
      <c r="I131" s="453"/>
      <c r="J131" s="454"/>
      <c r="K131" s="452"/>
      <c r="L131" s="453"/>
      <c r="M131" s="453"/>
      <c r="N131" s="454"/>
      <c r="O131" s="30"/>
      <c r="V131" s="3"/>
      <c r="Z131" s="28" t="str">
        <f>IF(AB125="","",IF(AI131&gt;0,IF(AI131&lt;=AB125,"X",""),""))</f>
        <v/>
      </c>
      <c r="AA131" s="283" t="str">
        <f>IF($G$37="","",$G$37)</f>
        <v/>
      </c>
      <c r="AB131" s="452"/>
      <c r="AC131" s="453"/>
      <c r="AD131" s="454"/>
      <c r="AE131" s="452"/>
      <c r="AF131" s="453"/>
      <c r="AG131" s="453"/>
      <c r="AH131" s="454"/>
      <c r="AI131" s="30"/>
    </row>
    <row r="132" spans="5:40" ht="15" hidden="1" customHeight="1" x14ac:dyDescent="0.3">
      <c r="F132" s="28" t="str">
        <f>IF(H125="","",IF(O132&gt;0,IF(O132&lt;=H125,"X",""),""))</f>
        <v/>
      </c>
      <c r="G132" s="283" t="str">
        <f>IF($G$38="","",$G$38)</f>
        <v/>
      </c>
      <c r="H132" s="452"/>
      <c r="I132" s="453"/>
      <c r="J132" s="454"/>
      <c r="K132" s="452"/>
      <c r="L132" s="453"/>
      <c r="M132" s="453"/>
      <c r="N132" s="454"/>
      <c r="O132" s="30"/>
      <c r="V132" s="3"/>
      <c r="Z132" s="28" t="str">
        <f>IF(AB125="","",IF(AI132&gt;0,IF(AI132&lt;=AB125,"X",""),""))</f>
        <v/>
      </c>
      <c r="AA132" s="283" t="str">
        <f>IF($G$38="","",$G$38)</f>
        <v/>
      </c>
      <c r="AB132" s="452"/>
      <c r="AC132" s="453"/>
      <c r="AD132" s="454"/>
      <c r="AE132" s="452"/>
      <c r="AF132" s="453"/>
      <c r="AG132" s="453"/>
      <c r="AH132" s="454"/>
      <c r="AI132" s="30"/>
    </row>
    <row r="133" spans="5:40" ht="15" hidden="1" customHeight="1" x14ac:dyDescent="0.3">
      <c r="F133" s="28" t="str">
        <f>IF(H125="","",IF(O133&gt;0,IF(O133&lt;=H125,"X",""),""))</f>
        <v/>
      </c>
      <c r="G133" s="283" t="str">
        <f>IF($G$39="","",$G$39)</f>
        <v/>
      </c>
      <c r="H133" s="452"/>
      <c r="I133" s="453"/>
      <c r="J133" s="454"/>
      <c r="K133" s="452"/>
      <c r="L133" s="453"/>
      <c r="M133" s="453"/>
      <c r="N133" s="454"/>
      <c r="O133" s="30"/>
      <c r="V133" s="3"/>
      <c r="Z133" s="28" t="str">
        <f>IF(AB125="","",IF(AI133&gt;0,IF(AI133&lt;=AB125,"X",""),""))</f>
        <v/>
      </c>
      <c r="AA133" s="283" t="str">
        <f>IF($G$39="","",$G$39)</f>
        <v/>
      </c>
      <c r="AB133" s="452"/>
      <c r="AC133" s="453"/>
      <c r="AD133" s="454"/>
      <c r="AE133" s="452"/>
      <c r="AF133" s="453"/>
      <c r="AG133" s="453"/>
      <c r="AH133" s="454"/>
      <c r="AI133" s="30"/>
    </row>
    <row r="134" spans="5:40" ht="17.25" thickBot="1" x14ac:dyDescent="0.35">
      <c r="E134" s="6"/>
      <c r="F134" s="6"/>
      <c r="G134" s="6"/>
      <c r="H134" s="6"/>
      <c r="I134" s="6"/>
      <c r="J134" s="6"/>
      <c r="K134" s="6"/>
      <c r="L134" s="6"/>
      <c r="M134" s="6"/>
      <c r="N134" s="6"/>
      <c r="O134" s="6"/>
      <c r="V134" s="3"/>
      <c r="Y134" s="6"/>
      <c r="Z134" s="6"/>
      <c r="AA134" s="6"/>
      <c r="AB134" s="6"/>
      <c r="AC134" s="6"/>
      <c r="AD134" s="6"/>
      <c r="AE134" s="6"/>
      <c r="AF134" s="6"/>
      <c r="AG134" s="6"/>
      <c r="AH134" s="6"/>
      <c r="AI134" s="6"/>
    </row>
    <row r="135" spans="5:40" x14ac:dyDescent="0.3">
      <c r="E135" s="449"/>
      <c r="F135" s="449"/>
      <c r="G135" s="449"/>
      <c r="H135" s="449"/>
      <c r="I135" s="449"/>
      <c r="J135" s="449"/>
      <c r="K135" s="449"/>
      <c r="L135" s="449"/>
      <c r="M135" s="449"/>
      <c r="N135" s="449"/>
      <c r="O135" s="449"/>
      <c r="V135" s="3"/>
      <c r="Y135" s="449"/>
      <c r="Z135" s="449"/>
      <c r="AA135" s="449"/>
      <c r="AB135" s="449"/>
      <c r="AC135" s="449"/>
      <c r="AD135" s="449"/>
      <c r="AE135" s="449"/>
      <c r="AF135" s="449"/>
      <c r="AG135" s="449"/>
      <c r="AH135" s="449"/>
      <c r="AI135" s="449"/>
    </row>
    <row r="136" spans="5:40" x14ac:dyDescent="0.3">
      <c r="F136" s="281" t="s">
        <v>230</v>
      </c>
      <c r="G136" s="10">
        <f>G124+1</f>
        <v>9</v>
      </c>
      <c r="H136" s="281" t="s">
        <v>231</v>
      </c>
      <c r="I136" s="281"/>
      <c r="J136" s="281"/>
      <c r="K136" s="23" t="s">
        <v>232</v>
      </c>
      <c r="L136" s="24"/>
      <c r="V136" s="3"/>
      <c r="Z136" s="281" t="s">
        <v>230</v>
      </c>
      <c r="AA136" s="10">
        <f>AA124+1</f>
        <v>9</v>
      </c>
      <c r="AB136" s="281" t="s">
        <v>231</v>
      </c>
      <c r="AC136" s="281"/>
      <c r="AD136" s="281"/>
      <c r="AE136" s="23" t="s">
        <v>232</v>
      </c>
      <c r="AF136" s="24"/>
    </row>
    <row r="137" spans="5:40" x14ac:dyDescent="0.3">
      <c r="E137" s="445" t="s">
        <v>233</v>
      </c>
      <c r="F137" s="445"/>
      <c r="G137" s="26" t="s">
        <v>155</v>
      </c>
      <c r="H137" s="27">
        <f>IF(G137=P$4,Q$4,IF(G137=P$5,Q$5,IF(G137=P$6,Q$6,IF(G137=P$7,Q$7,IF(G137=P$8,Q$8,"")))))</f>
        <v>0</v>
      </c>
      <c r="I137" s="27"/>
      <c r="J137" s="27"/>
      <c r="K137" s="23" t="s">
        <v>234</v>
      </c>
      <c r="L137" s="24"/>
      <c r="P137" s="1">
        <f>IF(G137="",0,1)</f>
        <v>0</v>
      </c>
      <c r="Q137" s="1">
        <f>IF(F139="",0,1)</f>
        <v>0</v>
      </c>
      <c r="S137" s="1">
        <f>IF(F140="",0,1)</f>
        <v>0</v>
      </c>
      <c r="T137" s="1">
        <f>IF(F141="",0,1)</f>
        <v>0</v>
      </c>
      <c r="V137" s="3"/>
      <c r="Y137" s="445" t="s">
        <v>233</v>
      </c>
      <c r="Z137" s="445"/>
      <c r="AA137" s="26" t="s">
        <v>155</v>
      </c>
      <c r="AB137" s="27">
        <f>IF(AA137=P$4,Q$4,IF(AA137=P$5,Q$5,IF(AA137=P$6,Q$6,IF(AA137=P$7,Q$7,IF(AA137=P$8,Q$8,"")))))</f>
        <v>0</v>
      </c>
      <c r="AC137" s="27"/>
      <c r="AD137" s="27"/>
      <c r="AE137" s="23" t="s">
        <v>234</v>
      </c>
      <c r="AF137" s="24"/>
      <c r="AJ137" s="1">
        <f>IF(AA137="",0,1)</f>
        <v>0</v>
      </c>
      <c r="AK137" s="1">
        <f>IF(Z139="",0,1)</f>
        <v>0</v>
      </c>
      <c r="AM137" s="1">
        <f>IF(Z140="",0,1)</f>
        <v>0</v>
      </c>
      <c r="AN137" s="1">
        <f>IF(Z141="",0,1)</f>
        <v>0</v>
      </c>
    </row>
    <row r="138" spans="5:40" x14ac:dyDescent="0.3">
      <c r="G138" s="281" t="s">
        <v>236</v>
      </c>
      <c r="H138" s="281" t="s">
        <v>237</v>
      </c>
      <c r="I138" s="281"/>
      <c r="J138" s="281"/>
      <c r="K138" s="281" t="s">
        <v>238</v>
      </c>
      <c r="L138" s="281"/>
      <c r="M138" s="281"/>
      <c r="N138" s="281"/>
      <c r="O138" s="281" t="s">
        <v>239</v>
      </c>
      <c r="V138" s="3"/>
      <c r="AA138" s="281" t="s">
        <v>236</v>
      </c>
      <c r="AB138" s="281" t="s">
        <v>237</v>
      </c>
      <c r="AC138" s="281"/>
      <c r="AD138" s="281"/>
      <c r="AE138" s="281" t="s">
        <v>238</v>
      </c>
      <c r="AF138" s="281"/>
      <c r="AG138" s="281"/>
      <c r="AH138" s="281"/>
      <c r="AI138" s="281" t="s">
        <v>239</v>
      </c>
    </row>
    <row r="139" spans="5:40" ht="15" customHeight="1" x14ac:dyDescent="0.3">
      <c r="F139" s="28" t="str">
        <f>IF(H137="","",IF(O139&gt;0,IF(O139&lt;=H137,"X",""),""))</f>
        <v/>
      </c>
      <c r="G139" s="283" t="str">
        <f>IF($G$34="","",$G$34)</f>
        <v>Health Services</v>
      </c>
      <c r="H139" s="440"/>
      <c r="I139" s="441"/>
      <c r="J139" s="442"/>
      <c r="K139" s="440"/>
      <c r="L139" s="441"/>
      <c r="M139" s="441"/>
      <c r="N139" s="442"/>
      <c r="O139" s="29"/>
      <c r="V139" s="3"/>
      <c r="Z139" s="28" t="str">
        <f>IF(AB137="","",IF(AI139&gt;0,IF(AI139&lt;=AB137,"X",""),""))</f>
        <v/>
      </c>
      <c r="AA139" s="283" t="str">
        <f>IF($AA$34="","",$AA$34)</f>
        <v>Health Services</v>
      </c>
      <c r="AB139" s="440"/>
      <c r="AC139" s="441"/>
      <c r="AD139" s="442"/>
      <c r="AE139" s="440"/>
      <c r="AF139" s="441"/>
      <c r="AG139" s="441"/>
      <c r="AH139" s="442"/>
      <c r="AI139" s="29"/>
    </row>
    <row r="140" spans="5:40" ht="15" customHeight="1" x14ac:dyDescent="0.3">
      <c r="F140" s="28" t="str">
        <f>IF(H137="","",IF(O140&gt;0,IF(O140&lt;=H137,"X",""),""))</f>
        <v/>
      </c>
      <c r="G140" s="283" t="str">
        <f>IF($G$35="","",$G$35)</f>
        <v>Civic/Recreation</v>
      </c>
      <c r="H140" s="440"/>
      <c r="I140" s="441"/>
      <c r="J140" s="442"/>
      <c r="K140" s="440"/>
      <c r="L140" s="441"/>
      <c r="M140" s="441"/>
      <c r="N140" s="442"/>
      <c r="O140" s="29"/>
      <c r="V140" s="3"/>
      <c r="Z140" s="28" t="str">
        <f>IF(AB137="","",IF(AI140&gt;0,IF(AI140&lt;=AB137,"X",""),""))</f>
        <v/>
      </c>
      <c r="AA140" s="283" t="str">
        <f>IF($AA$35="","",$AA$35)</f>
        <v>Civic/Recreation</v>
      </c>
      <c r="AB140" s="440"/>
      <c r="AC140" s="441"/>
      <c r="AD140" s="442"/>
      <c r="AE140" s="440"/>
      <c r="AF140" s="441"/>
      <c r="AG140" s="441"/>
      <c r="AH140" s="442"/>
      <c r="AI140" s="29"/>
    </row>
    <row r="141" spans="5:40" ht="15" customHeight="1" x14ac:dyDescent="0.3">
      <c r="F141" s="28" t="str">
        <f>IF(H137="","",IF(O141&gt;0,IF(O141&lt;=H137,"X",""),""))</f>
        <v/>
      </c>
      <c r="G141" s="283" t="str">
        <f>IF($G$36="","",$G$36)</f>
        <v>Job Training or Education</v>
      </c>
      <c r="H141" s="440"/>
      <c r="I141" s="441"/>
      <c r="J141" s="442"/>
      <c r="K141" s="440"/>
      <c r="L141" s="441"/>
      <c r="M141" s="441"/>
      <c r="N141" s="442"/>
      <c r="O141" s="29"/>
      <c r="V141" s="3"/>
      <c r="Z141" s="28" t="str">
        <f>IF(AB137="","",IF(AI141&gt;0,IF(AI141&lt;=AB137,"X",""),""))</f>
        <v/>
      </c>
      <c r="AA141" s="283" t="str">
        <f>IF($AA$36="","",$AA$36)</f>
        <v>Job Training or Education</v>
      </c>
      <c r="AB141" s="440"/>
      <c r="AC141" s="441"/>
      <c r="AD141" s="442"/>
      <c r="AE141" s="440"/>
      <c r="AF141" s="441"/>
      <c r="AG141" s="441"/>
      <c r="AH141" s="442"/>
      <c r="AI141" s="29"/>
    </row>
    <row r="142" spans="5:40" ht="15" customHeight="1" thickBot="1" x14ac:dyDescent="0.35">
      <c r="F142" s="6"/>
      <c r="G142" s="6"/>
      <c r="H142" s="6"/>
      <c r="I142" s="6"/>
      <c r="J142" s="6"/>
      <c r="K142" s="6"/>
      <c r="L142" s="6"/>
      <c r="M142" s="6"/>
      <c r="N142" s="6"/>
      <c r="O142" s="6"/>
      <c r="V142" s="3"/>
      <c r="Z142" s="6"/>
      <c r="AA142" s="6"/>
      <c r="AB142" s="6"/>
      <c r="AC142" s="6"/>
      <c r="AD142" s="6"/>
      <c r="AE142" s="6"/>
      <c r="AF142" s="6"/>
      <c r="AG142" s="6"/>
      <c r="AH142" s="6"/>
      <c r="AI142" s="6"/>
    </row>
    <row r="143" spans="5:40" ht="15" hidden="1" customHeight="1" x14ac:dyDescent="0.3">
      <c r="F143" s="28" t="str">
        <f>IF(H137="","",IF(O143&gt;0,IF(O143&lt;=H137,"X",""),""))</f>
        <v/>
      </c>
      <c r="G143" s="283" t="str">
        <f>IF($G$37="","",$G$37)</f>
        <v/>
      </c>
      <c r="H143" s="452"/>
      <c r="I143" s="453"/>
      <c r="J143" s="454"/>
      <c r="K143" s="452"/>
      <c r="L143" s="453"/>
      <c r="M143" s="453"/>
      <c r="N143" s="454"/>
      <c r="O143" s="30"/>
      <c r="V143" s="3"/>
      <c r="Z143" s="28" t="str">
        <f>IF(AB137="","",IF(AI143&gt;0,IF(AI143&lt;=AB137,"X",""),""))</f>
        <v/>
      </c>
      <c r="AA143" s="283" t="str">
        <f>IF($G$37="","",$G$37)</f>
        <v/>
      </c>
      <c r="AB143" s="452"/>
      <c r="AC143" s="453"/>
      <c r="AD143" s="454"/>
      <c r="AE143" s="452"/>
      <c r="AF143" s="453"/>
      <c r="AG143" s="453"/>
      <c r="AH143" s="454"/>
      <c r="AI143" s="30"/>
    </row>
    <row r="144" spans="5:40" ht="15" hidden="1" customHeight="1" x14ac:dyDescent="0.3">
      <c r="F144" s="28" t="str">
        <f>IF(H137="","",IF(O144&gt;0,IF(O144&lt;=H137,"X",""),""))</f>
        <v/>
      </c>
      <c r="G144" s="283" t="str">
        <f>IF($G$38="","",$G$38)</f>
        <v/>
      </c>
      <c r="H144" s="452"/>
      <c r="I144" s="453"/>
      <c r="J144" s="454"/>
      <c r="K144" s="452"/>
      <c r="L144" s="453"/>
      <c r="M144" s="453"/>
      <c r="N144" s="454"/>
      <c r="O144" s="30"/>
      <c r="V144" s="3"/>
      <c r="Z144" s="28" t="str">
        <f>IF(AB137="","",IF(AI144&gt;0,IF(AI144&lt;=AB137,"X",""),""))</f>
        <v/>
      </c>
      <c r="AA144" s="283" t="str">
        <f>IF($G$38="","",$G$38)</f>
        <v/>
      </c>
      <c r="AB144" s="452"/>
      <c r="AC144" s="453"/>
      <c r="AD144" s="454"/>
      <c r="AE144" s="452"/>
      <c r="AF144" s="453"/>
      <c r="AG144" s="453"/>
      <c r="AH144" s="454"/>
      <c r="AI144" s="30"/>
    </row>
    <row r="145" spans="5:40" ht="15" hidden="1" customHeight="1" x14ac:dyDescent="0.3">
      <c r="F145" s="28" t="str">
        <f>IF(H137="","",IF(O145&gt;0,IF(O145&lt;=H137,"X",""),""))</f>
        <v/>
      </c>
      <c r="G145" s="283" t="str">
        <f>IF($G$39="","",$G$39)</f>
        <v/>
      </c>
      <c r="H145" s="452"/>
      <c r="I145" s="453"/>
      <c r="J145" s="454"/>
      <c r="K145" s="452"/>
      <c r="L145" s="453"/>
      <c r="M145" s="453"/>
      <c r="N145" s="454"/>
      <c r="O145" s="30"/>
      <c r="V145" s="3"/>
      <c r="Z145" s="28" t="str">
        <f>IF(AB137="","",IF(AI145&gt;0,IF(AI145&lt;=AB137,"X",""),""))</f>
        <v/>
      </c>
      <c r="AA145" s="283" t="str">
        <f>IF($G$39="","",$G$39)</f>
        <v/>
      </c>
      <c r="AB145" s="452"/>
      <c r="AC145" s="453"/>
      <c r="AD145" s="454"/>
      <c r="AE145" s="452"/>
      <c r="AF145" s="453"/>
      <c r="AG145" s="453"/>
      <c r="AH145" s="454"/>
      <c r="AI145" s="30"/>
    </row>
    <row r="146" spans="5:40" ht="17.25" thickBot="1" x14ac:dyDescent="0.35">
      <c r="E146" s="6"/>
      <c r="F146" s="6"/>
      <c r="G146" s="6"/>
      <c r="H146" s="6"/>
      <c r="I146" s="6"/>
      <c r="J146" s="6"/>
      <c r="K146" s="6"/>
      <c r="L146" s="6"/>
      <c r="M146" s="6"/>
      <c r="N146" s="6"/>
      <c r="O146" s="6"/>
      <c r="V146" s="3"/>
      <c r="Y146" s="6"/>
      <c r="Z146" s="6"/>
      <c r="AA146" s="6"/>
      <c r="AB146" s="6"/>
      <c r="AC146" s="6"/>
      <c r="AD146" s="6"/>
      <c r="AE146" s="6"/>
      <c r="AF146" s="6"/>
      <c r="AG146" s="6"/>
      <c r="AH146" s="6"/>
      <c r="AI146" s="6"/>
    </row>
    <row r="147" spans="5:40" x14ac:dyDescent="0.3">
      <c r="E147" s="449"/>
      <c r="F147" s="449"/>
      <c r="G147" s="449"/>
      <c r="H147" s="449"/>
      <c r="I147" s="449"/>
      <c r="J147" s="449"/>
      <c r="K147" s="449"/>
      <c r="L147" s="449"/>
      <c r="M147" s="449"/>
      <c r="N147" s="449"/>
      <c r="O147" s="449"/>
      <c r="V147" s="3"/>
      <c r="Y147" s="449"/>
      <c r="Z147" s="449"/>
      <c r="AA147" s="449"/>
      <c r="AB147" s="449"/>
      <c r="AC147" s="449"/>
      <c r="AD147" s="449"/>
      <c r="AE147" s="449"/>
      <c r="AF147" s="449"/>
      <c r="AG147" s="449"/>
      <c r="AH147" s="449"/>
      <c r="AI147" s="449"/>
    </row>
    <row r="148" spans="5:40" x14ac:dyDescent="0.3">
      <c r="F148" s="281" t="s">
        <v>230</v>
      </c>
      <c r="G148" s="10">
        <f>G136+1</f>
        <v>10</v>
      </c>
      <c r="H148" s="281" t="s">
        <v>231</v>
      </c>
      <c r="I148" s="281"/>
      <c r="J148" s="281"/>
      <c r="K148" s="23" t="s">
        <v>232</v>
      </c>
      <c r="L148" s="24"/>
      <c r="V148" s="3"/>
      <c r="Z148" s="281" t="s">
        <v>230</v>
      </c>
      <c r="AA148" s="10">
        <f>AA136+1</f>
        <v>10</v>
      </c>
      <c r="AB148" s="281" t="s">
        <v>231</v>
      </c>
      <c r="AC148" s="281"/>
      <c r="AD148" s="281"/>
      <c r="AE148" s="23" t="s">
        <v>232</v>
      </c>
      <c r="AF148" s="24"/>
    </row>
    <row r="149" spans="5:40" x14ac:dyDescent="0.3">
      <c r="E149" s="445" t="s">
        <v>233</v>
      </c>
      <c r="F149" s="445"/>
      <c r="G149" s="26" t="s">
        <v>155</v>
      </c>
      <c r="H149" s="27">
        <f>IF(G149=P$4,Q$4,IF(G149=P$5,Q$5,IF(G149=P$6,Q$6,IF(G149=P$7,Q$7,IF(G149=P$8,Q$8,"")))))</f>
        <v>0</v>
      </c>
      <c r="I149" s="27"/>
      <c r="J149" s="27"/>
      <c r="K149" s="23" t="s">
        <v>234</v>
      </c>
      <c r="L149" s="24"/>
      <c r="P149" s="1">
        <f>IF(G149="",0,1)</f>
        <v>0</v>
      </c>
      <c r="Q149" s="1">
        <f>IF(F151="",0,1)</f>
        <v>0</v>
      </c>
      <c r="S149" s="1">
        <f>IF(F152="",0,1)</f>
        <v>0</v>
      </c>
      <c r="T149" s="1">
        <f>IF(F153="",0,1)</f>
        <v>0</v>
      </c>
      <c r="V149" s="3"/>
      <c r="Y149" s="445" t="s">
        <v>233</v>
      </c>
      <c r="Z149" s="445"/>
      <c r="AA149" s="26" t="s">
        <v>155</v>
      </c>
      <c r="AB149" s="27">
        <f>IF(AA149=P$4,Q$4,IF(AA149=P$5,Q$5,IF(AA149=P$6,Q$6,IF(AA149=P$7,Q$7,IF(AA149=P$8,Q$8,"")))))</f>
        <v>0</v>
      </c>
      <c r="AC149" s="27"/>
      <c r="AD149" s="27"/>
      <c r="AE149" s="23" t="s">
        <v>234</v>
      </c>
      <c r="AF149" s="24"/>
      <c r="AJ149" s="1">
        <f>IF(AA149="",0,1)</f>
        <v>0</v>
      </c>
      <c r="AK149" s="1">
        <f>IF(Z151="",0,1)</f>
        <v>0</v>
      </c>
      <c r="AM149" s="1">
        <f>IF(Z152="",0,1)</f>
        <v>0</v>
      </c>
      <c r="AN149" s="1">
        <f>IF(Z153="",0,1)</f>
        <v>0</v>
      </c>
    </row>
    <row r="150" spans="5:40" x14ac:dyDescent="0.3">
      <c r="G150" s="281" t="s">
        <v>236</v>
      </c>
      <c r="H150" s="281" t="s">
        <v>237</v>
      </c>
      <c r="I150" s="281"/>
      <c r="J150" s="281"/>
      <c r="K150" s="281" t="s">
        <v>238</v>
      </c>
      <c r="L150" s="281"/>
      <c r="M150" s="281"/>
      <c r="N150" s="281"/>
      <c r="O150" s="281" t="s">
        <v>239</v>
      </c>
      <c r="V150" s="3"/>
      <c r="AA150" s="281" t="s">
        <v>236</v>
      </c>
      <c r="AB150" s="281" t="s">
        <v>237</v>
      </c>
      <c r="AC150" s="281"/>
      <c r="AD150" s="281"/>
      <c r="AE150" s="281" t="s">
        <v>238</v>
      </c>
      <c r="AF150" s="281"/>
      <c r="AG150" s="281"/>
      <c r="AH150" s="281"/>
      <c r="AI150" s="281" t="s">
        <v>239</v>
      </c>
    </row>
    <row r="151" spans="5:40" ht="15" customHeight="1" x14ac:dyDescent="0.3">
      <c r="F151" s="28" t="str">
        <f>IF(H149="","",IF(O151&gt;0,IF(O151&lt;=H149,"X",""),""))</f>
        <v/>
      </c>
      <c r="G151" s="283" t="str">
        <f>IF($G$34="","",$G$34)</f>
        <v>Health Services</v>
      </c>
      <c r="H151" s="440"/>
      <c r="I151" s="441"/>
      <c r="J151" s="442"/>
      <c r="K151" s="440"/>
      <c r="L151" s="441"/>
      <c r="M151" s="441"/>
      <c r="N151" s="442"/>
      <c r="O151" s="29"/>
      <c r="V151" s="3"/>
      <c r="Z151" s="28" t="str">
        <f>IF(AB149="","",IF(AI151&gt;0,IF(AI151&lt;=AB149,"X",""),""))</f>
        <v/>
      </c>
      <c r="AA151" s="283" t="str">
        <f>IF($AA$34="","",$AA$34)</f>
        <v>Health Services</v>
      </c>
      <c r="AB151" s="440"/>
      <c r="AC151" s="441"/>
      <c r="AD151" s="442"/>
      <c r="AE151" s="440"/>
      <c r="AF151" s="441"/>
      <c r="AG151" s="441"/>
      <c r="AH151" s="442"/>
      <c r="AI151" s="29"/>
    </row>
    <row r="152" spans="5:40" ht="15" customHeight="1" x14ac:dyDescent="0.3">
      <c r="F152" s="28" t="str">
        <f>IF(H149="","",IF(O152&gt;0,IF(O152&lt;=H149,"X",""),""))</f>
        <v/>
      </c>
      <c r="G152" s="283" t="str">
        <f>IF($G$35="","",$G$35)</f>
        <v>Civic/Recreation</v>
      </c>
      <c r="H152" s="440"/>
      <c r="I152" s="441"/>
      <c r="J152" s="442"/>
      <c r="K152" s="440"/>
      <c r="L152" s="441"/>
      <c r="M152" s="441"/>
      <c r="N152" s="442"/>
      <c r="O152" s="29"/>
      <c r="V152" s="3"/>
      <c r="Z152" s="28" t="str">
        <f>IF(AB149="","",IF(AI152&gt;0,IF(AI152&lt;=AB149,"X",""),""))</f>
        <v/>
      </c>
      <c r="AA152" s="283" t="str">
        <f>IF($AA$35="","",$AA$35)</f>
        <v>Civic/Recreation</v>
      </c>
      <c r="AB152" s="440"/>
      <c r="AC152" s="441"/>
      <c r="AD152" s="442"/>
      <c r="AE152" s="440"/>
      <c r="AF152" s="441"/>
      <c r="AG152" s="441"/>
      <c r="AH152" s="442"/>
      <c r="AI152" s="29"/>
    </row>
    <row r="153" spans="5:40" ht="15" customHeight="1" x14ac:dyDescent="0.3">
      <c r="F153" s="28" t="str">
        <f>IF(H149="","",IF(O153&gt;0,IF(O153&lt;=H149,"X",""),""))</f>
        <v/>
      </c>
      <c r="G153" s="283" t="str">
        <f>IF($G$36="","",$G$36)</f>
        <v>Job Training or Education</v>
      </c>
      <c r="H153" s="440"/>
      <c r="I153" s="441"/>
      <c r="J153" s="442"/>
      <c r="K153" s="440"/>
      <c r="L153" s="441"/>
      <c r="M153" s="441"/>
      <c r="N153" s="442"/>
      <c r="O153" s="29"/>
      <c r="V153" s="3"/>
      <c r="Z153" s="28" t="str">
        <f>IF(AB149="","",IF(AI153&gt;0,IF(AI153&lt;=AB149,"X",""),""))</f>
        <v/>
      </c>
      <c r="AA153" s="283" t="str">
        <f>IF($AA$36="","",$AA$36)</f>
        <v>Job Training or Education</v>
      </c>
      <c r="AB153" s="440"/>
      <c r="AC153" s="441"/>
      <c r="AD153" s="442"/>
      <c r="AE153" s="440"/>
      <c r="AF153" s="441"/>
      <c r="AG153" s="441"/>
      <c r="AH153" s="442"/>
      <c r="AI153" s="29"/>
    </row>
    <row r="154" spans="5:40" ht="15" customHeight="1" thickBot="1" x14ac:dyDescent="0.35">
      <c r="F154" s="6"/>
      <c r="G154" s="6"/>
      <c r="H154" s="6"/>
      <c r="I154" s="6"/>
      <c r="J154" s="6"/>
      <c r="K154" s="6"/>
      <c r="L154" s="6"/>
      <c r="M154" s="6"/>
      <c r="N154" s="6"/>
      <c r="O154" s="6"/>
      <c r="V154" s="3"/>
      <c r="Z154" s="6"/>
      <c r="AA154" s="6"/>
      <c r="AB154" s="6"/>
      <c r="AC154" s="6"/>
      <c r="AD154" s="6"/>
      <c r="AE154" s="6"/>
      <c r="AF154" s="6"/>
      <c r="AG154" s="6"/>
      <c r="AH154" s="6"/>
      <c r="AI154" s="6"/>
    </row>
    <row r="155" spans="5:40" ht="15" hidden="1" customHeight="1" x14ac:dyDescent="0.3">
      <c r="F155" s="28" t="str">
        <f>IF(H149="","",IF(O155&gt;0,IF(O155&lt;=H149,"X",""),""))</f>
        <v/>
      </c>
      <c r="G155" s="283" t="str">
        <f>IF($G$37="","",$G$37)</f>
        <v/>
      </c>
      <c r="H155" s="452"/>
      <c r="I155" s="453"/>
      <c r="J155" s="454"/>
      <c r="K155" s="452"/>
      <c r="L155" s="453"/>
      <c r="M155" s="453"/>
      <c r="N155" s="454"/>
      <c r="O155" s="30"/>
      <c r="V155" s="3"/>
      <c r="Z155" s="28" t="str">
        <f>IF(AB149="","",IF(AI155&gt;0,IF(AI155&lt;=AB149,"X",""),""))</f>
        <v/>
      </c>
      <c r="AA155" s="283" t="str">
        <f>IF($G$37="","",$G$37)</f>
        <v/>
      </c>
      <c r="AB155" s="452"/>
      <c r="AC155" s="453"/>
      <c r="AD155" s="454"/>
      <c r="AE155" s="452"/>
      <c r="AF155" s="453"/>
      <c r="AG155" s="453"/>
      <c r="AH155" s="454"/>
      <c r="AI155" s="30"/>
    </row>
    <row r="156" spans="5:40" ht="15" hidden="1" customHeight="1" x14ac:dyDescent="0.3">
      <c r="F156" s="28" t="str">
        <f>IF(H149="","",IF(O156&gt;0,IF(O156&lt;=H149,"X",""),""))</f>
        <v/>
      </c>
      <c r="G156" s="283" t="str">
        <f>IF($G$38="","",$G$38)</f>
        <v/>
      </c>
      <c r="H156" s="452"/>
      <c r="I156" s="453"/>
      <c r="J156" s="454"/>
      <c r="K156" s="452"/>
      <c r="L156" s="453"/>
      <c r="M156" s="453"/>
      <c r="N156" s="454"/>
      <c r="O156" s="30"/>
      <c r="V156" s="3"/>
      <c r="Z156" s="28" t="str">
        <f>IF(AB149="","",IF(AI156&gt;0,IF(AI156&lt;=AB149,"X",""),""))</f>
        <v/>
      </c>
      <c r="AA156" s="283" t="str">
        <f>IF($G$38="","",$G$38)</f>
        <v/>
      </c>
      <c r="AB156" s="452"/>
      <c r="AC156" s="453"/>
      <c r="AD156" s="454"/>
      <c r="AE156" s="452"/>
      <c r="AF156" s="453"/>
      <c r="AG156" s="453"/>
      <c r="AH156" s="454"/>
      <c r="AI156" s="30"/>
    </row>
    <row r="157" spans="5:40" ht="15" hidden="1" customHeight="1" x14ac:dyDescent="0.3">
      <c r="F157" s="28" t="str">
        <f>IF(H149="","",IF(O157&gt;0,IF(O157&lt;=H149,"X",""),""))</f>
        <v/>
      </c>
      <c r="G157" s="283" t="str">
        <f>IF($G$39="","",$G$39)</f>
        <v/>
      </c>
      <c r="H157" s="452"/>
      <c r="I157" s="453"/>
      <c r="J157" s="454"/>
      <c r="K157" s="452"/>
      <c r="L157" s="453"/>
      <c r="M157" s="453"/>
      <c r="N157" s="454"/>
      <c r="O157" s="30"/>
      <c r="V157" s="3"/>
      <c r="Z157" s="28" t="str">
        <f>IF(AB149="","",IF(AI157&gt;0,IF(AI157&lt;=AB149,"X",""),""))</f>
        <v/>
      </c>
      <c r="AA157" s="283" t="str">
        <f>IF($G$39="","",$G$39)</f>
        <v/>
      </c>
      <c r="AB157" s="452"/>
      <c r="AC157" s="453"/>
      <c r="AD157" s="454"/>
      <c r="AE157" s="452"/>
      <c r="AF157" s="453"/>
      <c r="AG157" s="453"/>
      <c r="AH157" s="454"/>
      <c r="AI157" s="30"/>
    </row>
    <row r="158" spans="5:40" ht="17.25" thickBot="1" x14ac:dyDescent="0.35">
      <c r="E158" s="6"/>
      <c r="F158" s="6"/>
      <c r="G158" s="6"/>
      <c r="H158" s="6"/>
      <c r="I158" s="6"/>
      <c r="J158" s="6"/>
      <c r="K158" s="6"/>
      <c r="L158" s="6"/>
      <c r="M158" s="6"/>
      <c r="N158" s="6"/>
      <c r="O158" s="6"/>
      <c r="V158" s="3"/>
      <c r="Y158" s="6"/>
      <c r="Z158" s="6"/>
      <c r="AA158" s="6"/>
      <c r="AB158" s="6"/>
      <c r="AC158" s="6"/>
      <c r="AD158" s="6"/>
      <c r="AE158" s="6"/>
      <c r="AF158" s="6"/>
      <c r="AG158" s="6"/>
      <c r="AH158" s="6"/>
      <c r="AI158" s="6"/>
    </row>
    <row r="159" spans="5:40" x14ac:dyDescent="0.3">
      <c r="E159" s="449"/>
      <c r="F159" s="449"/>
      <c r="G159" s="449"/>
      <c r="H159" s="449"/>
      <c r="I159" s="449"/>
      <c r="J159" s="449"/>
      <c r="K159" s="449"/>
      <c r="L159" s="449"/>
      <c r="M159" s="449"/>
      <c r="N159" s="449"/>
      <c r="O159" s="449"/>
      <c r="V159" s="3"/>
      <c r="Y159" s="449"/>
      <c r="Z159" s="449"/>
      <c r="AA159" s="449"/>
      <c r="AB159" s="449"/>
      <c r="AC159" s="449"/>
      <c r="AD159" s="449"/>
      <c r="AE159" s="449"/>
      <c r="AF159" s="449"/>
      <c r="AG159" s="449"/>
      <c r="AH159" s="449"/>
      <c r="AI159" s="449"/>
    </row>
    <row r="160" spans="5:40" x14ac:dyDescent="0.3">
      <c r="F160" s="281" t="s">
        <v>230</v>
      </c>
      <c r="G160" s="10">
        <f>G148+1</f>
        <v>11</v>
      </c>
      <c r="H160" s="281" t="s">
        <v>231</v>
      </c>
      <c r="I160" s="281"/>
      <c r="J160" s="281"/>
      <c r="K160" s="23" t="s">
        <v>232</v>
      </c>
      <c r="L160" s="24"/>
      <c r="V160" s="3"/>
      <c r="Z160" s="281" t="s">
        <v>230</v>
      </c>
      <c r="AA160" s="10">
        <f>AA148+1</f>
        <v>11</v>
      </c>
      <c r="AB160" s="281" t="s">
        <v>231</v>
      </c>
      <c r="AC160" s="281"/>
      <c r="AD160" s="281"/>
      <c r="AE160" s="23" t="s">
        <v>232</v>
      </c>
      <c r="AF160" s="24"/>
    </row>
    <row r="161" spans="5:40" x14ac:dyDescent="0.3">
      <c r="E161" s="445" t="s">
        <v>233</v>
      </c>
      <c r="F161" s="445"/>
      <c r="G161" s="26" t="s">
        <v>155</v>
      </c>
      <c r="H161" s="27">
        <f>IF(G161=P$4,Q$4,IF(G161=P$5,Q$5,IF(G161=P$6,Q$6,IF(G161=P$7,Q$7,IF(G161=P$8,Q$8,"")))))</f>
        <v>0</v>
      </c>
      <c r="I161" s="27"/>
      <c r="J161" s="27"/>
      <c r="K161" s="23" t="s">
        <v>234</v>
      </c>
      <c r="L161" s="24"/>
      <c r="P161" s="1">
        <f>IF(G161="",0,1)</f>
        <v>0</v>
      </c>
      <c r="Q161" s="1">
        <f>IF(F163="",0,1)</f>
        <v>0</v>
      </c>
      <c r="S161" s="1">
        <f>IF(F164="",0,1)</f>
        <v>0</v>
      </c>
      <c r="T161" s="1">
        <f>IF(F165="",0,1)</f>
        <v>0</v>
      </c>
      <c r="V161" s="3"/>
      <c r="Y161" s="445" t="s">
        <v>233</v>
      </c>
      <c r="Z161" s="445"/>
      <c r="AA161" s="26" t="s">
        <v>155</v>
      </c>
      <c r="AB161" s="27">
        <f>IF(AA161=AJ$4,AK$4,IF(AA161=AJ$5,AK$5,IF(AA161=AJ$6,AK$6,IF(AA161=AJ$7,AK$7,IF(AA161=AJ$8,AK$8,"")))))</f>
        <v>0</v>
      </c>
      <c r="AC161" s="27"/>
      <c r="AD161" s="27"/>
      <c r="AE161" s="23" t="s">
        <v>234</v>
      </c>
      <c r="AF161" s="24"/>
      <c r="AJ161" s="1">
        <f>IF(AA161="",0,1)</f>
        <v>0</v>
      </c>
      <c r="AK161" s="1">
        <f>IF(Z163="",0,1)</f>
        <v>0</v>
      </c>
      <c r="AM161" s="1">
        <f>IF(Z164="",0,1)</f>
        <v>0</v>
      </c>
      <c r="AN161" s="1">
        <f>IF(Z165="",0,1)</f>
        <v>0</v>
      </c>
    </row>
    <row r="162" spans="5:40" x14ac:dyDescent="0.3">
      <c r="G162" s="281" t="s">
        <v>236</v>
      </c>
      <c r="H162" s="281" t="s">
        <v>237</v>
      </c>
      <c r="I162" s="281"/>
      <c r="J162" s="281"/>
      <c r="K162" s="281" t="s">
        <v>238</v>
      </c>
      <c r="L162" s="281"/>
      <c r="M162" s="281"/>
      <c r="N162" s="281"/>
      <c r="O162" s="281" t="s">
        <v>239</v>
      </c>
      <c r="V162" s="3"/>
      <c r="AA162" s="281" t="s">
        <v>236</v>
      </c>
      <c r="AB162" s="281" t="s">
        <v>237</v>
      </c>
      <c r="AC162" s="281"/>
      <c r="AD162" s="281"/>
      <c r="AE162" s="281" t="s">
        <v>238</v>
      </c>
      <c r="AF162" s="281"/>
      <c r="AG162" s="281"/>
      <c r="AH162" s="281"/>
      <c r="AI162" s="281" t="s">
        <v>239</v>
      </c>
    </row>
    <row r="163" spans="5:40" ht="15" customHeight="1" x14ac:dyDescent="0.3">
      <c r="F163" s="28" t="str">
        <f>IF(H161="","",IF(O163&gt;0,IF(O163&lt;=H161,"X",""),""))</f>
        <v/>
      </c>
      <c r="G163" s="283" t="str">
        <f>IF($G$34="","",$G$34)</f>
        <v>Health Services</v>
      </c>
      <c r="H163" s="440"/>
      <c r="I163" s="441"/>
      <c r="J163" s="442"/>
      <c r="K163" s="440"/>
      <c r="L163" s="441"/>
      <c r="M163" s="441"/>
      <c r="N163" s="442"/>
      <c r="O163" s="29"/>
      <c r="V163" s="3"/>
      <c r="Z163" s="28" t="str">
        <f>IF(AB161="","",IF(AI163&gt;0,IF(AI163&lt;=AB161,"X",""),""))</f>
        <v/>
      </c>
      <c r="AA163" s="283" t="str">
        <f>IF($AA$34="","",$AA$34)</f>
        <v>Health Services</v>
      </c>
      <c r="AB163" s="440"/>
      <c r="AC163" s="441"/>
      <c r="AD163" s="442"/>
      <c r="AE163" s="440"/>
      <c r="AF163" s="441"/>
      <c r="AG163" s="441"/>
      <c r="AH163" s="442"/>
      <c r="AI163" s="29"/>
    </row>
    <row r="164" spans="5:40" ht="15" customHeight="1" x14ac:dyDescent="0.3">
      <c r="F164" s="28" t="str">
        <f>IF(H161="","",IF(O164&gt;0,IF(O164&lt;=H161,"X",""),""))</f>
        <v/>
      </c>
      <c r="G164" s="283" t="str">
        <f>IF($G$35="","",$G$35)</f>
        <v>Civic/Recreation</v>
      </c>
      <c r="H164" s="440"/>
      <c r="I164" s="441"/>
      <c r="J164" s="442"/>
      <c r="K164" s="440"/>
      <c r="L164" s="441"/>
      <c r="M164" s="441"/>
      <c r="N164" s="442"/>
      <c r="O164" s="29"/>
      <c r="V164" s="3"/>
      <c r="Z164" s="28" t="str">
        <f>IF(AB161="","",IF(AI164&gt;0,IF(AI164&lt;=AB161,"X",""),""))</f>
        <v/>
      </c>
      <c r="AA164" s="283" t="str">
        <f>IF($AA$35="","",$AA$35)</f>
        <v>Civic/Recreation</v>
      </c>
      <c r="AB164" s="440"/>
      <c r="AC164" s="441"/>
      <c r="AD164" s="442"/>
      <c r="AE164" s="440"/>
      <c r="AF164" s="441"/>
      <c r="AG164" s="441"/>
      <c r="AH164" s="442"/>
      <c r="AI164" s="29"/>
    </row>
    <row r="165" spans="5:40" ht="15" customHeight="1" x14ac:dyDescent="0.3">
      <c r="F165" s="28" t="str">
        <f>IF(H161="","",IF(O165&gt;0,IF(O165&lt;=H161,"X",""),""))</f>
        <v/>
      </c>
      <c r="G165" s="283" t="str">
        <f>IF($G$36="","",$G$36)</f>
        <v>Job Training or Education</v>
      </c>
      <c r="H165" s="440"/>
      <c r="I165" s="441"/>
      <c r="J165" s="442"/>
      <c r="K165" s="440"/>
      <c r="L165" s="441"/>
      <c r="M165" s="441"/>
      <c r="N165" s="442"/>
      <c r="O165" s="29"/>
      <c r="V165" s="3"/>
      <c r="Z165" s="28" t="str">
        <f>IF(AB161="","",IF(AI165&gt;0,IF(AI165&lt;=AB161,"X",""),""))</f>
        <v/>
      </c>
      <c r="AA165" s="283" t="str">
        <f>IF($AA$36="","",$AA$36)</f>
        <v>Job Training or Education</v>
      </c>
      <c r="AB165" s="440"/>
      <c r="AC165" s="441"/>
      <c r="AD165" s="442"/>
      <c r="AE165" s="440"/>
      <c r="AF165" s="441"/>
      <c r="AG165" s="441"/>
      <c r="AH165" s="442"/>
      <c r="AI165" s="29"/>
    </row>
    <row r="166" spans="5:40" ht="15" customHeight="1" thickBot="1" x14ac:dyDescent="0.35">
      <c r="F166" s="6"/>
      <c r="G166" s="6"/>
      <c r="H166" s="6"/>
      <c r="I166" s="6"/>
      <c r="J166" s="6"/>
      <c r="K166" s="6"/>
      <c r="L166" s="6"/>
      <c r="M166" s="6"/>
      <c r="N166" s="6"/>
      <c r="O166" s="6"/>
      <c r="V166" s="3"/>
      <c r="Z166" s="6"/>
      <c r="AA166" s="6"/>
      <c r="AB166" s="6"/>
      <c r="AC166" s="6"/>
      <c r="AD166" s="6"/>
      <c r="AE166" s="6"/>
      <c r="AF166" s="6"/>
      <c r="AG166" s="6"/>
      <c r="AH166" s="6"/>
      <c r="AI166" s="6"/>
    </row>
    <row r="167" spans="5:40" ht="17.25" thickBot="1" x14ac:dyDescent="0.35">
      <c r="E167" s="6"/>
      <c r="F167" s="6"/>
      <c r="G167" s="6"/>
      <c r="H167" s="6"/>
      <c r="I167" s="6"/>
      <c r="J167" s="6"/>
      <c r="K167" s="6"/>
      <c r="L167" s="6"/>
      <c r="M167" s="6"/>
      <c r="N167" s="6"/>
      <c r="O167" s="6"/>
      <c r="V167" s="3"/>
      <c r="Y167" s="6"/>
      <c r="Z167" s="6"/>
      <c r="AA167" s="6"/>
      <c r="AB167" s="6"/>
      <c r="AC167" s="6"/>
      <c r="AD167" s="6"/>
      <c r="AE167" s="6"/>
      <c r="AF167" s="6"/>
      <c r="AG167" s="6"/>
      <c r="AH167" s="6"/>
      <c r="AI167" s="6"/>
    </row>
    <row r="168" spans="5:40" x14ac:dyDescent="0.3">
      <c r="E168" s="449"/>
      <c r="F168" s="449"/>
      <c r="G168" s="449"/>
      <c r="H168" s="449"/>
      <c r="I168" s="449"/>
      <c r="J168" s="449"/>
      <c r="K168" s="449"/>
      <c r="L168" s="449"/>
      <c r="M168" s="449"/>
      <c r="N168" s="449"/>
      <c r="O168" s="449"/>
      <c r="V168" s="3"/>
      <c r="Y168" s="449"/>
      <c r="Z168" s="449"/>
      <c r="AA168" s="449"/>
      <c r="AB168" s="449"/>
      <c r="AC168" s="449"/>
      <c r="AD168" s="449"/>
      <c r="AE168" s="449"/>
      <c r="AF168" s="449"/>
      <c r="AG168" s="449"/>
      <c r="AH168" s="449"/>
      <c r="AI168" s="449"/>
    </row>
    <row r="169" spans="5:40" x14ac:dyDescent="0.3">
      <c r="F169" s="281" t="s">
        <v>230</v>
      </c>
      <c r="G169" s="10">
        <f>G160+1</f>
        <v>12</v>
      </c>
      <c r="H169" s="281" t="s">
        <v>231</v>
      </c>
      <c r="I169" s="281"/>
      <c r="J169" s="281"/>
      <c r="K169" s="23" t="s">
        <v>232</v>
      </c>
      <c r="L169" s="24"/>
      <c r="V169" s="3"/>
      <c r="Z169" s="281" t="s">
        <v>230</v>
      </c>
      <c r="AA169" s="10">
        <f>AA160+1</f>
        <v>12</v>
      </c>
      <c r="AB169" s="281" t="s">
        <v>231</v>
      </c>
      <c r="AC169" s="281"/>
      <c r="AD169" s="281"/>
      <c r="AE169" s="23" t="s">
        <v>232</v>
      </c>
      <c r="AF169" s="24"/>
    </row>
    <row r="170" spans="5:40" x14ac:dyDescent="0.3">
      <c r="E170" s="445" t="s">
        <v>233</v>
      </c>
      <c r="F170" s="445"/>
      <c r="G170" s="26" t="s">
        <v>155</v>
      </c>
      <c r="H170" s="27">
        <f>IF(G170=P$4,Q$4,IF(G170=P$5,Q$5,IF(G170=P$6,Q$6,IF(G170=P$7,Q$7,IF(G170=P$8,Q$8,"")))))</f>
        <v>0</v>
      </c>
      <c r="I170" s="27"/>
      <c r="J170" s="27"/>
      <c r="K170" s="23" t="s">
        <v>234</v>
      </c>
      <c r="L170" s="24"/>
      <c r="P170" s="1">
        <f>IF(G170="",0,1)</f>
        <v>0</v>
      </c>
      <c r="Q170" s="1">
        <f>IF(F172="",0,1)</f>
        <v>0</v>
      </c>
      <c r="S170" s="1">
        <f>IF(F173="",0,1)</f>
        <v>0</v>
      </c>
      <c r="T170" s="1">
        <f>IF(F174="",0,1)</f>
        <v>0</v>
      </c>
      <c r="V170" s="3"/>
      <c r="Y170" s="445" t="s">
        <v>233</v>
      </c>
      <c r="Z170" s="445"/>
      <c r="AA170" s="26" t="s">
        <v>155</v>
      </c>
      <c r="AB170" s="27">
        <f>IF(AA170=AJ$4,AK$4,IF(AA170=AJ$5,AK$5,IF(AA170=AJ$6,AK$6,IF(AA170=AJ$7,AK$7,IF(AA170=AJ$8,AK$8,"")))))</f>
        <v>0</v>
      </c>
      <c r="AC170" s="27"/>
      <c r="AD170" s="27"/>
      <c r="AE170" s="23" t="s">
        <v>234</v>
      </c>
      <c r="AF170" s="24"/>
      <c r="AJ170" s="1">
        <f>IF(AA170="",0,1)</f>
        <v>0</v>
      </c>
      <c r="AK170" s="1">
        <f>IF(Z172="",0,1)</f>
        <v>0</v>
      </c>
      <c r="AM170" s="1">
        <f>IF(Z173="",0,1)</f>
        <v>0</v>
      </c>
      <c r="AN170" s="1">
        <f>IF(Z174="",0,1)</f>
        <v>0</v>
      </c>
    </row>
    <row r="171" spans="5:40" x14ac:dyDescent="0.3">
      <c r="G171" s="281" t="s">
        <v>236</v>
      </c>
      <c r="H171" s="281" t="s">
        <v>237</v>
      </c>
      <c r="I171" s="281"/>
      <c r="J171" s="281"/>
      <c r="K171" s="281" t="s">
        <v>238</v>
      </c>
      <c r="L171" s="281"/>
      <c r="M171" s="281"/>
      <c r="N171" s="281"/>
      <c r="O171" s="281" t="s">
        <v>239</v>
      </c>
      <c r="V171" s="3"/>
      <c r="AA171" s="281" t="s">
        <v>236</v>
      </c>
      <c r="AB171" s="281" t="s">
        <v>237</v>
      </c>
      <c r="AC171" s="281"/>
      <c r="AD171" s="281"/>
      <c r="AE171" s="281" t="s">
        <v>238</v>
      </c>
      <c r="AF171" s="281"/>
      <c r="AG171" s="281"/>
      <c r="AH171" s="281"/>
      <c r="AI171" s="281" t="s">
        <v>239</v>
      </c>
    </row>
    <row r="172" spans="5:40" ht="15" customHeight="1" x14ac:dyDescent="0.3">
      <c r="F172" s="28" t="str">
        <f>IF(H168="","",IF(O172&gt;0,IF(O172&lt;=H168,"X",""),""))</f>
        <v/>
      </c>
      <c r="G172" s="283" t="str">
        <f>IF($G$34="","",$G$34)</f>
        <v>Health Services</v>
      </c>
      <c r="H172" s="440"/>
      <c r="I172" s="441"/>
      <c r="J172" s="442"/>
      <c r="K172" s="440"/>
      <c r="L172" s="441"/>
      <c r="M172" s="441"/>
      <c r="N172" s="442"/>
      <c r="O172" s="29"/>
      <c r="V172" s="3"/>
      <c r="Z172" s="28" t="str">
        <f>IF(AI172="Yes", "X","")</f>
        <v/>
      </c>
      <c r="AA172" s="283" t="str">
        <f>IF($AA$34="","",$AA$34)</f>
        <v>Health Services</v>
      </c>
      <c r="AB172" s="440"/>
      <c r="AC172" s="441"/>
      <c r="AD172" s="442"/>
      <c r="AE172" s="440"/>
      <c r="AF172" s="441"/>
      <c r="AG172" s="441"/>
      <c r="AH172" s="442"/>
      <c r="AI172" s="29"/>
    </row>
    <row r="173" spans="5:40" ht="15" customHeight="1" x14ac:dyDescent="0.3">
      <c r="F173" s="28" t="str">
        <f>IF(H169="","",IF(O173&gt;0,IF(O173&lt;=H169,"X",""),""))</f>
        <v/>
      </c>
      <c r="G173" s="283" t="str">
        <f>IF($G$35="","",$G$35)</f>
        <v>Civic/Recreation</v>
      </c>
      <c r="H173" s="440"/>
      <c r="I173" s="441"/>
      <c r="J173" s="442"/>
      <c r="K173" s="440"/>
      <c r="L173" s="441"/>
      <c r="M173" s="441"/>
      <c r="N173" s="442"/>
      <c r="O173" s="29"/>
      <c r="V173" s="3"/>
      <c r="Z173" s="28" t="str">
        <f>IF(AB169="","",IF(AI173&gt;0,IF(AI173&lt;=AB169,"X",""),""))</f>
        <v/>
      </c>
      <c r="AA173" s="283" t="str">
        <f>IF($AA$35="","",$AA$35)</f>
        <v>Civic/Recreation</v>
      </c>
      <c r="AB173" s="440"/>
      <c r="AC173" s="441"/>
      <c r="AD173" s="442"/>
      <c r="AE173" s="440"/>
      <c r="AF173" s="441"/>
      <c r="AG173" s="441"/>
      <c r="AH173" s="442"/>
      <c r="AI173" s="29"/>
    </row>
    <row r="174" spans="5:40" ht="15" customHeight="1" x14ac:dyDescent="0.3">
      <c r="F174" s="28" t="str">
        <f>IF(H169="","",IF(O174&gt;0,IF(O174&lt;=H169,"X",""),""))</f>
        <v/>
      </c>
      <c r="G174" s="283" t="str">
        <f>IF($G$36="","",$G$36)</f>
        <v>Job Training or Education</v>
      </c>
      <c r="H174" s="440"/>
      <c r="I174" s="441"/>
      <c r="J174" s="442"/>
      <c r="K174" s="440"/>
      <c r="L174" s="441"/>
      <c r="M174" s="441"/>
      <c r="N174" s="442"/>
      <c r="O174" s="29"/>
      <c r="V174" s="3"/>
      <c r="Z174" s="28" t="str">
        <f>IF(AB169="","",IF(AI174&gt;0,IF(AI174&lt;=AB169,"X",""),""))</f>
        <v/>
      </c>
      <c r="AA174" s="283" t="str">
        <f>IF($AA$36="","",$AA$36)</f>
        <v>Job Training or Education</v>
      </c>
      <c r="AB174" s="440"/>
      <c r="AC174" s="441"/>
      <c r="AD174" s="442"/>
      <c r="AE174" s="440"/>
      <c r="AF174" s="441"/>
      <c r="AG174" s="441"/>
      <c r="AH174" s="442"/>
      <c r="AI174" s="29"/>
    </row>
    <row r="175" spans="5:40" ht="15" customHeight="1" thickBot="1" x14ac:dyDescent="0.35">
      <c r="F175" s="6"/>
      <c r="G175" s="6"/>
      <c r="H175" s="6"/>
      <c r="I175" s="6"/>
      <c r="J175" s="6"/>
      <c r="K175" s="6"/>
      <c r="L175" s="6"/>
      <c r="M175" s="6"/>
      <c r="N175" s="6"/>
      <c r="O175" s="6"/>
      <c r="V175" s="3"/>
      <c r="Z175" s="6"/>
      <c r="AA175" s="6"/>
      <c r="AB175" s="6"/>
      <c r="AC175" s="6"/>
      <c r="AD175" s="6"/>
      <c r="AE175" s="6"/>
      <c r="AF175" s="6"/>
      <c r="AG175" s="6"/>
      <c r="AH175" s="6"/>
      <c r="AI175" s="6"/>
    </row>
    <row r="176" spans="5:40" ht="17.25" thickBot="1" x14ac:dyDescent="0.35">
      <c r="E176" s="6"/>
      <c r="F176" s="6"/>
      <c r="G176" s="6"/>
      <c r="H176" s="6"/>
      <c r="I176" s="6"/>
      <c r="J176" s="6"/>
      <c r="K176" s="6"/>
      <c r="L176" s="6"/>
      <c r="M176" s="6"/>
      <c r="N176" s="6"/>
      <c r="O176" s="6"/>
      <c r="V176" s="3"/>
      <c r="Y176" s="6"/>
      <c r="Z176" s="6"/>
      <c r="AA176" s="6"/>
      <c r="AB176" s="6"/>
      <c r="AC176" s="6"/>
      <c r="AD176" s="6"/>
      <c r="AE176" s="6"/>
      <c r="AF176" s="6"/>
      <c r="AG176" s="6"/>
      <c r="AH176" s="6"/>
      <c r="AI176" s="6"/>
    </row>
    <row r="177" spans="5:40" x14ac:dyDescent="0.3">
      <c r="E177" s="449"/>
      <c r="F177" s="449"/>
      <c r="G177" s="449"/>
      <c r="H177" s="449"/>
      <c r="I177" s="449"/>
      <c r="J177" s="449"/>
      <c r="K177" s="449"/>
      <c r="L177" s="449"/>
      <c r="M177" s="449"/>
      <c r="N177" s="449"/>
      <c r="O177" s="449"/>
      <c r="V177" s="3"/>
      <c r="Y177" s="449"/>
      <c r="Z177" s="449"/>
      <c r="AA177" s="449"/>
      <c r="AB177" s="449"/>
      <c r="AC177" s="449"/>
      <c r="AD177" s="449"/>
      <c r="AE177" s="449"/>
      <c r="AF177" s="449"/>
      <c r="AG177" s="449"/>
      <c r="AH177" s="449"/>
      <c r="AI177" s="449"/>
    </row>
    <row r="178" spans="5:40" x14ac:dyDescent="0.3">
      <c r="F178" s="281" t="s">
        <v>230</v>
      </c>
      <c r="G178" s="10">
        <f>G169+1</f>
        <v>13</v>
      </c>
      <c r="H178" s="281" t="s">
        <v>231</v>
      </c>
      <c r="I178" s="281"/>
      <c r="J178" s="281"/>
      <c r="K178" s="23" t="s">
        <v>232</v>
      </c>
      <c r="L178" s="24"/>
      <c r="V178" s="3"/>
      <c r="Z178" s="281" t="s">
        <v>230</v>
      </c>
      <c r="AA178" s="10">
        <f>AA169+1</f>
        <v>13</v>
      </c>
      <c r="AB178" s="281" t="s">
        <v>231</v>
      </c>
      <c r="AC178" s="281"/>
      <c r="AD178" s="281"/>
      <c r="AE178" s="23" t="s">
        <v>232</v>
      </c>
      <c r="AF178" s="24"/>
    </row>
    <row r="179" spans="5:40" x14ac:dyDescent="0.3">
      <c r="E179" s="445" t="s">
        <v>233</v>
      </c>
      <c r="F179" s="445"/>
      <c r="G179" s="26" t="s">
        <v>155</v>
      </c>
      <c r="H179" s="27">
        <f>IF(G179=P$4,Q$4,IF(G179=P$5,Q$5,IF(G179=P$6,Q$6,IF(G179=P$7,Q$7,IF(G179=P$8,Q$8,"")))))</f>
        <v>0</v>
      </c>
      <c r="I179" s="27"/>
      <c r="J179" s="27"/>
      <c r="K179" s="23" t="s">
        <v>234</v>
      </c>
      <c r="L179" s="24"/>
      <c r="P179" s="1">
        <f>IF(G179="",0,1)</f>
        <v>0</v>
      </c>
      <c r="Q179" s="1">
        <f>IF(F181="",0,1)</f>
        <v>0</v>
      </c>
      <c r="S179" s="1">
        <f>IF(F182="",0,1)</f>
        <v>0</v>
      </c>
      <c r="T179" s="1">
        <f>IF(F183="",0,1)</f>
        <v>0</v>
      </c>
      <c r="V179" s="3"/>
      <c r="Y179" s="445" t="s">
        <v>233</v>
      </c>
      <c r="Z179" s="445"/>
      <c r="AA179" s="26" t="s">
        <v>155</v>
      </c>
      <c r="AB179" s="27">
        <f>IF(AA179=AJ$4,AK$4,IF(AA179=AJ$5,AK$5,IF(AA179=AJ$6,AK$6,IF(AA179=AJ$7,AK$7,IF(AA179=AJ$8,AK$8,"")))))</f>
        <v>0</v>
      </c>
      <c r="AC179" s="27"/>
      <c r="AD179" s="27"/>
      <c r="AE179" s="23" t="s">
        <v>234</v>
      </c>
      <c r="AF179" s="24"/>
      <c r="AJ179" s="1">
        <f>IF(AA179="",0,1)</f>
        <v>0</v>
      </c>
      <c r="AK179" s="1">
        <f>IF(Z181="",0,1)</f>
        <v>0</v>
      </c>
      <c r="AM179" s="1">
        <f>IF(Z182="",0,1)</f>
        <v>0</v>
      </c>
      <c r="AN179" s="1">
        <f>IF(Z183="",0,1)</f>
        <v>0</v>
      </c>
    </row>
    <row r="180" spans="5:40" x14ac:dyDescent="0.3">
      <c r="G180" s="281" t="s">
        <v>236</v>
      </c>
      <c r="H180" s="281" t="s">
        <v>237</v>
      </c>
      <c r="I180" s="281"/>
      <c r="J180" s="281"/>
      <c r="K180" s="281" t="s">
        <v>238</v>
      </c>
      <c r="L180" s="281"/>
      <c r="M180" s="281"/>
      <c r="N180" s="281"/>
      <c r="O180" s="281" t="s">
        <v>239</v>
      </c>
      <c r="V180" s="3"/>
      <c r="AA180" s="281" t="s">
        <v>236</v>
      </c>
      <c r="AB180" s="281" t="s">
        <v>237</v>
      </c>
      <c r="AC180" s="281"/>
      <c r="AD180" s="281"/>
      <c r="AE180" s="281" t="s">
        <v>238</v>
      </c>
      <c r="AF180" s="281"/>
      <c r="AG180" s="281"/>
      <c r="AH180" s="281"/>
      <c r="AI180" s="281" t="s">
        <v>239</v>
      </c>
    </row>
    <row r="181" spans="5:40" ht="15" customHeight="1" x14ac:dyDescent="0.3">
      <c r="F181" s="28" t="str">
        <f>IF(H177="","",IF(O181&gt;0,IF(O181&lt;=H177,"X",""),""))</f>
        <v/>
      </c>
      <c r="G181" s="283" t="str">
        <f>IF($G$34="","",$G$34)</f>
        <v>Health Services</v>
      </c>
      <c r="H181" s="440"/>
      <c r="I181" s="441"/>
      <c r="J181" s="442"/>
      <c r="K181" s="440"/>
      <c r="L181" s="441"/>
      <c r="M181" s="441"/>
      <c r="N181" s="442"/>
      <c r="O181" s="29"/>
      <c r="V181" s="3"/>
      <c r="Z181" s="28" t="str">
        <f>IF(AI181="Yes", "X","")</f>
        <v/>
      </c>
      <c r="AA181" s="283" t="str">
        <f>IF($AA$34="","",$AA$34)</f>
        <v>Health Services</v>
      </c>
      <c r="AB181" s="440"/>
      <c r="AC181" s="441"/>
      <c r="AD181" s="442"/>
      <c r="AE181" s="440"/>
      <c r="AF181" s="441"/>
      <c r="AG181" s="441"/>
      <c r="AH181" s="442"/>
      <c r="AI181" s="29"/>
    </row>
    <row r="182" spans="5:40" ht="15" customHeight="1" x14ac:dyDescent="0.3">
      <c r="F182" s="28" t="str">
        <f>IF(H178="","",IF(O182&gt;0,IF(O182&lt;=H178,"X",""),""))</f>
        <v/>
      </c>
      <c r="G182" s="283" t="str">
        <f>IF($G$35="","",$G$35)</f>
        <v>Civic/Recreation</v>
      </c>
      <c r="H182" s="440"/>
      <c r="I182" s="441"/>
      <c r="J182" s="442"/>
      <c r="K182" s="440"/>
      <c r="L182" s="441"/>
      <c r="M182" s="441"/>
      <c r="N182" s="442"/>
      <c r="O182" s="29"/>
      <c r="V182" s="3"/>
      <c r="Z182" s="28" t="str">
        <f>IF(AB178="","",IF(AI182&gt;0,IF(AI182&lt;=AB178,"X",""),""))</f>
        <v/>
      </c>
      <c r="AA182" s="283" t="str">
        <f>IF($AA$35="","",$AA$35)</f>
        <v>Civic/Recreation</v>
      </c>
      <c r="AB182" s="440"/>
      <c r="AC182" s="441"/>
      <c r="AD182" s="442"/>
      <c r="AE182" s="440"/>
      <c r="AF182" s="441"/>
      <c r="AG182" s="441"/>
      <c r="AH182" s="442"/>
      <c r="AI182" s="29"/>
    </row>
    <row r="183" spans="5:40" ht="15" customHeight="1" x14ac:dyDescent="0.3">
      <c r="F183" s="28" t="str">
        <f>IF(H178="","",IF(O183&gt;0,IF(O183&lt;=H178,"X",""),""))</f>
        <v/>
      </c>
      <c r="G183" s="283" t="str">
        <f>IF($G$36="","",$G$36)</f>
        <v>Job Training or Education</v>
      </c>
      <c r="H183" s="440"/>
      <c r="I183" s="441"/>
      <c r="J183" s="442"/>
      <c r="K183" s="440"/>
      <c r="L183" s="441"/>
      <c r="M183" s="441"/>
      <c r="N183" s="442"/>
      <c r="O183" s="29"/>
      <c r="V183" s="3"/>
      <c r="Z183" s="28" t="str">
        <f>IF(AB178="","",IF(AI183&gt;0,IF(AI183&lt;=AB178,"X",""),""))</f>
        <v/>
      </c>
      <c r="AA183" s="283" t="str">
        <f>IF($AA$36="","",$AA$36)</f>
        <v>Job Training or Education</v>
      </c>
      <c r="AB183" s="440"/>
      <c r="AC183" s="441"/>
      <c r="AD183" s="442"/>
      <c r="AE183" s="440"/>
      <c r="AF183" s="441"/>
      <c r="AG183" s="441"/>
      <c r="AH183" s="442"/>
      <c r="AI183" s="29"/>
    </row>
    <row r="184" spans="5:40" ht="15" customHeight="1" thickBot="1" x14ac:dyDescent="0.35">
      <c r="F184" s="6"/>
      <c r="G184" s="6"/>
      <c r="H184" s="6"/>
      <c r="I184" s="6"/>
      <c r="J184" s="6"/>
      <c r="K184" s="6"/>
      <c r="L184" s="6"/>
      <c r="M184" s="6"/>
      <c r="N184" s="6"/>
      <c r="O184" s="6"/>
      <c r="V184" s="3"/>
      <c r="Z184" s="6"/>
      <c r="AA184" s="6"/>
      <c r="AB184" s="6"/>
      <c r="AC184" s="6"/>
      <c r="AD184" s="6"/>
      <c r="AE184" s="6"/>
      <c r="AF184" s="6"/>
      <c r="AG184" s="6"/>
      <c r="AH184" s="6"/>
      <c r="AI184" s="6"/>
    </row>
    <row r="185" spans="5:40" ht="17.25" thickBot="1" x14ac:dyDescent="0.35">
      <c r="E185" s="6"/>
      <c r="F185" s="6"/>
      <c r="G185" s="6"/>
      <c r="H185" s="6"/>
      <c r="I185" s="6"/>
      <c r="J185" s="6"/>
      <c r="K185" s="6"/>
      <c r="L185" s="6"/>
      <c r="M185" s="6"/>
      <c r="N185" s="6"/>
      <c r="O185" s="6"/>
      <c r="V185" s="3"/>
      <c r="Y185" s="6"/>
      <c r="Z185" s="6"/>
      <c r="AA185" s="6"/>
      <c r="AB185" s="6"/>
      <c r="AC185" s="6"/>
      <c r="AD185" s="6"/>
      <c r="AE185" s="6"/>
      <c r="AF185" s="6"/>
      <c r="AG185" s="6"/>
      <c r="AH185" s="6"/>
      <c r="AI185" s="6"/>
    </row>
    <row r="186" spans="5:40" x14ac:dyDescent="0.3">
      <c r="E186" s="449"/>
      <c r="F186" s="449"/>
      <c r="G186" s="449"/>
      <c r="H186" s="449"/>
      <c r="I186" s="449"/>
      <c r="J186" s="449"/>
      <c r="K186" s="449"/>
      <c r="L186" s="449"/>
      <c r="M186" s="449"/>
      <c r="N186" s="449"/>
      <c r="O186" s="449"/>
      <c r="V186" s="3"/>
      <c r="Y186" s="449"/>
      <c r="Z186" s="449"/>
      <c r="AA186" s="449"/>
      <c r="AB186" s="449"/>
      <c r="AC186" s="449"/>
      <c r="AD186" s="449"/>
      <c r="AE186" s="449"/>
      <c r="AF186" s="449"/>
      <c r="AG186" s="449"/>
      <c r="AH186" s="449"/>
      <c r="AI186" s="449"/>
    </row>
    <row r="187" spans="5:40" x14ac:dyDescent="0.3">
      <c r="F187" s="281" t="s">
        <v>230</v>
      </c>
      <c r="G187" s="10">
        <f>G178+1</f>
        <v>14</v>
      </c>
      <c r="H187" s="281" t="s">
        <v>231</v>
      </c>
      <c r="I187" s="281"/>
      <c r="J187" s="281"/>
      <c r="K187" s="23" t="s">
        <v>232</v>
      </c>
      <c r="L187" s="24"/>
      <c r="V187" s="3"/>
      <c r="Z187" s="281" t="s">
        <v>230</v>
      </c>
      <c r="AA187" s="10">
        <f>AA178+1</f>
        <v>14</v>
      </c>
      <c r="AB187" s="281" t="s">
        <v>231</v>
      </c>
      <c r="AC187" s="281"/>
      <c r="AD187" s="281"/>
      <c r="AE187" s="23" t="s">
        <v>232</v>
      </c>
      <c r="AF187" s="24"/>
    </row>
    <row r="188" spans="5:40" x14ac:dyDescent="0.3">
      <c r="E188" s="445" t="s">
        <v>233</v>
      </c>
      <c r="F188" s="445"/>
      <c r="G188" s="26" t="s">
        <v>155</v>
      </c>
      <c r="H188" s="27">
        <f>IF(G188=P$4,Q$4,IF(G188=P$5,Q$5,IF(G188=P$6,Q$6,IF(G188=P$7,Q$7,IF(G188=P$8,Q$8,"")))))</f>
        <v>0</v>
      </c>
      <c r="I188" s="27"/>
      <c r="J188" s="27"/>
      <c r="K188" s="23" t="s">
        <v>234</v>
      </c>
      <c r="L188" s="24"/>
      <c r="P188" s="1">
        <f>IF(G188="",0,1)</f>
        <v>0</v>
      </c>
      <c r="Q188" s="1">
        <f>IF(F190="",0,1)</f>
        <v>0</v>
      </c>
      <c r="S188" s="1">
        <f>IF(F191="",0,1)</f>
        <v>0</v>
      </c>
      <c r="T188" s="1">
        <f>IF(F192="",0,1)</f>
        <v>0</v>
      </c>
      <c r="V188" s="3"/>
      <c r="Y188" s="445" t="s">
        <v>233</v>
      </c>
      <c r="Z188" s="445"/>
      <c r="AA188" s="26" t="s">
        <v>155</v>
      </c>
      <c r="AB188" s="27">
        <f>IF(AA188=AJ$4,AK$4,IF(AA188=AJ$5,AK$5,IF(AA188=AJ$6,AK$6,IF(AA188=AJ$7,AK$7,IF(AA188=AJ$8,AK$8,"")))))</f>
        <v>0</v>
      </c>
      <c r="AC188" s="27"/>
      <c r="AD188" s="27"/>
      <c r="AE188" s="23" t="s">
        <v>234</v>
      </c>
      <c r="AF188" s="24"/>
      <c r="AJ188" s="1">
        <f>IF(AA188="",0,1)</f>
        <v>0</v>
      </c>
      <c r="AK188" s="1">
        <f>IF(Z190="",0,1)</f>
        <v>0</v>
      </c>
      <c r="AM188" s="1">
        <f>IF(Z191="",0,1)</f>
        <v>0</v>
      </c>
      <c r="AN188" s="1">
        <f>IF(Z192="",0,1)</f>
        <v>0</v>
      </c>
    </row>
    <row r="189" spans="5:40" x14ac:dyDescent="0.3">
      <c r="G189" s="281" t="s">
        <v>236</v>
      </c>
      <c r="H189" s="281" t="s">
        <v>237</v>
      </c>
      <c r="I189" s="281"/>
      <c r="J189" s="281"/>
      <c r="K189" s="281" t="s">
        <v>238</v>
      </c>
      <c r="L189" s="281"/>
      <c r="M189" s="281"/>
      <c r="N189" s="281"/>
      <c r="O189" s="281" t="s">
        <v>239</v>
      </c>
      <c r="V189" s="3"/>
      <c r="AA189" s="281" t="s">
        <v>236</v>
      </c>
      <c r="AB189" s="281" t="s">
        <v>237</v>
      </c>
      <c r="AC189" s="281"/>
      <c r="AD189" s="281"/>
      <c r="AE189" s="281" t="s">
        <v>238</v>
      </c>
      <c r="AF189" s="281"/>
      <c r="AG189" s="281"/>
      <c r="AH189" s="281"/>
      <c r="AI189" s="281" t="s">
        <v>239</v>
      </c>
    </row>
    <row r="190" spans="5:40" ht="15" customHeight="1" x14ac:dyDescent="0.3">
      <c r="F190" s="28" t="str">
        <f>IF(H186="","",IF(O190&gt;0,IF(O190&lt;=H186,"X",""),""))</f>
        <v/>
      </c>
      <c r="G190" s="283" t="str">
        <f>IF($G$34="","",$G$34)</f>
        <v>Health Services</v>
      </c>
      <c r="H190" s="440"/>
      <c r="I190" s="441"/>
      <c r="J190" s="442"/>
      <c r="K190" s="440"/>
      <c r="L190" s="441"/>
      <c r="M190" s="441"/>
      <c r="N190" s="442"/>
      <c r="O190" s="29"/>
      <c r="V190" s="3"/>
      <c r="Z190" s="28" t="str">
        <f>IF(AI190="Yes", "X","")</f>
        <v/>
      </c>
      <c r="AA190" s="283" t="str">
        <f>IF($AA$34="","",$AA$34)</f>
        <v>Health Services</v>
      </c>
      <c r="AB190" s="440"/>
      <c r="AC190" s="441"/>
      <c r="AD190" s="442"/>
      <c r="AE190" s="440"/>
      <c r="AF190" s="441"/>
      <c r="AG190" s="441"/>
      <c r="AH190" s="442"/>
      <c r="AI190" s="29"/>
    </row>
    <row r="191" spans="5:40" ht="15" customHeight="1" x14ac:dyDescent="0.3">
      <c r="F191" s="28" t="str">
        <f>IF(H187="","",IF(O191&gt;0,IF(O191&lt;=H187,"X",""),""))</f>
        <v/>
      </c>
      <c r="G191" s="283" t="str">
        <f>IF($G$35="","",$G$35)</f>
        <v>Civic/Recreation</v>
      </c>
      <c r="H191" s="440"/>
      <c r="I191" s="441"/>
      <c r="J191" s="442"/>
      <c r="K191" s="440"/>
      <c r="L191" s="441"/>
      <c r="M191" s="441"/>
      <c r="N191" s="442"/>
      <c r="O191" s="29"/>
      <c r="V191" s="3"/>
      <c r="Z191" s="28" t="str">
        <f>IF(AB187="","",IF(AI191&gt;0,IF(AI191&lt;=AB187,"X",""),""))</f>
        <v/>
      </c>
      <c r="AA191" s="283" t="str">
        <f>IF($AA$35="","",$AA$35)</f>
        <v>Civic/Recreation</v>
      </c>
      <c r="AB191" s="440"/>
      <c r="AC191" s="441"/>
      <c r="AD191" s="442"/>
      <c r="AE191" s="440"/>
      <c r="AF191" s="441"/>
      <c r="AG191" s="441"/>
      <c r="AH191" s="442"/>
      <c r="AI191" s="29"/>
    </row>
    <row r="192" spans="5:40" ht="15" customHeight="1" x14ac:dyDescent="0.3">
      <c r="F192" s="28" t="str">
        <f>IF(H187="","",IF(O192&gt;0,IF(O192&lt;=H187,"X",""),""))</f>
        <v/>
      </c>
      <c r="G192" s="283" t="str">
        <f>IF($G$36="","",$G$36)</f>
        <v>Job Training or Education</v>
      </c>
      <c r="H192" s="440"/>
      <c r="I192" s="441"/>
      <c r="J192" s="442"/>
      <c r="K192" s="440"/>
      <c r="L192" s="441"/>
      <c r="M192" s="441"/>
      <c r="N192" s="442"/>
      <c r="O192" s="29"/>
      <c r="V192" s="3"/>
      <c r="Z192" s="28" t="str">
        <f>IF(AB187="","",IF(AI192&gt;0,IF(AI192&lt;=AB187,"X",""),""))</f>
        <v/>
      </c>
      <c r="AA192" s="283" t="str">
        <f>IF($AA$36="","",$AA$36)</f>
        <v>Job Training or Education</v>
      </c>
      <c r="AB192" s="440"/>
      <c r="AC192" s="441"/>
      <c r="AD192" s="442"/>
      <c r="AE192" s="440"/>
      <c r="AF192" s="441"/>
      <c r="AG192" s="441"/>
      <c r="AH192" s="442"/>
      <c r="AI192" s="29"/>
    </row>
    <row r="193" spans="5:40" ht="15" customHeight="1" thickBot="1" x14ac:dyDescent="0.35">
      <c r="F193" s="6"/>
      <c r="G193" s="6"/>
      <c r="H193" s="6"/>
      <c r="I193" s="6"/>
      <c r="J193" s="6"/>
      <c r="K193" s="6"/>
      <c r="L193" s="6"/>
      <c r="M193" s="6"/>
      <c r="N193" s="6"/>
      <c r="O193" s="6"/>
      <c r="V193" s="3"/>
      <c r="Z193" s="6"/>
      <c r="AA193" s="6"/>
      <c r="AB193" s="6"/>
      <c r="AC193" s="6"/>
      <c r="AD193" s="6"/>
      <c r="AE193" s="6"/>
      <c r="AF193" s="6"/>
      <c r="AG193" s="6"/>
      <c r="AH193" s="6"/>
      <c r="AI193" s="6"/>
    </row>
    <row r="194" spans="5:40" ht="17.25" thickBot="1" x14ac:dyDescent="0.35">
      <c r="E194" s="6"/>
      <c r="F194" s="6"/>
      <c r="G194" s="6"/>
      <c r="H194" s="6"/>
      <c r="I194" s="6"/>
      <c r="J194" s="6"/>
      <c r="K194" s="6"/>
      <c r="L194" s="6"/>
      <c r="M194" s="6"/>
      <c r="N194" s="6"/>
      <c r="O194" s="6"/>
      <c r="V194" s="3"/>
      <c r="Y194" s="6"/>
      <c r="Z194" s="6"/>
      <c r="AA194" s="6"/>
      <c r="AB194" s="6"/>
      <c r="AC194" s="6"/>
      <c r="AD194" s="6"/>
      <c r="AE194" s="6"/>
      <c r="AF194" s="6"/>
      <c r="AG194" s="6"/>
      <c r="AH194" s="6"/>
      <c r="AI194" s="6"/>
    </row>
    <row r="195" spans="5:40" x14ac:dyDescent="0.3">
      <c r="E195" s="449"/>
      <c r="F195" s="449"/>
      <c r="G195" s="449"/>
      <c r="H195" s="449"/>
      <c r="I195" s="449"/>
      <c r="J195" s="449"/>
      <c r="K195" s="449"/>
      <c r="L195" s="449"/>
      <c r="M195" s="449"/>
      <c r="N195" s="449"/>
      <c r="O195" s="449"/>
      <c r="V195" s="3"/>
      <c r="Y195" s="449"/>
      <c r="Z195" s="449"/>
      <c r="AA195" s="449"/>
      <c r="AB195" s="449"/>
      <c r="AC195" s="449"/>
      <c r="AD195" s="449"/>
      <c r="AE195" s="449"/>
      <c r="AF195" s="449"/>
      <c r="AG195" s="449"/>
      <c r="AH195" s="449"/>
      <c r="AI195" s="449"/>
    </row>
    <row r="196" spans="5:40" x14ac:dyDescent="0.3">
      <c r="F196" s="281" t="s">
        <v>230</v>
      </c>
      <c r="G196" s="10">
        <f>G187+1</f>
        <v>15</v>
      </c>
      <c r="H196" s="281" t="s">
        <v>231</v>
      </c>
      <c r="I196" s="281"/>
      <c r="J196" s="281"/>
      <c r="K196" s="23" t="s">
        <v>232</v>
      </c>
      <c r="L196" s="24"/>
      <c r="V196" s="3"/>
      <c r="Z196" s="281" t="s">
        <v>230</v>
      </c>
      <c r="AA196" s="10">
        <f>AA187+1</f>
        <v>15</v>
      </c>
      <c r="AB196" s="281" t="s">
        <v>231</v>
      </c>
      <c r="AC196" s="281"/>
      <c r="AD196" s="281"/>
      <c r="AE196" s="23" t="s">
        <v>232</v>
      </c>
      <c r="AF196" s="24"/>
    </row>
    <row r="197" spans="5:40" x14ac:dyDescent="0.3">
      <c r="E197" s="445" t="s">
        <v>233</v>
      </c>
      <c r="F197" s="445"/>
      <c r="G197" s="26" t="s">
        <v>155</v>
      </c>
      <c r="H197" s="27">
        <f>IF(G197=P$4,Q$4,IF(G197=P$5,Q$5,IF(G197=P$6,Q$6,IF(G197=P$7,Q$7,IF(G197=P$8,Q$8,"")))))</f>
        <v>0</v>
      </c>
      <c r="I197" s="27"/>
      <c r="J197" s="27"/>
      <c r="K197" s="23" t="s">
        <v>234</v>
      </c>
      <c r="L197" s="24"/>
      <c r="P197" s="1">
        <f>IF(G197="",0,1)</f>
        <v>0</v>
      </c>
      <c r="Q197" s="1">
        <f>IF(F199="",0,1)</f>
        <v>0</v>
      </c>
      <c r="S197" s="1">
        <f>IF(F200="",0,1)</f>
        <v>0</v>
      </c>
      <c r="T197" s="1">
        <f>IF(F201="",0,1)</f>
        <v>0</v>
      </c>
      <c r="V197" s="3"/>
      <c r="Y197" s="445" t="s">
        <v>233</v>
      </c>
      <c r="Z197" s="445"/>
      <c r="AA197" s="26" t="s">
        <v>155</v>
      </c>
      <c r="AB197" s="27">
        <f>IF(AA197=AJ$4,AK$4,IF(AA197=AJ$5,AK$5,IF(AA197=AJ$6,AK$6,IF(AA197=AJ$7,AK$7,IF(AA197=AJ$8,AK$8,"")))))</f>
        <v>0</v>
      </c>
      <c r="AC197" s="27"/>
      <c r="AD197" s="27"/>
      <c r="AE197" s="23" t="s">
        <v>234</v>
      </c>
      <c r="AF197" s="24"/>
      <c r="AJ197" s="1">
        <f>IF(AA197="",0,1)</f>
        <v>0</v>
      </c>
      <c r="AK197" s="1">
        <f>IF(Z199="",0,1)</f>
        <v>0</v>
      </c>
      <c r="AM197" s="1">
        <f>IF(Z200="",0,1)</f>
        <v>0</v>
      </c>
      <c r="AN197" s="1">
        <f>IF(Z201="",0,1)</f>
        <v>0</v>
      </c>
    </row>
    <row r="198" spans="5:40" x14ac:dyDescent="0.3">
      <c r="G198" s="281" t="s">
        <v>236</v>
      </c>
      <c r="H198" s="281" t="s">
        <v>237</v>
      </c>
      <c r="I198" s="281"/>
      <c r="J198" s="281"/>
      <c r="K198" s="281" t="s">
        <v>238</v>
      </c>
      <c r="L198" s="281"/>
      <c r="M198" s="281"/>
      <c r="N198" s="281"/>
      <c r="O198" s="281" t="s">
        <v>239</v>
      </c>
      <c r="V198" s="3"/>
      <c r="AA198" s="281" t="s">
        <v>236</v>
      </c>
      <c r="AB198" s="281" t="s">
        <v>237</v>
      </c>
      <c r="AC198" s="281"/>
      <c r="AD198" s="281"/>
      <c r="AE198" s="281" t="s">
        <v>238</v>
      </c>
      <c r="AF198" s="281"/>
      <c r="AG198" s="281"/>
      <c r="AH198" s="281"/>
      <c r="AI198" s="281" t="s">
        <v>239</v>
      </c>
    </row>
    <row r="199" spans="5:40" ht="15" customHeight="1" x14ac:dyDescent="0.3">
      <c r="F199" s="28" t="str">
        <f>IF(H195="","",IF(O199&gt;0,IF(O199&lt;=H195,"X",""),""))</f>
        <v/>
      </c>
      <c r="G199" s="283" t="str">
        <f>IF($G$34="","",$G$34)</f>
        <v>Health Services</v>
      </c>
      <c r="H199" s="440"/>
      <c r="I199" s="441"/>
      <c r="J199" s="442"/>
      <c r="K199" s="440"/>
      <c r="L199" s="441"/>
      <c r="M199" s="441"/>
      <c r="N199" s="442"/>
      <c r="O199" s="29"/>
      <c r="V199" s="3"/>
      <c r="Z199" s="28" t="str">
        <f>IF(AI199="Yes", "X","")</f>
        <v/>
      </c>
      <c r="AA199" s="283" t="str">
        <f>IF($AA$34="","",$AA$34)</f>
        <v>Health Services</v>
      </c>
      <c r="AB199" s="440"/>
      <c r="AC199" s="441"/>
      <c r="AD199" s="442"/>
      <c r="AE199" s="440"/>
      <c r="AF199" s="441"/>
      <c r="AG199" s="441"/>
      <c r="AH199" s="442"/>
      <c r="AI199" s="29"/>
    </row>
    <row r="200" spans="5:40" ht="15" customHeight="1" x14ac:dyDescent="0.3">
      <c r="F200" s="28" t="str">
        <f>IF(H196="","",IF(O200&gt;0,IF(O200&lt;=H196,"X",""),""))</f>
        <v/>
      </c>
      <c r="G200" s="283" t="str">
        <f>IF($G$35="","",$G$35)</f>
        <v>Civic/Recreation</v>
      </c>
      <c r="H200" s="440"/>
      <c r="I200" s="441"/>
      <c r="J200" s="442"/>
      <c r="K200" s="440"/>
      <c r="L200" s="441"/>
      <c r="M200" s="441"/>
      <c r="N200" s="442"/>
      <c r="O200" s="29"/>
      <c r="V200" s="3"/>
      <c r="Z200" s="28" t="str">
        <f>IF(AB196="","",IF(AI200&gt;0,IF(AI200&lt;=AB196,"X",""),""))</f>
        <v/>
      </c>
      <c r="AA200" s="283" t="str">
        <f>IF($AA$35="","",$AA$35)</f>
        <v>Civic/Recreation</v>
      </c>
      <c r="AB200" s="440"/>
      <c r="AC200" s="441"/>
      <c r="AD200" s="442"/>
      <c r="AE200" s="440"/>
      <c r="AF200" s="441"/>
      <c r="AG200" s="441"/>
      <c r="AH200" s="442"/>
      <c r="AI200" s="29"/>
    </row>
    <row r="201" spans="5:40" ht="15" customHeight="1" x14ac:dyDescent="0.3">
      <c r="F201" s="28" t="str">
        <f>IF(H196="","",IF(O201&gt;0,IF(O201&lt;=H196,"X",""),""))</f>
        <v/>
      </c>
      <c r="G201" s="283" t="str">
        <f>IF($G$36="","",$G$36)</f>
        <v>Job Training or Education</v>
      </c>
      <c r="H201" s="440"/>
      <c r="I201" s="441"/>
      <c r="J201" s="442"/>
      <c r="K201" s="440"/>
      <c r="L201" s="441"/>
      <c r="M201" s="441"/>
      <c r="N201" s="442"/>
      <c r="O201" s="29"/>
      <c r="V201" s="3"/>
      <c r="Z201" s="28" t="str">
        <f>IF(AB196="","",IF(AI201&gt;0,IF(AI201&lt;=AB196,"X",""),""))</f>
        <v/>
      </c>
      <c r="AA201" s="283" t="str">
        <f>IF($AA$36="","",$AA$36)</f>
        <v>Job Training or Education</v>
      </c>
      <c r="AB201" s="440"/>
      <c r="AC201" s="441"/>
      <c r="AD201" s="442"/>
      <c r="AE201" s="440"/>
      <c r="AF201" s="441"/>
      <c r="AG201" s="441"/>
      <c r="AH201" s="442"/>
      <c r="AI201" s="29"/>
    </row>
    <row r="202" spans="5:40" ht="15" customHeight="1" thickBot="1" x14ac:dyDescent="0.35">
      <c r="F202" s="6"/>
      <c r="G202" s="6"/>
      <c r="H202" s="6"/>
      <c r="I202" s="6"/>
      <c r="J202" s="6"/>
      <c r="K202" s="6"/>
      <c r="L202" s="6"/>
      <c r="M202" s="6"/>
      <c r="N202" s="6"/>
      <c r="O202" s="6"/>
      <c r="V202" s="3"/>
      <c r="Z202" s="6"/>
      <c r="AA202" s="6"/>
      <c r="AB202" s="6"/>
      <c r="AC202" s="6"/>
      <c r="AD202" s="6"/>
      <c r="AE202" s="6"/>
      <c r="AF202" s="6"/>
      <c r="AG202" s="6"/>
      <c r="AH202" s="6"/>
      <c r="AI202" s="6"/>
    </row>
    <row r="203" spans="5:40" ht="17.25" thickBot="1" x14ac:dyDescent="0.35">
      <c r="E203" s="6"/>
      <c r="F203" s="6"/>
      <c r="G203" s="6"/>
      <c r="H203" s="6"/>
      <c r="I203" s="6"/>
      <c r="J203" s="6"/>
      <c r="K203" s="6"/>
      <c r="L203" s="6"/>
      <c r="M203" s="6"/>
      <c r="N203" s="6"/>
      <c r="O203" s="6"/>
      <c r="V203" s="3"/>
      <c r="Y203" s="6"/>
      <c r="Z203" s="6"/>
      <c r="AA203" s="6"/>
      <c r="AB203" s="6"/>
      <c r="AC203" s="6"/>
      <c r="AD203" s="6"/>
      <c r="AE203" s="6"/>
      <c r="AF203" s="6"/>
      <c r="AG203" s="6"/>
      <c r="AH203" s="6"/>
      <c r="AI203" s="6"/>
    </row>
    <row r="204" spans="5:40" x14ac:dyDescent="0.3">
      <c r="E204" s="449"/>
      <c r="F204" s="449"/>
      <c r="G204" s="449"/>
      <c r="H204" s="449"/>
      <c r="I204" s="449"/>
      <c r="J204" s="449"/>
      <c r="K204" s="449"/>
      <c r="L204" s="449"/>
      <c r="M204" s="449"/>
      <c r="N204" s="449"/>
      <c r="O204" s="449"/>
      <c r="V204" s="3"/>
      <c r="Y204" s="449"/>
      <c r="Z204" s="449"/>
      <c r="AA204" s="449"/>
      <c r="AB204" s="449"/>
      <c r="AC204" s="449"/>
      <c r="AD204" s="449"/>
      <c r="AE204" s="449"/>
      <c r="AF204" s="449"/>
      <c r="AG204" s="449"/>
      <c r="AH204" s="449"/>
      <c r="AI204" s="449"/>
    </row>
    <row r="205" spans="5:40" x14ac:dyDescent="0.3">
      <c r="F205" s="281" t="s">
        <v>230</v>
      </c>
      <c r="G205" s="10">
        <f>G196+1</f>
        <v>16</v>
      </c>
      <c r="H205" s="281" t="s">
        <v>231</v>
      </c>
      <c r="I205" s="281"/>
      <c r="J205" s="281"/>
      <c r="K205" s="23" t="s">
        <v>232</v>
      </c>
      <c r="L205" s="24"/>
      <c r="V205" s="3"/>
      <c r="Z205" s="281" t="s">
        <v>230</v>
      </c>
      <c r="AA205" s="10">
        <f>AA196+1</f>
        <v>16</v>
      </c>
      <c r="AB205" s="281" t="s">
        <v>231</v>
      </c>
      <c r="AC205" s="281"/>
      <c r="AD205" s="281"/>
      <c r="AE205" s="23" t="s">
        <v>232</v>
      </c>
      <c r="AF205" s="24"/>
    </row>
    <row r="206" spans="5:40" x14ac:dyDescent="0.3">
      <c r="E206" s="445" t="s">
        <v>233</v>
      </c>
      <c r="F206" s="445"/>
      <c r="G206" s="26" t="s">
        <v>155</v>
      </c>
      <c r="H206" s="27">
        <f>IF(G206=P$4,Q$4,IF(G206=P$5,Q$5,IF(G206=P$6,Q$6,IF(G206=P$7,Q$7,IF(G206=P$8,Q$8,"")))))</f>
        <v>0</v>
      </c>
      <c r="I206" s="27"/>
      <c r="J206" s="27"/>
      <c r="K206" s="23" t="s">
        <v>234</v>
      </c>
      <c r="L206" s="24"/>
      <c r="P206" s="1">
        <f>IF(G206="",0,1)</f>
        <v>0</v>
      </c>
      <c r="Q206" s="1">
        <f>IF(F208="",0,1)</f>
        <v>0</v>
      </c>
      <c r="S206" s="1">
        <f>IF(F209="",0,1)</f>
        <v>0</v>
      </c>
      <c r="T206" s="1">
        <f>IF(F210="",0,1)</f>
        <v>0</v>
      </c>
      <c r="V206" s="3"/>
      <c r="Y206" s="445" t="s">
        <v>233</v>
      </c>
      <c r="Z206" s="445"/>
      <c r="AA206" s="26" t="s">
        <v>155</v>
      </c>
      <c r="AB206" s="27">
        <f>IF(AA206=AJ$4,AK$4,IF(AA206=AJ$5,AK$5,IF(AA206=AJ$6,AK$6,IF(AA206=AJ$7,AK$7,IF(AA206=AJ$8,AK$8,"")))))</f>
        <v>0</v>
      </c>
      <c r="AC206" s="27"/>
      <c r="AD206" s="27"/>
      <c r="AE206" s="23" t="s">
        <v>234</v>
      </c>
      <c r="AF206" s="24"/>
      <c r="AJ206" s="1">
        <f>IF(AA206="",0,1)</f>
        <v>0</v>
      </c>
      <c r="AK206" s="1">
        <f>IF(Z208="",0,1)</f>
        <v>0</v>
      </c>
      <c r="AM206" s="1">
        <f>IF(Z209="",0,1)</f>
        <v>0</v>
      </c>
      <c r="AN206" s="1">
        <f>IF(Z210="",0,1)</f>
        <v>0</v>
      </c>
    </row>
    <row r="207" spans="5:40" x14ac:dyDescent="0.3">
      <c r="G207" s="281" t="s">
        <v>236</v>
      </c>
      <c r="H207" s="281" t="s">
        <v>237</v>
      </c>
      <c r="I207" s="281"/>
      <c r="J207" s="281"/>
      <c r="K207" s="281" t="s">
        <v>238</v>
      </c>
      <c r="L207" s="281"/>
      <c r="M207" s="281"/>
      <c r="N207" s="281"/>
      <c r="O207" s="281" t="s">
        <v>239</v>
      </c>
      <c r="V207" s="3"/>
      <c r="AA207" s="281" t="s">
        <v>236</v>
      </c>
      <c r="AB207" s="281" t="s">
        <v>237</v>
      </c>
      <c r="AC207" s="281"/>
      <c r="AD207" s="281"/>
      <c r="AE207" s="281" t="s">
        <v>238</v>
      </c>
      <c r="AF207" s="281"/>
      <c r="AG207" s="281"/>
      <c r="AH207" s="281"/>
      <c r="AI207" s="281" t="s">
        <v>239</v>
      </c>
    </row>
    <row r="208" spans="5:40" ht="15" customHeight="1" x14ac:dyDescent="0.3">
      <c r="F208" s="28" t="str">
        <f>IF(H204="","",IF(O208&gt;0,IF(O208&lt;=H204,"X",""),""))</f>
        <v/>
      </c>
      <c r="G208" s="283" t="str">
        <f>IF($G$34="","",$G$34)</f>
        <v>Health Services</v>
      </c>
      <c r="H208" s="440"/>
      <c r="I208" s="441"/>
      <c r="J208" s="442"/>
      <c r="K208" s="440"/>
      <c r="L208" s="441"/>
      <c r="M208" s="441"/>
      <c r="N208" s="442"/>
      <c r="O208" s="29"/>
      <c r="V208" s="3"/>
      <c r="Z208" s="28" t="str">
        <f>IF(AI208="Yes", "X","")</f>
        <v/>
      </c>
      <c r="AA208" s="283" t="str">
        <f>IF($AA$34="","",$AA$34)</f>
        <v>Health Services</v>
      </c>
      <c r="AB208" s="440"/>
      <c r="AC208" s="441"/>
      <c r="AD208" s="442"/>
      <c r="AE208" s="440"/>
      <c r="AF208" s="441"/>
      <c r="AG208" s="441"/>
      <c r="AH208" s="442"/>
      <c r="AI208" s="29"/>
    </row>
    <row r="209" spans="5:40" ht="15" customHeight="1" x14ac:dyDescent="0.3">
      <c r="F209" s="28" t="str">
        <f>IF(H205="","",IF(O209&gt;0,IF(O209&lt;=H205,"X",""),""))</f>
        <v/>
      </c>
      <c r="G209" s="283" t="str">
        <f>IF($G$35="","",$G$35)</f>
        <v>Civic/Recreation</v>
      </c>
      <c r="H209" s="440"/>
      <c r="I209" s="441"/>
      <c r="J209" s="442"/>
      <c r="K209" s="440"/>
      <c r="L209" s="441"/>
      <c r="M209" s="441"/>
      <c r="N209" s="442"/>
      <c r="O209" s="29"/>
      <c r="V209" s="3"/>
      <c r="Z209" s="28" t="str">
        <f>IF(AB205="","",IF(AI209&gt;0,IF(AI209&lt;=AB205,"X",""),""))</f>
        <v/>
      </c>
      <c r="AA209" s="283" t="str">
        <f>IF($AA$35="","",$AA$35)</f>
        <v>Civic/Recreation</v>
      </c>
      <c r="AB209" s="440"/>
      <c r="AC209" s="441"/>
      <c r="AD209" s="442"/>
      <c r="AE209" s="440"/>
      <c r="AF209" s="441"/>
      <c r="AG209" s="441"/>
      <c r="AH209" s="442"/>
      <c r="AI209" s="29"/>
    </row>
    <row r="210" spans="5:40" ht="15" customHeight="1" x14ac:dyDescent="0.3">
      <c r="F210" s="28" t="str">
        <f>IF(H205="","",IF(O210&gt;0,IF(O210&lt;=H205,"X",""),""))</f>
        <v/>
      </c>
      <c r="G210" s="283" t="str">
        <f>IF($G$36="","",$G$36)</f>
        <v>Job Training or Education</v>
      </c>
      <c r="H210" s="440"/>
      <c r="I210" s="441"/>
      <c r="J210" s="442"/>
      <c r="K210" s="440"/>
      <c r="L210" s="441"/>
      <c r="M210" s="441"/>
      <c r="N210" s="442"/>
      <c r="O210" s="29"/>
      <c r="V210" s="3"/>
      <c r="Z210" s="28" t="str">
        <f>IF(AB205="","",IF(AI210&gt;0,IF(AI210&lt;=AB205,"X",""),""))</f>
        <v/>
      </c>
      <c r="AA210" s="283" t="str">
        <f>IF($AA$36="","",$AA$36)</f>
        <v>Job Training or Education</v>
      </c>
      <c r="AB210" s="440"/>
      <c r="AC210" s="441"/>
      <c r="AD210" s="442"/>
      <c r="AE210" s="440"/>
      <c r="AF210" s="441"/>
      <c r="AG210" s="441"/>
      <c r="AH210" s="442"/>
      <c r="AI210" s="29"/>
    </row>
    <row r="211" spans="5:40" ht="15" customHeight="1" thickBot="1" x14ac:dyDescent="0.35">
      <c r="F211" s="6"/>
      <c r="G211" s="6"/>
      <c r="H211" s="6"/>
      <c r="I211" s="6"/>
      <c r="J211" s="6"/>
      <c r="K211" s="6"/>
      <c r="L211" s="6"/>
      <c r="M211" s="6"/>
      <c r="N211" s="6"/>
      <c r="O211" s="6"/>
      <c r="V211" s="3"/>
      <c r="Z211" s="6"/>
      <c r="AA211" s="6"/>
      <c r="AB211" s="6"/>
      <c r="AC211" s="6"/>
      <c r="AD211" s="6"/>
      <c r="AE211" s="6"/>
      <c r="AF211" s="6"/>
      <c r="AG211" s="6"/>
      <c r="AH211" s="6"/>
      <c r="AI211" s="6"/>
    </row>
    <row r="212" spans="5:40" ht="17.25" thickBot="1" x14ac:dyDescent="0.35">
      <c r="E212" s="6"/>
      <c r="F212" s="6"/>
      <c r="G212" s="6"/>
      <c r="H212" s="6"/>
      <c r="I212" s="6"/>
      <c r="J212" s="6"/>
      <c r="K212" s="6"/>
      <c r="L212" s="6"/>
      <c r="M212" s="6"/>
      <c r="N212" s="6"/>
      <c r="O212" s="6"/>
      <c r="V212" s="3"/>
      <c r="Y212" s="6"/>
      <c r="Z212" s="6"/>
      <c r="AA212" s="6"/>
      <c r="AB212" s="6"/>
      <c r="AC212" s="6"/>
      <c r="AD212" s="6"/>
      <c r="AE212" s="6"/>
      <c r="AF212" s="6"/>
      <c r="AG212" s="6"/>
      <c r="AH212" s="6"/>
      <c r="AI212" s="6"/>
    </row>
    <row r="213" spans="5:40" x14ac:dyDescent="0.3">
      <c r="E213" s="449"/>
      <c r="F213" s="449"/>
      <c r="G213" s="449"/>
      <c r="H213" s="449"/>
      <c r="I213" s="449"/>
      <c r="J213" s="449"/>
      <c r="K213" s="449"/>
      <c r="L213" s="449"/>
      <c r="M213" s="449"/>
      <c r="N213" s="449"/>
      <c r="O213" s="449"/>
      <c r="V213" s="3"/>
      <c r="Y213" s="449"/>
      <c r="Z213" s="449"/>
      <c r="AA213" s="449"/>
      <c r="AB213" s="449"/>
      <c r="AC213" s="449"/>
      <c r="AD213" s="449"/>
      <c r="AE213" s="449"/>
      <c r="AF213" s="449"/>
      <c r="AG213" s="449"/>
      <c r="AH213" s="449"/>
      <c r="AI213" s="449"/>
    </row>
    <row r="214" spans="5:40" x14ac:dyDescent="0.3">
      <c r="F214" s="281" t="s">
        <v>230</v>
      </c>
      <c r="G214" s="10">
        <f>G205+1</f>
        <v>17</v>
      </c>
      <c r="H214" s="281" t="s">
        <v>231</v>
      </c>
      <c r="I214" s="281"/>
      <c r="J214" s="281"/>
      <c r="K214" s="23" t="s">
        <v>232</v>
      </c>
      <c r="L214" s="24"/>
      <c r="V214" s="3"/>
      <c r="Z214" s="281" t="s">
        <v>230</v>
      </c>
      <c r="AA214" s="10">
        <f>AA205+1</f>
        <v>17</v>
      </c>
      <c r="AB214" s="281" t="s">
        <v>231</v>
      </c>
      <c r="AC214" s="281"/>
      <c r="AD214" s="281"/>
      <c r="AE214" s="23" t="s">
        <v>232</v>
      </c>
      <c r="AF214" s="24"/>
    </row>
    <row r="215" spans="5:40" x14ac:dyDescent="0.3">
      <c r="E215" s="445" t="s">
        <v>233</v>
      </c>
      <c r="F215" s="445"/>
      <c r="G215" s="26" t="s">
        <v>155</v>
      </c>
      <c r="H215" s="27">
        <f>IF(G215=P$4,Q$4,IF(G215=P$5,Q$5,IF(G215=P$6,Q$6,IF(G215=P$7,Q$7,IF(G215=P$8,Q$8,"")))))</f>
        <v>0</v>
      </c>
      <c r="I215" s="27"/>
      <c r="J215" s="27"/>
      <c r="K215" s="23" t="s">
        <v>234</v>
      </c>
      <c r="L215" s="24"/>
      <c r="P215" s="1">
        <f>IF(G215="",0,1)</f>
        <v>0</v>
      </c>
      <c r="Q215" s="1">
        <f>IF(F217="",0,1)</f>
        <v>0</v>
      </c>
      <c r="S215" s="1">
        <f>IF(F218="",0,1)</f>
        <v>0</v>
      </c>
      <c r="T215" s="1">
        <f>IF(F219="",0,1)</f>
        <v>0</v>
      </c>
      <c r="V215" s="3"/>
      <c r="Y215" s="445" t="s">
        <v>233</v>
      </c>
      <c r="Z215" s="445"/>
      <c r="AA215" s="26" t="s">
        <v>155</v>
      </c>
      <c r="AB215" s="27">
        <f>IF(AA215=AJ$4,AK$4,IF(AA215=AJ$5,AK$5,IF(AA215=AJ$6,AK$6,IF(AA215=AJ$7,AK$7,IF(AA215=AJ$8,AK$8,"")))))</f>
        <v>0</v>
      </c>
      <c r="AC215" s="27"/>
      <c r="AD215" s="27"/>
      <c r="AE215" s="23" t="s">
        <v>234</v>
      </c>
      <c r="AF215" s="24"/>
      <c r="AJ215" s="1">
        <f>IF(AA215="",0,1)</f>
        <v>0</v>
      </c>
      <c r="AK215" s="1">
        <f>IF(Z217="",0,1)</f>
        <v>0</v>
      </c>
      <c r="AM215" s="1">
        <f>IF(Z218="",0,1)</f>
        <v>0</v>
      </c>
      <c r="AN215" s="1">
        <f>IF(Z219="",0,1)</f>
        <v>0</v>
      </c>
    </row>
    <row r="216" spans="5:40" x14ac:dyDescent="0.3">
      <c r="G216" s="281" t="s">
        <v>236</v>
      </c>
      <c r="H216" s="281" t="s">
        <v>237</v>
      </c>
      <c r="I216" s="281"/>
      <c r="J216" s="281"/>
      <c r="K216" s="281" t="s">
        <v>238</v>
      </c>
      <c r="L216" s="281"/>
      <c r="M216" s="281"/>
      <c r="N216" s="281"/>
      <c r="O216" s="281" t="s">
        <v>239</v>
      </c>
      <c r="V216" s="3"/>
      <c r="AA216" s="281" t="s">
        <v>236</v>
      </c>
      <c r="AB216" s="281" t="s">
        <v>237</v>
      </c>
      <c r="AC216" s="281"/>
      <c r="AD216" s="281"/>
      <c r="AE216" s="281" t="s">
        <v>238</v>
      </c>
      <c r="AF216" s="281"/>
      <c r="AG216" s="281"/>
      <c r="AH216" s="281"/>
      <c r="AI216" s="281" t="s">
        <v>239</v>
      </c>
    </row>
    <row r="217" spans="5:40" ht="15" customHeight="1" x14ac:dyDescent="0.3">
      <c r="F217" s="28" t="str">
        <f>IF(H213="","",IF(O217&gt;0,IF(O217&lt;=H213,"X",""),""))</f>
        <v/>
      </c>
      <c r="G217" s="283" t="str">
        <f>IF($G$34="","",$G$34)</f>
        <v>Health Services</v>
      </c>
      <c r="H217" s="440"/>
      <c r="I217" s="441"/>
      <c r="J217" s="442"/>
      <c r="K217" s="440"/>
      <c r="L217" s="441"/>
      <c r="M217" s="441"/>
      <c r="N217" s="442"/>
      <c r="O217" s="29"/>
      <c r="V217" s="3"/>
      <c r="Z217" s="28" t="str">
        <f>IF(AI217="Yes", "X","")</f>
        <v/>
      </c>
      <c r="AA217" s="283" t="str">
        <f>IF($AA$34="","",$AA$34)</f>
        <v>Health Services</v>
      </c>
      <c r="AB217" s="440"/>
      <c r="AC217" s="441"/>
      <c r="AD217" s="442"/>
      <c r="AE217" s="440"/>
      <c r="AF217" s="441"/>
      <c r="AG217" s="441"/>
      <c r="AH217" s="442"/>
      <c r="AI217" s="29"/>
    </row>
    <row r="218" spans="5:40" ht="15" customHeight="1" x14ac:dyDescent="0.3">
      <c r="F218" s="28" t="str">
        <f>IF(H214="","",IF(O218&gt;0,IF(O218&lt;=H214,"X",""),""))</f>
        <v/>
      </c>
      <c r="G218" s="283" t="str">
        <f>IF($G$35="","",$G$35)</f>
        <v>Civic/Recreation</v>
      </c>
      <c r="H218" s="440"/>
      <c r="I218" s="441"/>
      <c r="J218" s="442"/>
      <c r="K218" s="440"/>
      <c r="L218" s="441"/>
      <c r="M218" s="441"/>
      <c r="N218" s="442"/>
      <c r="O218" s="29"/>
      <c r="V218" s="3"/>
      <c r="Z218" s="28" t="str">
        <f>IF(AB214="","",IF(AI218&gt;0,IF(AI218&lt;=AB214,"X",""),""))</f>
        <v/>
      </c>
      <c r="AA218" s="283" t="str">
        <f>IF($AA$35="","",$AA$35)</f>
        <v>Civic/Recreation</v>
      </c>
      <c r="AB218" s="440"/>
      <c r="AC218" s="441"/>
      <c r="AD218" s="442"/>
      <c r="AE218" s="440"/>
      <c r="AF218" s="441"/>
      <c r="AG218" s="441"/>
      <c r="AH218" s="442"/>
      <c r="AI218" s="29"/>
    </row>
    <row r="219" spans="5:40" ht="15" customHeight="1" x14ac:dyDescent="0.3">
      <c r="F219" s="28" t="str">
        <f>IF(H214="","",IF(O219&gt;0,IF(O219&lt;=H214,"X",""),""))</f>
        <v/>
      </c>
      <c r="G219" s="283" t="str">
        <f>IF($G$36="","",$G$36)</f>
        <v>Job Training or Education</v>
      </c>
      <c r="H219" s="440"/>
      <c r="I219" s="441"/>
      <c r="J219" s="442"/>
      <c r="K219" s="440"/>
      <c r="L219" s="441"/>
      <c r="M219" s="441"/>
      <c r="N219" s="442"/>
      <c r="O219" s="29"/>
      <c r="V219" s="3"/>
      <c r="Z219" s="28" t="str">
        <f>IF(AB214="","",IF(AI219&gt;0,IF(AI219&lt;=AB214,"X",""),""))</f>
        <v/>
      </c>
      <c r="AA219" s="283" t="str">
        <f>IF($AA$36="","",$AA$36)</f>
        <v>Job Training or Education</v>
      </c>
      <c r="AB219" s="440"/>
      <c r="AC219" s="441"/>
      <c r="AD219" s="442"/>
      <c r="AE219" s="440"/>
      <c r="AF219" s="441"/>
      <c r="AG219" s="441"/>
      <c r="AH219" s="442"/>
      <c r="AI219" s="29"/>
    </row>
    <row r="220" spans="5:40" ht="15" customHeight="1" thickBot="1" x14ac:dyDescent="0.35">
      <c r="F220" s="6"/>
      <c r="G220" s="6"/>
      <c r="H220" s="6"/>
      <c r="I220" s="6"/>
      <c r="J220" s="6"/>
      <c r="K220" s="6"/>
      <c r="L220" s="6"/>
      <c r="M220" s="6"/>
      <c r="N220" s="6"/>
      <c r="O220" s="6"/>
      <c r="V220" s="3"/>
      <c r="Z220" s="6"/>
      <c r="AA220" s="6"/>
      <c r="AB220" s="6"/>
      <c r="AC220" s="6"/>
      <c r="AD220" s="6"/>
      <c r="AE220" s="6"/>
      <c r="AF220" s="6"/>
      <c r="AG220" s="6"/>
      <c r="AH220" s="6"/>
      <c r="AI220" s="6"/>
    </row>
    <row r="221" spans="5:40" ht="17.25" thickBot="1" x14ac:dyDescent="0.35">
      <c r="E221" s="6"/>
      <c r="F221" s="6"/>
      <c r="G221" s="6"/>
      <c r="H221" s="6"/>
      <c r="I221" s="6"/>
      <c r="J221" s="6"/>
      <c r="K221" s="6"/>
      <c r="L221" s="6"/>
      <c r="M221" s="6"/>
      <c r="N221" s="6"/>
      <c r="O221" s="6"/>
      <c r="V221" s="3"/>
      <c r="Y221" s="6"/>
      <c r="Z221" s="6"/>
      <c r="AA221" s="6"/>
      <c r="AB221" s="6"/>
      <c r="AC221" s="6"/>
      <c r="AD221" s="6"/>
      <c r="AE221" s="6"/>
      <c r="AF221" s="6"/>
      <c r="AG221" s="6"/>
      <c r="AH221" s="6"/>
      <c r="AI221" s="6"/>
    </row>
    <row r="222" spans="5:40" x14ac:dyDescent="0.3">
      <c r="E222" s="449"/>
      <c r="F222" s="449"/>
      <c r="G222" s="449"/>
      <c r="H222" s="449"/>
      <c r="I222" s="449"/>
      <c r="J222" s="449"/>
      <c r="K222" s="449"/>
      <c r="L222" s="449"/>
      <c r="M222" s="449"/>
      <c r="N222" s="449"/>
      <c r="O222" s="449"/>
      <c r="V222" s="3"/>
      <c r="Y222" s="449"/>
      <c r="Z222" s="449"/>
      <c r="AA222" s="449"/>
      <c r="AB222" s="449"/>
      <c r="AC222" s="449"/>
      <c r="AD222" s="449"/>
      <c r="AE222" s="449"/>
      <c r="AF222" s="449"/>
      <c r="AG222" s="449"/>
      <c r="AH222" s="449"/>
      <c r="AI222" s="449"/>
    </row>
    <row r="223" spans="5:40" x14ac:dyDescent="0.3">
      <c r="F223" s="281" t="s">
        <v>230</v>
      </c>
      <c r="G223" s="10">
        <f>G214+1</f>
        <v>18</v>
      </c>
      <c r="H223" s="281" t="s">
        <v>231</v>
      </c>
      <c r="I223" s="281"/>
      <c r="J223" s="281"/>
      <c r="K223" s="23" t="s">
        <v>232</v>
      </c>
      <c r="L223" s="24"/>
      <c r="V223" s="3"/>
      <c r="Z223" s="281" t="s">
        <v>230</v>
      </c>
      <c r="AA223" s="10">
        <f>AA214+1</f>
        <v>18</v>
      </c>
      <c r="AB223" s="281" t="s">
        <v>231</v>
      </c>
      <c r="AC223" s="281"/>
      <c r="AD223" s="281"/>
      <c r="AE223" s="23" t="s">
        <v>232</v>
      </c>
      <c r="AF223" s="24"/>
    </row>
    <row r="224" spans="5:40" x14ac:dyDescent="0.3">
      <c r="E224" s="445" t="s">
        <v>233</v>
      </c>
      <c r="F224" s="445"/>
      <c r="G224" s="26" t="s">
        <v>155</v>
      </c>
      <c r="H224" s="27">
        <f>IF(G224=P$4,Q$4,IF(G224=P$5,Q$5,IF(G224=P$6,Q$6,IF(G224=P$7,Q$7,IF(G224=P$8,Q$8,"")))))</f>
        <v>0</v>
      </c>
      <c r="I224" s="27"/>
      <c r="J224" s="27"/>
      <c r="K224" s="23" t="s">
        <v>234</v>
      </c>
      <c r="L224" s="24"/>
      <c r="P224" s="1">
        <f>IF(G224="",0,1)</f>
        <v>0</v>
      </c>
      <c r="Q224" s="1">
        <f>IF(F226="",0,1)</f>
        <v>0</v>
      </c>
      <c r="S224" s="1">
        <f>IF(F227="",0,1)</f>
        <v>0</v>
      </c>
      <c r="T224" s="1">
        <f>IF(F228="",0,1)</f>
        <v>0</v>
      </c>
      <c r="V224" s="3"/>
      <c r="Y224" s="445" t="s">
        <v>233</v>
      </c>
      <c r="Z224" s="445"/>
      <c r="AA224" s="26" t="s">
        <v>155</v>
      </c>
      <c r="AB224" s="27">
        <f>IF(AA224=AJ$4,AK$4,IF(AA224=AJ$5,AK$5,IF(AA224=AJ$6,AK$6,IF(AA224=AJ$7,AK$7,IF(AA224=AJ$8,AK$8,"")))))</f>
        <v>0</v>
      </c>
      <c r="AC224" s="27"/>
      <c r="AD224" s="27"/>
      <c r="AE224" s="23" t="s">
        <v>234</v>
      </c>
      <c r="AF224" s="24"/>
      <c r="AJ224" s="1">
        <f>IF(AA224="",0,1)</f>
        <v>0</v>
      </c>
      <c r="AK224" s="1">
        <f>IF(Z226="",0,1)</f>
        <v>0</v>
      </c>
      <c r="AM224" s="1">
        <f>IF(Z227="",0,1)</f>
        <v>0</v>
      </c>
      <c r="AN224" s="1">
        <f>IF(Z228="",0,1)</f>
        <v>0</v>
      </c>
    </row>
    <row r="225" spans="5:40" x14ac:dyDescent="0.3">
      <c r="G225" s="281" t="s">
        <v>236</v>
      </c>
      <c r="H225" s="281" t="s">
        <v>237</v>
      </c>
      <c r="I225" s="281"/>
      <c r="J225" s="281"/>
      <c r="K225" s="281" t="s">
        <v>238</v>
      </c>
      <c r="L225" s="281"/>
      <c r="M225" s="281"/>
      <c r="N225" s="281"/>
      <c r="O225" s="281" t="s">
        <v>239</v>
      </c>
      <c r="V225" s="3"/>
      <c r="AA225" s="281" t="s">
        <v>236</v>
      </c>
      <c r="AB225" s="281" t="s">
        <v>237</v>
      </c>
      <c r="AC225" s="281"/>
      <c r="AD225" s="281"/>
      <c r="AE225" s="281" t="s">
        <v>238</v>
      </c>
      <c r="AF225" s="281"/>
      <c r="AG225" s="281"/>
      <c r="AH225" s="281"/>
      <c r="AI225" s="281" t="s">
        <v>239</v>
      </c>
    </row>
    <row r="226" spans="5:40" ht="15" customHeight="1" x14ac:dyDescent="0.3">
      <c r="F226" s="28" t="str">
        <f>IF(H222="","",IF(O226&gt;0,IF(O226&lt;=H222,"X",""),""))</f>
        <v/>
      </c>
      <c r="G226" s="283" t="str">
        <f>IF($G$34="","",$G$34)</f>
        <v>Health Services</v>
      </c>
      <c r="H226" s="440"/>
      <c r="I226" s="441"/>
      <c r="J226" s="442"/>
      <c r="K226" s="440"/>
      <c r="L226" s="441"/>
      <c r="M226" s="441"/>
      <c r="N226" s="442"/>
      <c r="O226" s="29"/>
      <c r="V226" s="3"/>
      <c r="Z226" s="28" t="str">
        <f>IF(AI226="Yes", "X","")</f>
        <v/>
      </c>
      <c r="AA226" s="283" t="str">
        <f>IF($AA$34="","",$AA$34)</f>
        <v>Health Services</v>
      </c>
      <c r="AB226" s="440"/>
      <c r="AC226" s="441"/>
      <c r="AD226" s="442"/>
      <c r="AE226" s="440"/>
      <c r="AF226" s="441"/>
      <c r="AG226" s="441"/>
      <c r="AH226" s="442"/>
      <c r="AI226" s="29"/>
    </row>
    <row r="227" spans="5:40" ht="15" customHeight="1" x14ac:dyDescent="0.3">
      <c r="F227" s="28" t="str">
        <f>IF(H223="","",IF(O227&gt;0,IF(O227&lt;=H223,"X",""),""))</f>
        <v/>
      </c>
      <c r="G227" s="283" t="str">
        <f>IF($G$35="","",$G$35)</f>
        <v>Civic/Recreation</v>
      </c>
      <c r="H227" s="440"/>
      <c r="I227" s="441"/>
      <c r="J227" s="442"/>
      <c r="K227" s="440"/>
      <c r="L227" s="441"/>
      <c r="M227" s="441"/>
      <c r="N227" s="442"/>
      <c r="O227" s="29"/>
      <c r="V227" s="3"/>
      <c r="Z227" s="28" t="str">
        <f>IF(AB223="","",IF(AI227&gt;0,IF(AI227&lt;=AB223,"X",""),""))</f>
        <v/>
      </c>
      <c r="AA227" s="283" t="str">
        <f>IF($AA$35="","",$AA$35)</f>
        <v>Civic/Recreation</v>
      </c>
      <c r="AB227" s="440"/>
      <c r="AC227" s="441"/>
      <c r="AD227" s="442"/>
      <c r="AE227" s="440"/>
      <c r="AF227" s="441"/>
      <c r="AG227" s="441"/>
      <c r="AH227" s="442"/>
      <c r="AI227" s="29"/>
    </row>
    <row r="228" spans="5:40" ht="15" customHeight="1" x14ac:dyDescent="0.3">
      <c r="F228" s="28" t="str">
        <f>IF(H223="","",IF(O228&gt;0,IF(O228&lt;=H223,"X",""),""))</f>
        <v/>
      </c>
      <c r="G228" s="283" t="str">
        <f>IF($G$36="","",$G$36)</f>
        <v>Job Training or Education</v>
      </c>
      <c r="H228" s="440"/>
      <c r="I228" s="441"/>
      <c r="J228" s="442"/>
      <c r="K228" s="440"/>
      <c r="L228" s="441"/>
      <c r="M228" s="441"/>
      <c r="N228" s="442"/>
      <c r="O228" s="29"/>
      <c r="V228" s="3"/>
      <c r="Z228" s="28" t="str">
        <f>IF(AB223="","",IF(AI228&gt;0,IF(AI228&lt;=AB223,"X",""),""))</f>
        <v/>
      </c>
      <c r="AA228" s="283" t="str">
        <f>IF($AA$36="","",$AA$36)</f>
        <v>Job Training or Education</v>
      </c>
      <c r="AB228" s="440"/>
      <c r="AC228" s="441"/>
      <c r="AD228" s="442"/>
      <c r="AE228" s="440"/>
      <c r="AF228" s="441"/>
      <c r="AG228" s="441"/>
      <c r="AH228" s="442"/>
      <c r="AI228" s="29"/>
    </row>
    <row r="229" spans="5:40" ht="15" customHeight="1" thickBot="1" x14ac:dyDescent="0.35">
      <c r="F229" s="6"/>
      <c r="G229" s="6"/>
      <c r="H229" s="6"/>
      <c r="I229" s="6"/>
      <c r="J229" s="6"/>
      <c r="K229" s="6"/>
      <c r="L229" s="6"/>
      <c r="M229" s="6"/>
      <c r="N229" s="6"/>
      <c r="O229" s="6"/>
      <c r="V229" s="3"/>
      <c r="Z229" s="6"/>
      <c r="AA229" s="6"/>
      <c r="AB229" s="6"/>
      <c r="AC229" s="6"/>
      <c r="AD229" s="6"/>
      <c r="AE229" s="6"/>
      <c r="AF229" s="6"/>
      <c r="AG229" s="6"/>
      <c r="AH229" s="6"/>
      <c r="AI229" s="6"/>
    </row>
    <row r="230" spans="5:40" ht="17.25" thickBot="1" x14ac:dyDescent="0.35">
      <c r="E230" s="6"/>
      <c r="F230" s="6"/>
      <c r="G230" s="6"/>
      <c r="H230" s="6"/>
      <c r="I230" s="6"/>
      <c r="J230" s="6"/>
      <c r="K230" s="6"/>
      <c r="L230" s="6"/>
      <c r="M230" s="6"/>
      <c r="N230" s="6"/>
      <c r="O230" s="6"/>
      <c r="V230" s="3"/>
      <c r="Y230" s="6"/>
      <c r="Z230" s="6"/>
      <c r="AA230" s="6"/>
      <c r="AB230" s="6"/>
      <c r="AC230" s="6"/>
      <c r="AD230" s="6"/>
      <c r="AE230" s="6"/>
      <c r="AF230" s="6"/>
      <c r="AG230" s="6"/>
      <c r="AH230" s="6"/>
      <c r="AI230" s="6"/>
    </row>
    <row r="231" spans="5:40" x14ac:dyDescent="0.3">
      <c r="E231" s="449"/>
      <c r="F231" s="449"/>
      <c r="G231" s="449"/>
      <c r="H231" s="449"/>
      <c r="I231" s="449"/>
      <c r="J231" s="449"/>
      <c r="K231" s="449"/>
      <c r="L231" s="449"/>
      <c r="M231" s="449"/>
      <c r="N231" s="449"/>
      <c r="O231" s="449"/>
      <c r="V231" s="3"/>
      <c r="Y231" s="449"/>
      <c r="Z231" s="449"/>
      <c r="AA231" s="449"/>
      <c r="AB231" s="449"/>
      <c r="AC231" s="449"/>
      <c r="AD231" s="449"/>
      <c r="AE231" s="449"/>
      <c r="AF231" s="449"/>
      <c r="AG231" s="449"/>
      <c r="AH231" s="449"/>
      <c r="AI231" s="449"/>
    </row>
    <row r="232" spans="5:40" x14ac:dyDescent="0.3">
      <c r="F232" s="281" t="s">
        <v>230</v>
      </c>
      <c r="G232" s="10">
        <f>G223+1</f>
        <v>19</v>
      </c>
      <c r="H232" s="281" t="s">
        <v>231</v>
      </c>
      <c r="I232" s="281"/>
      <c r="J232" s="281"/>
      <c r="K232" s="23" t="s">
        <v>232</v>
      </c>
      <c r="L232" s="24"/>
      <c r="V232" s="3"/>
      <c r="Z232" s="281" t="s">
        <v>230</v>
      </c>
      <c r="AA232" s="10">
        <f>AA223+1</f>
        <v>19</v>
      </c>
      <c r="AB232" s="281" t="s">
        <v>231</v>
      </c>
      <c r="AC232" s="281"/>
      <c r="AD232" s="281"/>
      <c r="AE232" s="23" t="s">
        <v>232</v>
      </c>
      <c r="AF232" s="24"/>
    </row>
    <row r="233" spans="5:40" x14ac:dyDescent="0.3">
      <c r="E233" s="445" t="s">
        <v>233</v>
      </c>
      <c r="F233" s="445"/>
      <c r="G233" s="26" t="s">
        <v>155</v>
      </c>
      <c r="H233" s="27">
        <f>IF(G233=P$4,Q$4,IF(G233=P$5,Q$5,IF(G233=P$6,Q$6,IF(G233=P$7,Q$7,IF(G233=P$8,Q$8,"")))))</f>
        <v>0</v>
      </c>
      <c r="I233" s="27"/>
      <c r="J233" s="27"/>
      <c r="K233" s="23" t="s">
        <v>234</v>
      </c>
      <c r="L233" s="24"/>
      <c r="P233" s="1">
        <f>IF(G233="",0,1)</f>
        <v>0</v>
      </c>
      <c r="Q233" s="1">
        <f>IF(F235="",0,1)</f>
        <v>0</v>
      </c>
      <c r="S233" s="1">
        <f>IF(F236="",0,1)</f>
        <v>0</v>
      </c>
      <c r="T233" s="1">
        <f>IF(F237="",0,1)</f>
        <v>0</v>
      </c>
      <c r="V233" s="3"/>
      <c r="Y233" s="445" t="s">
        <v>233</v>
      </c>
      <c r="Z233" s="445"/>
      <c r="AA233" s="26" t="s">
        <v>155</v>
      </c>
      <c r="AB233" s="27">
        <f>IF(AA233=AJ$4,AK$4,IF(AA233=AJ$5,AK$5,IF(AA233=AJ$6,AK$6,IF(AA233=AJ$7,AK$7,IF(AA233=AJ$8,AK$8,"")))))</f>
        <v>0</v>
      </c>
      <c r="AC233" s="27"/>
      <c r="AD233" s="27"/>
      <c r="AE233" s="23" t="s">
        <v>234</v>
      </c>
      <c r="AF233" s="24"/>
      <c r="AJ233" s="1">
        <f>IF(AA233="",0,1)</f>
        <v>0</v>
      </c>
      <c r="AK233" s="1">
        <f>IF(Z235="",0,1)</f>
        <v>0</v>
      </c>
      <c r="AM233" s="1">
        <f>IF(Z236="",0,1)</f>
        <v>0</v>
      </c>
      <c r="AN233" s="1">
        <f>IF(Z237="",0,1)</f>
        <v>0</v>
      </c>
    </row>
    <row r="234" spans="5:40" x14ac:dyDescent="0.3">
      <c r="G234" s="281" t="s">
        <v>236</v>
      </c>
      <c r="H234" s="281" t="s">
        <v>237</v>
      </c>
      <c r="I234" s="281"/>
      <c r="J234" s="281"/>
      <c r="K234" s="281" t="s">
        <v>238</v>
      </c>
      <c r="L234" s="281"/>
      <c r="M234" s="281"/>
      <c r="N234" s="281"/>
      <c r="O234" s="281" t="s">
        <v>239</v>
      </c>
      <c r="V234" s="3"/>
      <c r="AA234" s="281" t="s">
        <v>236</v>
      </c>
      <c r="AB234" s="281" t="s">
        <v>237</v>
      </c>
      <c r="AC234" s="281"/>
      <c r="AD234" s="281"/>
      <c r="AE234" s="281" t="s">
        <v>238</v>
      </c>
      <c r="AF234" s="281"/>
      <c r="AG234" s="281"/>
      <c r="AH234" s="281"/>
      <c r="AI234" s="281" t="s">
        <v>239</v>
      </c>
    </row>
    <row r="235" spans="5:40" ht="15" customHeight="1" x14ac:dyDescent="0.3">
      <c r="F235" s="28" t="str">
        <f>IF(H231="","",IF(O235&gt;0,IF(O235&lt;=H231,"X",""),""))</f>
        <v/>
      </c>
      <c r="G235" s="283" t="str">
        <f>IF($G$34="","",$G$34)</f>
        <v>Health Services</v>
      </c>
      <c r="H235" s="440"/>
      <c r="I235" s="441"/>
      <c r="J235" s="442"/>
      <c r="K235" s="440"/>
      <c r="L235" s="441"/>
      <c r="M235" s="441"/>
      <c r="N235" s="442"/>
      <c r="O235" s="29"/>
      <c r="V235" s="3"/>
      <c r="Z235" s="28" t="str">
        <f>IF(AI235="Yes", "X","")</f>
        <v/>
      </c>
      <c r="AA235" s="283" t="str">
        <f>IF($AA$34="","",$AA$34)</f>
        <v>Health Services</v>
      </c>
      <c r="AB235" s="440"/>
      <c r="AC235" s="441"/>
      <c r="AD235" s="442"/>
      <c r="AE235" s="440"/>
      <c r="AF235" s="441"/>
      <c r="AG235" s="441"/>
      <c r="AH235" s="442"/>
      <c r="AI235" s="29"/>
    </row>
    <row r="236" spans="5:40" ht="15" customHeight="1" x14ac:dyDescent="0.3">
      <c r="F236" s="28" t="str">
        <f>IF(H232="","",IF(O236&gt;0,IF(O236&lt;=H232,"X",""),""))</f>
        <v/>
      </c>
      <c r="G236" s="283" t="str">
        <f>IF($G$35="","",$G$35)</f>
        <v>Civic/Recreation</v>
      </c>
      <c r="H236" s="440"/>
      <c r="I236" s="441"/>
      <c r="J236" s="442"/>
      <c r="K236" s="440"/>
      <c r="L236" s="441"/>
      <c r="M236" s="441"/>
      <c r="N236" s="442"/>
      <c r="O236" s="29"/>
      <c r="V236" s="3"/>
      <c r="Z236" s="28" t="str">
        <f>IF(AB232="","",IF(AI236&gt;0,IF(AI236&lt;=AB232,"X",""),""))</f>
        <v/>
      </c>
      <c r="AA236" s="283" t="str">
        <f>IF($AA$35="","",$AA$35)</f>
        <v>Civic/Recreation</v>
      </c>
      <c r="AB236" s="440"/>
      <c r="AC236" s="441"/>
      <c r="AD236" s="442"/>
      <c r="AE236" s="440"/>
      <c r="AF236" s="441"/>
      <c r="AG236" s="441"/>
      <c r="AH236" s="442"/>
      <c r="AI236" s="29"/>
    </row>
    <row r="237" spans="5:40" ht="15" customHeight="1" x14ac:dyDescent="0.3">
      <c r="F237" s="28" t="str">
        <f>IF(H232="","",IF(O237&gt;0,IF(O237&lt;=H232,"X",""),""))</f>
        <v/>
      </c>
      <c r="G237" s="283" t="str">
        <f>IF($G$36="","",$G$36)</f>
        <v>Job Training or Education</v>
      </c>
      <c r="H237" s="440"/>
      <c r="I237" s="441"/>
      <c r="J237" s="442"/>
      <c r="K237" s="440"/>
      <c r="L237" s="441"/>
      <c r="M237" s="441"/>
      <c r="N237" s="442"/>
      <c r="O237" s="29"/>
      <c r="V237" s="3"/>
      <c r="Z237" s="28" t="str">
        <f>IF(AB232="","",IF(AI237&gt;0,IF(AI237&lt;=AB232,"X",""),""))</f>
        <v/>
      </c>
      <c r="AA237" s="283" t="str">
        <f>IF($AA$36="","",$AA$36)</f>
        <v>Job Training or Education</v>
      </c>
      <c r="AB237" s="440"/>
      <c r="AC237" s="441"/>
      <c r="AD237" s="442"/>
      <c r="AE237" s="440"/>
      <c r="AF237" s="441"/>
      <c r="AG237" s="441"/>
      <c r="AH237" s="442"/>
      <c r="AI237" s="29"/>
    </row>
    <row r="238" spans="5:40" ht="15" customHeight="1" thickBot="1" x14ac:dyDescent="0.35">
      <c r="F238" s="6"/>
      <c r="G238" s="6"/>
      <c r="H238" s="6"/>
      <c r="I238" s="6"/>
      <c r="J238" s="6"/>
      <c r="K238" s="6"/>
      <c r="L238" s="6"/>
      <c r="M238" s="6"/>
      <c r="N238" s="6"/>
      <c r="O238" s="6"/>
      <c r="V238" s="3"/>
      <c r="Z238" s="6"/>
      <c r="AA238" s="6"/>
      <c r="AB238" s="6"/>
      <c r="AC238" s="6"/>
      <c r="AD238" s="6"/>
      <c r="AE238" s="6"/>
      <c r="AF238" s="6"/>
      <c r="AG238" s="6"/>
      <c r="AH238" s="6"/>
      <c r="AI238" s="6"/>
    </row>
    <row r="239" spans="5:40" ht="17.25" thickBot="1" x14ac:dyDescent="0.35">
      <c r="E239" s="6"/>
      <c r="F239" s="6"/>
      <c r="G239" s="6"/>
      <c r="H239" s="6"/>
      <c r="I239" s="6"/>
      <c r="J239" s="6"/>
      <c r="K239" s="6"/>
      <c r="L239" s="6"/>
      <c r="M239" s="6"/>
      <c r="N239" s="6"/>
      <c r="O239" s="6"/>
      <c r="V239" s="3"/>
      <c r="Y239" s="6"/>
      <c r="Z239" s="6"/>
      <c r="AA239" s="6"/>
      <c r="AB239" s="6"/>
      <c r="AC239" s="6"/>
      <c r="AD239" s="6"/>
      <c r="AE239" s="6"/>
      <c r="AF239" s="6"/>
      <c r="AG239" s="6"/>
      <c r="AH239" s="6"/>
      <c r="AI239" s="6"/>
    </row>
    <row r="240" spans="5:40" x14ac:dyDescent="0.3">
      <c r="E240" s="449"/>
      <c r="F240" s="449"/>
      <c r="G240" s="449"/>
      <c r="H240" s="449"/>
      <c r="I240" s="449"/>
      <c r="J240" s="449"/>
      <c r="K240" s="449"/>
      <c r="L240" s="449"/>
      <c r="M240" s="449"/>
      <c r="N240" s="449"/>
      <c r="O240" s="449"/>
      <c r="V240" s="3"/>
      <c r="Y240" s="449"/>
      <c r="Z240" s="449"/>
      <c r="AA240" s="449"/>
      <c r="AB240" s="449"/>
      <c r="AC240" s="449"/>
      <c r="AD240" s="449"/>
      <c r="AE240" s="449"/>
      <c r="AF240" s="449"/>
      <c r="AG240" s="449"/>
      <c r="AH240" s="449"/>
      <c r="AI240" s="449"/>
    </row>
    <row r="241" spans="5:40" x14ac:dyDescent="0.3">
      <c r="F241" s="281" t="s">
        <v>230</v>
      </c>
      <c r="G241" s="10">
        <f>G232+1</f>
        <v>20</v>
      </c>
      <c r="H241" s="281" t="s">
        <v>231</v>
      </c>
      <c r="I241" s="281"/>
      <c r="J241" s="281"/>
      <c r="K241" s="23" t="s">
        <v>232</v>
      </c>
      <c r="L241" s="24"/>
      <c r="V241" s="3"/>
      <c r="Z241" s="281" t="s">
        <v>230</v>
      </c>
      <c r="AA241" s="10">
        <f>AA232+1</f>
        <v>20</v>
      </c>
      <c r="AB241" s="281" t="s">
        <v>231</v>
      </c>
      <c r="AC241" s="281"/>
      <c r="AD241" s="281"/>
      <c r="AE241" s="23" t="s">
        <v>232</v>
      </c>
      <c r="AF241" s="24"/>
    </row>
    <row r="242" spans="5:40" x14ac:dyDescent="0.3">
      <c r="E242" s="445" t="s">
        <v>233</v>
      </c>
      <c r="F242" s="445"/>
      <c r="G242" s="26" t="s">
        <v>155</v>
      </c>
      <c r="H242" s="27">
        <f>IF(G242=P$4,Q$4,IF(G242=P$5,Q$5,IF(G242=P$6,Q$6,IF(G242=P$7,Q$7,IF(G242=P$8,Q$8,"")))))</f>
        <v>0</v>
      </c>
      <c r="I242" s="27"/>
      <c r="J242" s="27"/>
      <c r="K242" s="23" t="s">
        <v>234</v>
      </c>
      <c r="L242" s="24"/>
      <c r="P242" s="1">
        <f>IF(G242="",0,1)</f>
        <v>0</v>
      </c>
      <c r="Q242" s="1">
        <f>IF(F244="",0,1)</f>
        <v>0</v>
      </c>
      <c r="S242" s="1">
        <f>IF(F245="",0,1)</f>
        <v>0</v>
      </c>
      <c r="T242" s="1">
        <f>IF(F246="",0,1)</f>
        <v>0</v>
      </c>
      <c r="V242" s="3"/>
      <c r="Y242" s="445" t="s">
        <v>233</v>
      </c>
      <c r="Z242" s="445"/>
      <c r="AA242" s="26" t="s">
        <v>155</v>
      </c>
      <c r="AB242" s="27">
        <f>IF(AA242=AJ$4,AK$4,IF(AA242=AJ$5,AK$5,IF(AA242=AJ$6,AK$6,IF(AA242=AJ$7,AK$7,IF(AA242=AJ$8,AK$8,"")))))</f>
        <v>0</v>
      </c>
      <c r="AC242" s="27"/>
      <c r="AD242" s="27"/>
      <c r="AE242" s="23" t="s">
        <v>234</v>
      </c>
      <c r="AF242" s="24"/>
      <c r="AJ242" s="1">
        <f>IF(AA242="",0,1)</f>
        <v>0</v>
      </c>
      <c r="AK242" s="1">
        <f>IF(Z244="",0,1)</f>
        <v>0</v>
      </c>
      <c r="AM242" s="1">
        <f>IF(Z245="",0,1)</f>
        <v>0</v>
      </c>
      <c r="AN242" s="1">
        <f>IF(Z246="",0,1)</f>
        <v>0</v>
      </c>
    </row>
    <row r="243" spans="5:40" x14ac:dyDescent="0.3">
      <c r="G243" s="281" t="s">
        <v>236</v>
      </c>
      <c r="H243" s="281" t="s">
        <v>237</v>
      </c>
      <c r="I243" s="281"/>
      <c r="J243" s="281"/>
      <c r="K243" s="281" t="s">
        <v>238</v>
      </c>
      <c r="L243" s="281"/>
      <c r="M243" s="281"/>
      <c r="N243" s="281"/>
      <c r="O243" s="281" t="s">
        <v>239</v>
      </c>
      <c r="V243" s="3"/>
      <c r="AA243" s="281" t="s">
        <v>236</v>
      </c>
      <c r="AB243" s="281" t="s">
        <v>237</v>
      </c>
      <c r="AC243" s="281"/>
      <c r="AD243" s="281"/>
      <c r="AE243" s="281" t="s">
        <v>238</v>
      </c>
      <c r="AF243" s="281"/>
      <c r="AG243" s="281"/>
      <c r="AH243" s="281"/>
      <c r="AI243" s="281" t="s">
        <v>239</v>
      </c>
    </row>
    <row r="244" spans="5:40" ht="15" customHeight="1" x14ac:dyDescent="0.3">
      <c r="F244" s="28" t="str">
        <f>IF(H240="","",IF(O244&gt;0,IF(O244&lt;=H240,"X",""),""))</f>
        <v/>
      </c>
      <c r="G244" s="283" t="str">
        <f>IF($G$34="","",$G$34)</f>
        <v>Health Services</v>
      </c>
      <c r="H244" s="440"/>
      <c r="I244" s="441"/>
      <c r="J244" s="442"/>
      <c r="K244" s="440"/>
      <c r="L244" s="441"/>
      <c r="M244" s="441"/>
      <c r="N244" s="442"/>
      <c r="O244" s="29"/>
      <c r="V244" s="3"/>
      <c r="Z244" s="28" t="str">
        <f>IF(AI244="Yes", "X","")</f>
        <v/>
      </c>
      <c r="AA244" s="283" t="str">
        <f>IF($AA$34="","",$AA$34)</f>
        <v>Health Services</v>
      </c>
      <c r="AB244" s="440"/>
      <c r="AC244" s="441"/>
      <c r="AD244" s="442"/>
      <c r="AE244" s="440"/>
      <c r="AF244" s="441"/>
      <c r="AG244" s="441"/>
      <c r="AH244" s="442"/>
      <c r="AI244" s="29"/>
    </row>
    <row r="245" spans="5:40" ht="15" customHeight="1" x14ac:dyDescent="0.3">
      <c r="F245" s="28" t="str">
        <f>IF(H241="","",IF(O245&gt;0,IF(O245&lt;=H241,"X",""),""))</f>
        <v/>
      </c>
      <c r="G245" s="283" t="str">
        <f>IF($G$35="","",$G$35)</f>
        <v>Civic/Recreation</v>
      </c>
      <c r="H245" s="440"/>
      <c r="I245" s="441"/>
      <c r="J245" s="442"/>
      <c r="K245" s="440"/>
      <c r="L245" s="441"/>
      <c r="M245" s="441"/>
      <c r="N245" s="442"/>
      <c r="O245" s="29"/>
      <c r="V245" s="3"/>
      <c r="Z245" s="28" t="str">
        <f>IF(AB241="","",IF(AI245&gt;0,IF(AI245&lt;=AB241,"X",""),""))</f>
        <v/>
      </c>
      <c r="AA245" s="283" t="str">
        <f>IF($AA$35="","",$AA$35)</f>
        <v>Civic/Recreation</v>
      </c>
      <c r="AB245" s="440"/>
      <c r="AC245" s="441"/>
      <c r="AD245" s="442"/>
      <c r="AE245" s="440"/>
      <c r="AF245" s="441"/>
      <c r="AG245" s="441"/>
      <c r="AH245" s="442"/>
      <c r="AI245" s="29"/>
    </row>
    <row r="246" spans="5:40" ht="15" customHeight="1" x14ac:dyDescent="0.3">
      <c r="F246" s="28" t="str">
        <f>IF(H241="","",IF(O246&gt;0,IF(O246&lt;=H241,"X",""),""))</f>
        <v/>
      </c>
      <c r="G246" s="283" t="str">
        <f>IF($G$36="","",$G$36)</f>
        <v>Job Training or Education</v>
      </c>
      <c r="H246" s="440"/>
      <c r="I246" s="441"/>
      <c r="J246" s="442"/>
      <c r="K246" s="440"/>
      <c r="L246" s="441"/>
      <c r="M246" s="441"/>
      <c r="N246" s="442"/>
      <c r="O246" s="29"/>
      <c r="V246" s="3"/>
      <c r="Z246" s="28" t="str">
        <f>IF(AB241="","",IF(AI246&gt;0,IF(AI246&lt;=AB241,"X",""),""))</f>
        <v/>
      </c>
      <c r="AA246" s="283" t="str">
        <f>IF($AA$36="","",$AA$36)</f>
        <v>Job Training or Education</v>
      </c>
      <c r="AB246" s="440"/>
      <c r="AC246" s="441"/>
      <c r="AD246" s="442"/>
      <c r="AE246" s="440"/>
      <c r="AF246" s="441"/>
      <c r="AG246" s="441"/>
      <c r="AH246" s="442"/>
      <c r="AI246" s="29"/>
    </row>
    <row r="247" spans="5:40" ht="15" customHeight="1" thickBot="1" x14ac:dyDescent="0.35">
      <c r="F247" s="6"/>
      <c r="G247" s="6"/>
      <c r="H247" s="6"/>
      <c r="I247" s="6"/>
      <c r="J247" s="6"/>
      <c r="K247" s="6"/>
      <c r="L247" s="6"/>
      <c r="M247" s="6"/>
      <c r="N247" s="6"/>
      <c r="O247" s="6"/>
      <c r="V247" s="3"/>
      <c r="Z247" s="6"/>
      <c r="AA247" s="6"/>
      <c r="AB247" s="6"/>
      <c r="AC247" s="6"/>
      <c r="AD247" s="6"/>
      <c r="AE247" s="6"/>
      <c r="AF247" s="6"/>
      <c r="AG247" s="6"/>
      <c r="AH247" s="6"/>
      <c r="AI247" s="6"/>
    </row>
    <row r="248" spans="5:40" ht="17.25" thickBot="1" x14ac:dyDescent="0.35">
      <c r="E248" s="6"/>
      <c r="F248" s="6"/>
      <c r="G248" s="6"/>
      <c r="H248" s="6"/>
      <c r="I248" s="6"/>
      <c r="J248" s="6"/>
      <c r="K248" s="6"/>
      <c r="L248" s="6"/>
      <c r="M248" s="6"/>
      <c r="N248" s="6"/>
      <c r="O248" s="6"/>
      <c r="V248" s="3"/>
      <c r="Y248" s="6"/>
      <c r="Z248" s="6"/>
      <c r="AA248" s="6"/>
      <c r="AB248" s="6"/>
      <c r="AC248" s="6"/>
      <c r="AD248" s="6"/>
      <c r="AE248" s="6"/>
      <c r="AF248" s="6"/>
      <c r="AG248" s="6"/>
      <c r="AH248" s="6"/>
      <c r="AI248" s="6"/>
    </row>
    <row r="249" spans="5:40" x14ac:dyDescent="0.3">
      <c r="E249" s="449"/>
      <c r="F249" s="449"/>
      <c r="G249" s="449"/>
      <c r="H249" s="449"/>
      <c r="I249" s="449"/>
      <c r="J249" s="449"/>
      <c r="K249" s="449"/>
      <c r="L249" s="449"/>
      <c r="M249" s="449"/>
      <c r="N249" s="449"/>
      <c r="O249" s="449"/>
      <c r="V249" s="3"/>
      <c r="Y249" s="449"/>
      <c r="Z249" s="449"/>
      <c r="AA249" s="449"/>
      <c r="AB249" s="449"/>
      <c r="AC249" s="449"/>
      <c r="AD249" s="449"/>
      <c r="AE249" s="449"/>
      <c r="AF249" s="449"/>
      <c r="AG249" s="449"/>
      <c r="AH249" s="449"/>
      <c r="AI249" s="449"/>
    </row>
    <row r="250" spans="5:40" x14ac:dyDescent="0.3">
      <c r="F250" s="281" t="s">
        <v>230</v>
      </c>
      <c r="G250" s="10">
        <f>G241+1</f>
        <v>21</v>
      </c>
      <c r="H250" s="281" t="s">
        <v>231</v>
      </c>
      <c r="I250" s="281"/>
      <c r="J250" s="281"/>
      <c r="K250" s="23" t="s">
        <v>232</v>
      </c>
      <c r="L250" s="24"/>
      <c r="V250" s="3"/>
      <c r="Z250" s="281" t="s">
        <v>230</v>
      </c>
      <c r="AA250" s="10">
        <f>AA241+1</f>
        <v>21</v>
      </c>
      <c r="AB250" s="281" t="s">
        <v>231</v>
      </c>
      <c r="AC250" s="281"/>
      <c r="AD250" s="281"/>
      <c r="AE250" s="23" t="s">
        <v>232</v>
      </c>
      <c r="AF250" s="24"/>
    </row>
    <row r="251" spans="5:40" x14ac:dyDescent="0.3">
      <c r="E251" s="445" t="s">
        <v>233</v>
      </c>
      <c r="F251" s="445"/>
      <c r="G251" s="26" t="s">
        <v>155</v>
      </c>
      <c r="H251" s="27">
        <f>IF(G251=P$4,Q$4,IF(G251=P$5,Q$5,IF(G251=P$6,Q$6,IF(G251=P$7,Q$7,IF(G251=P$8,Q$8,"")))))</f>
        <v>0</v>
      </c>
      <c r="I251" s="27"/>
      <c r="J251" s="27"/>
      <c r="K251" s="23" t="s">
        <v>234</v>
      </c>
      <c r="L251" s="24"/>
      <c r="P251" s="1">
        <f>IF(G251="",0,1)</f>
        <v>0</v>
      </c>
      <c r="Q251" s="1">
        <f>IF(F253="",0,1)</f>
        <v>0</v>
      </c>
      <c r="S251" s="1">
        <f>IF(F254="",0,1)</f>
        <v>0</v>
      </c>
      <c r="T251" s="1">
        <f>IF(F255="",0,1)</f>
        <v>0</v>
      </c>
      <c r="V251" s="3"/>
      <c r="Y251" s="445" t="s">
        <v>233</v>
      </c>
      <c r="Z251" s="445"/>
      <c r="AA251" s="26" t="s">
        <v>155</v>
      </c>
      <c r="AB251" s="27">
        <f>IF(AA251=AJ$4,AK$4,IF(AA251=AJ$5,AK$5,IF(AA251=AJ$6,AK$6,IF(AA251=AJ$7,AK$7,IF(AA251=AJ$8,AK$8,"")))))</f>
        <v>0</v>
      </c>
      <c r="AC251" s="27"/>
      <c r="AD251" s="27"/>
      <c r="AE251" s="23" t="s">
        <v>234</v>
      </c>
      <c r="AF251" s="24"/>
      <c r="AJ251" s="1">
        <f>IF(AA251="",0,1)</f>
        <v>0</v>
      </c>
      <c r="AK251" s="1">
        <f>IF(Z253="",0,1)</f>
        <v>0</v>
      </c>
      <c r="AM251" s="1">
        <f>IF(Z254="",0,1)</f>
        <v>0</v>
      </c>
      <c r="AN251" s="1">
        <f>IF(Z255="",0,1)</f>
        <v>0</v>
      </c>
    </row>
    <row r="252" spans="5:40" x14ac:dyDescent="0.3">
      <c r="G252" s="281" t="s">
        <v>236</v>
      </c>
      <c r="H252" s="281" t="s">
        <v>237</v>
      </c>
      <c r="I252" s="281"/>
      <c r="J252" s="281"/>
      <c r="K252" s="281" t="s">
        <v>238</v>
      </c>
      <c r="L252" s="281"/>
      <c r="M252" s="281"/>
      <c r="N252" s="281"/>
      <c r="O252" s="281" t="s">
        <v>239</v>
      </c>
      <c r="V252" s="3"/>
      <c r="AA252" s="281" t="s">
        <v>236</v>
      </c>
      <c r="AB252" s="281" t="s">
        <v>237</v>
      </c>
      <c r="AC252" s="281"/>
      <c r="AD252" s="281"/>
      <c r="AE252" s="281" t="s">
        <v>238</v>
      </c>
      <c r="AF252" s="281"/>
      <c r="AG252" s="281"/>
      <c r="AH252" s="281"/>
      <c r="AI252" s="281" t="s">
        <v>239</v>
      </c>
    </row>
    <row r="253" spans="5:40" ht="15" customHeight="1" x14ac:dyDescent="0.3">
      <c r="F253" s="28" t="str">
        <f>IF(H249="","",IF(O253&gt;0,IF(O253&lt;=H249,"X",""),""))</f>
        <v/>
      </c>
      <c r="G253" s="283" t="str">
        <f>IF($G$34="","",$G$34)</f>
        <v>Health Services</v>
      </c>
      <c r="H253" s="440"/>
      <c r="I253" s="441"/>
      <c r="J253" s="442"/>
      <c r="K253" s="440"/>
      <c r="L253" s="441"/>
      <c r="M253" s="441"/>
      <c r="N253" s="442"/>
      <c r="O253" s="29"/>
      <c r="V253" s="3"/>
      <c r="Z253" s="28" t="str">
        <f>IF(AI253="Yes", "X","")</f>
        <v/>
      </c>
      <c r="AA253" s="283" t="str">
        <f>IF($AA$34="","",$AA$34)</f>
        <v>Health Services</v>
      </c>
      <c r="AB253" s="440"/>
      <c r="AC253" s="441"/>
      <c r="AD253" s="442"/>
      <c r="AE253" s="440"/>
      <c r="AF253" s="441"/>
      <c r="AG253" s="441"/>
      <c r="AH253" s="442"/>
      <c r="AI253" s="29"/>
    </row>
    <row r="254" spans="5:40" ht="15" customHeight="1" x14ac:dyDescent="0.3">
      <c r="F254" s="28" t="str">
        <f>IF(H250="","",IF(O254&gt;0,IF(O254&lt;=H250,"X",""),""))</f>
        <v/>
      </c>
      <c r="G254" s="283" t="str">
        <f>IF($G$35="","",$G$35)</f>
        <v>Civic/Recreation</v>
      </c>
      <c r="H254" s="440"/>
      <c r="I254" s="441"/>
      <c r="J254" s="442"/>
      <c r="K254" s="440"/>
      <c r="L254" s="441"/>
      <c r="M254" s="441"/>
      <c r="N254" s="442"/>
      <c r="O254" s="29"/>
      <c r="V254" s="3"/>
      <c r="Z254" s="28" t="str">
        <f>IF(AB250="","",IF(AI254&gt;0,IF(AI254&lt;=AB250,"X",""),""))</f>
        <v/>
      </c>
      <c r="AA254" s="283" t="str">
        <f>IF($AA$35="","",$AA$35)</f>
        <v>Civic/Recreation</v>
      </c>
      <c r="AB254" s="440"/>
      <c r="AC254" s="441"/>
      <c r="AD254" s="442"/>
      <c r="AE254" s="440"/>
      <c r="AF254" s="441"/>
      <c r="AG254" s="441"/>
      <c r="AH254" s="442"/>
      <c r="AI254" s="29"/>
    </row>
    <row r="255" spans="5:40" ht="15" customHeight="1" x14ac:dyDescent="0.3">
      <c r="F255" s="28" t="str">
        <f>IF(H250="","",IF(O255&gt;0,IF(O255&lt;=H250,"X",""),""))</f>
        <v/>
      </c>
      <c r="G255" s="283" t="str">
        <f>IF($G$36="","",$G$36)</f>
        <v>Job Training or Education</v>
      </c>
      <c r="H255" s="440"/>
      <c r="I255" s="441"/>
      <c r="J255" s="442"/>
      <c r="K255" s="440"/>
      <c r="L255" s="441"/>
      <c r="M255" s="441"/>
      <c r="N255" s="442"/>
      <c r="O255" s="29"/>
      <c r="V255" s="3"/>
      <c r="Z255" s="28" t="str">
        <f>IF(AB250="","",IF(AI255&gt;0,IF(AI255&lt;=AB250,"X",""),""))</f>
        <v/>
      </c>
      <c r="AA255" s="283" t="str">
        <f>IF($AA$36="","",$AA$36)</f>
        <v>Job Training or Education</v>
      </c>
      <c r="AB255" s="440"/>
      <c r="AC255" s="441"/>
      <c r="AD255" s="442"/>
      <c r="AE255" s="440"/>
      <c r="AF255" s="441"/>
      <c r="AG255" s="441"/>
      <c r="AH255" s="442"/>
      <c r="AI255" s="29"/>
    </row>
    <row r="256" spans="5:40" ht="15" customHeight="1" thickBot="1" x14ac:dyDescent="0.35">
      <c r="F256" s="6"/>
      <c r="G256" s="6"/>
      <c r="H256" s="6"/>
      <c r="I256" s="6"/>
      <c r="J256" s="6"/>
      <c r="K256" s="6"/>
      <c r="L256" s="6"/>
      <c r="M256" s="6"/>
      <c r="N256" s="6"/>
      <c r="O256" s="6"/>
      <c r="V256" s="3"/>
      <c r="Z256" s="6"/>
      <c r="AA256" s="6"/>
      <c r="AB256" s="6"/>
      <c r="AC256" s="6"/>
      <c r="AD256" s="6"/>
      <c r="AE256" s="6"/>
      <c r="AF256" s="6"/>
      <c r="AG256" s="6"/>
      <c r="AH256" s="6"/>
      <c r="AI256" s="6"/>
    </row>
    <row r="257" spans="5:40" ht="17.25" thickBot="1" x14ac:dyDescent="0.35">
      <c r="E257" s="6"/>
      <c r="F257" s="6"/>
      <c r="G257" s="6"/>
      <c r="H257" s="6"/>
      <c r="I257" s="6"/>
      <c r="J257" s="6"/>
      <c r="K257" s="6"/>
      <c r="L257" s="6"/>
      <c r="M257" s="6"/>
      <c r="N257" s="6"/>
      <c r="O257" s="6"/>
      <c r="V257" s="3"/>
      <c r="Y257" s="6"/>
      <c r="Z257" s="6"/>
      <c r="AA257" s="6"/>
      <c r="AB257" s="6"/>
      <c r="AC257" s="6"/>
      <c r="AD257" s="6"/>
      <c r="AE257" s="6"/>
      <c r="AF257" s="6"/>
      <c r="AG257" s="6"/>
      <c r="AH257" s="6"/>
      <c r="AI257" s="6"/>
    </row>
    <row r="258" spans="5:40" x14ac:dyDescent="0.3">
      <c r="E258" s="449"/>
      <c r="F258" s="449"/>
      <c r="G258" s="449"/>
      <c r="H258" s="449"/>
      <c r="I258" s="449"/>
      <c r="J258" s="449"/>
      <c r="K258" s="449"/>
      <c r="L258" s="449"/>
      <c r="M258" s="449"/>
      <c r="N258" s="449"/>
      <c r="O258" s="449"/>
      <c r="V258" s="3"/>
      <c r="Y258" s="449"/>
      <c r="Z258" s="449"/>
      <c r="AA258" s="449"/>
      <c r="AB258" s="449"/>
      <c r="AC258" s="449"/>
      <c r="AD258" s="449"/>
      <c r="AE258" s="449"/>
      <c r="AF258" s="449"/>
      <c r="AG258" s="449"/>
      <c r="AH258" s="449"/>
      <c r="AI258" s="449"/>
    </row>
    <row r="259" spans="5:40" x14ac:dyDescent="0.3">
      <c r="F259" s="281" t="s">
        <v>230</v>
      </c>
      <c r="G259" s="10">
        <f>G250+1</f>
        <v>22</v>
      </c>
      <c r="H259" s="281" t="s">
        <v>231</v>
      </c>
      <c r="I259" s="281"/>
      <c r="J259" s="281"/>
      <c r="K259" s="23" t="s">
        <v>232</v>
      </c>
      <c r="L259" s="24"/>
      <c r="V259" s="3"/>
      <c r="Z259" s="281" t="s">
        <v>230</v>
      </c>
      <c r="AA259" s="10">
        <f>AA250+1</f>
        <v>22</v>
      </c>
      <c r="AB259" s="281" t="s">
        <v>231</v>
      </c>
      <c r="AC259" s="281"/>
      <c r="AD259" s="281"/>
      <c r="AE259" s="23" t="s">
        <v>232</v>
      </c>
      <c r="AF259" s="24"/>
    </row>
    <row r="260" spans="5:40" x14ac:dyDescent="0.3">
      <c r="E260" s="445" t="s">
        <v>233</v>
      </c>
      <c r="F260" s="445"/>
      <c r="G260" s="26" t="s">
        <v>155</v>
      </c>
      <c r="H260" s="27">
        <f>IF(G260=P$4,Q$4,IF(G260=P$5,Q$5,IF(G260=P$6,Q$6,IF(G260=P$7,Q$7,IF(G260=P$8,Q$8,"")))))</f>
        <v>0</v>
      </c>
      <c r="I260" s="27"/>
      <c r="J260" s="27"/>
      <c r="K260" s="23" t="s">
        <v>234</v>
      </c>
      <c r="L260" s="24"/>
      <c r="P260" s="1">
        <f>IF(G260="",0,1)</f>
        <v>0</v>
      </c>
      <c r="Q260" s="1">
        <f>IF(F262="",0,1)</f>
        <v>0</v>
      </c>
      <c r="S260" s="1">
        <f>IF(F263="",0,1)</f>
        <v>0</v>
      </c>
      <c r="T260" s="1">
        <f>IF(F264="",0,1)</f>
        <v>0</v>
      </c>
      <c r="V260" s="3"/>
      <c r="Y260" s="445" t="s">
        <v>233</v>
      </c>
      <c r="Z260" s="445"/>
      <c r="AA260" s="26" t="s">
        <v>155</v>
      </c>
      <c r="AB260" s="27">
        <f>IF(AA260=AJ$4,AK$4,IF(AA260=AJ$5,AK$5,IF(AA260=AJ$6,AK$6,IF(AA260=AJ$7,AK$7,IF(AA260=AJ$8,AK$8,"")))))</f>
        <v>0</v>
      </c>
      <c r="AC260" s="27"/>
      <c r="AD260" s="27"/>
      <c r="AE260" s="23" t="s">
        <v>234</v>
      </c>
      <c r="AF260" s="24"/>
      <c r="AJ260" s="1">
        <f>IF(AA260="",0,1)</f>
        <v>0</v>
      </c>
      <c r="AK260" s="1">
        <f>IF(Z262="",0,1)</f>
        <v>0</v>
      </c>
      <c r="AM260" s="1">
        <f>IF(Z263="",0,1)</f>
        <v>0</v>
      </c>
      <c r="AN260" s="1">
        <f>IF(Z264="",0,1)</f>
        <v>0</v>
      </c>
    </row>
    <row r="261" spans="5:40" x14ac:dyDescent="0.3">
      <c r="G261" s="281" t="s">
        <v>236</v>
      </c>
      <c r="H261" s="281" t="s">
        <v>237</v>
      </c>
      <c r="I261" s="281"/>
      <c r="J261" s="281"/>
      <c r="K261" s="281" t="s">
        <v>238</v>
      </c>
      <c r="L261" s="281"/>
      <c r="M261" s="281"/>
      <c r="N261" s="281"/>
      <c r="O261" s="281" t="s">
        <v>239</v>
      </c>
      <c r="V261" s="3"/>
      <c r="AA261" s="281" t="s">
        <v>236</v>
      </c>
      <c r="AB261" s="281" t="s">
        <v>237</v>
      </c>
      <c r="AC261" s="281"/>
      <c r="AD261" s="281"/>
      <c r="AE261" s="281" t="s">
        <v>238</v>
      </c>
      <c r="AF261" s="281"/>
      <c r="AG261" s="281"/>
      <c r="AH261" s="281"/>
      <c r="AI261" s="281" t="s">
        <v>239</v>
      </c>
    </row>
    <row r="262" spans="5:40" ht="15" customHeight="1" x14ac:dyDescent="0.3">
      <c r="F262" s="28" t="str">
        <f>IF(H258="","",IF(O262&gt;0,IF(O262&lt;=H258,"X",""),""))</f>
        <v/>
      </c>
      <c r="G262" s="283" t="str">
        <f>IF($G$34="","",$G$34)</f>
        <v>Health Services</v>
      </c>
      <c r="H262" s="440"/>
      <c r="I262" s="441"/>
      <c r="J262" s="442"/>
      <c r="K262" s="440"/>
      <c r="L262" s="441"/>
      <c r="M262" s="441"/>
      <c r="N262" s="442"/>
      <c r="O262" s="29"/>
      <c r="V262" s="3"/>
      <c r="Z262" s="28" t="str">
        <f>IF(AI262="Yes", "X","")</f>
        <v/>
      </c>
      <c r="AA262" s="283" t="str">
        <f>IF($AA$34="","",$AA$34)</f>
        <v>Health Services</v>
      </c>
      <c r="AB262" s="440"/>
      <c r="AC262" s="441"/>
      <c r="AD262" s="442"/>
      <c r="AE262" s="440"/>
      <c r="AF262" s="441"/>
      <c r="AG262" s="441"/>
      <c r="AH262" s="442"/>
      <c r="AI262" s="29"/>
    </row>
    <row r="263" spans="5:40" ht="15" customHeight="1" x14ac:dyDescent="0.3">
      <c r="F263" s="28" t="str">
        <f>IF(H259="","",IF(O263&gt;0,IF(O263&lt;=H259,"X",""),""))</f>
        <v/>
      </c>
      <c r="G263" s="283" t="str">
        <f>IF($G$35="","",$G$35)</f>
        <v>Civic/Recreation</v>
      </c>
      <c r="H263" s="440"/>
      <c r="I263" s="441"/>
      <c r="J263" s="442"/>
      <c r="K263" s="440"/>
      <c r="L263" s="441"/>
      <c r="M263" s="441"/>
      <c r="N263" s="442"/>
      <c r="O263" s="29"/>
      <c r="V263" s="3"/>
      <c r="Z263" s="28" t="str">
        <f>IF(AB259="","",IF(AI263&gt;0,IF(AI263&lt;=AB259,"X",""),""))</f>
        <v/>
      </c>
      <c r="AA263" s="283" t="str">
        <f>IF($AA$35="","",$AA$35)</f>
        <v>Civic/Recreation</v>
      </c>
      <c r="AB263" s="440"/>
      <c r="AC263" s="441"/>
      <c r="AD263" s="442"/>
      <c r="AE263" s="440"/>
      <c r="AF263" s="441"/>
      <c r="AG263" s="441"/>
      <c r="AH263" s="442"/>
      <c r="AI263" s="29"/>
    </row>
    <row r="264" spans="5:40" ht="15" customHeight="1" x14ac:dyDescent="0.3">
      <c r="F264" s="28" t="str">
        <f>IF(H259="","",IF(O264&gt;0,IF(O264&lt;=H259,"X",""),""))</f>
        <v/>
      </c>
      <c r="G264" s="283" t="str">
        <f>IF($G$36="","",$G$36)</f>
        <v>Job Training or Education</v>
      </c>
      <c r="H264" s="440"/>
      <c r="I264" s="441"/>
      <c r="J264" s="442"/>
      <c r="K264" s="440"/>
      <c r="L264" s="441"/>
      <c r="M264" s="441"/>
      <c r="N264" s="442"/>
      <c r="O264" s="29"/>
      <c r="V264" s="3"/>
      <c r="Z264" s="28" t="str">
        <f>IF(AB259="","",IF(AI264&gt;0,IF(AI264&lt;=AB259,"X",""),""))</f>
        <v/>
      </c>
      <c r="AA264" s="283" t="str">
        <f>IF($AA$36="","",$AA$36)</f>
        <v>Job Training or Education</v>
      </c>
      <c r="AB264" s="440"/>
      <c r="AC264" s="441"/>
      <c r="AD264" s="442"/>
      <c r="AE264" s="440"/>
      <c r="AF264" s="441"/>
      <c r="AG264" s="441"/>
      <c r="AH264" s="442"/>
      <c r="AI264" s="29"/>
    </row>
    <row r="265" spans="5:40" ht="15" customHeight="1" thickBot="1" x14ac:dyDescent="0.35">
      <c r="F265" s="6"/>
      <c r="G265" s="6"/>
      <c r="H265" s="6"/>
      <c r="I265" s="6"/>
      <c r="J265" s="6"/>
      <c r="K265" s="6"/>
      <c r="L265" s="6"/>
      <c r="M265" s="6"/>
      <c r="N265" s="6"/>
      <c r="O265" s="6"/>
      <c r="V265" s="3"/>
      <c r="Z265" s="6"/>
      <c r="AA265" s="6"/>
      <c r="AB265" s="6"/>
      <c r="AC265" s="6"/>
      <c r="AD265" s="6"/>
      <c r="AE265" s="6"/>
      <c r="AF265" s="6"/>
      <c r="AG265" s="6"/>
      <c r="AH265" s="6"/>
      <c r="AI265" s="6"/>
    </row>
    <row r="266" spans="5:40" ht="17.25" thickBot="1" x14ac:dyDescent="0.35">
      <c r="E266" s="6"/>
      <c r="F266" s="6"/>
      <c r="G266" s="6"/>
      <c r="H266" s="6"/>
      <c r="I266" s="6"/>
      <c r="J266" s="6"/>
      <c r="K266" s="6"/>
      <c r="L266" s="6"/>
      <c r="M266" s="6"/>
      <c r="N266" s="6"/>
      <c r="O266" s="6"/>
      <c r="V266" s="3"/>
      <c r="Y266" s="6"/>
      <c r="Z266" s="6"/>
      <c r="AA266" s="6"/>
      <c r="AB266" s="6"/>
      <c r="AC266" s="6"/>
      <c r="AD266" s="6"/>
      <c r="AE266" s="6"/>
      <c r="AF266" s="6"/>
      <c r="AG266" s="6"/>
      <c r="AH266" s="6"/>
      <c r="AI266" s="6"/>
    </row>
    <row r="267" spans="5:40" x14ac:dyDescent="0.3">
      <c r="E267" s="449"/>
      <c r="F267" s="449"/>
      <c r="G267" s="449"/>
      <c r="H267" s="449"/>
      <c r="I267" s="449"/>
      <c r="J267" s="449"/>
      <c r="K267" s="449"/>
      <c r="L267" s="449"/>
      <c r="M267" s="449"/>
      <c r="N267" s="449"/>
      <c r="O267" s="449"/>
      <c r="V267" s="3"/>
      <c r="Y267" s="449"/>
      <c r="Z267" s="449"/>
      <c r="AA267" s="449"/>
      <c r="AB267" s="449"/>
      <c r="AC267" s="449"/>
      <c r="AD267" s="449"/>
      <c r="AE267" s="449"/>
      <c r="AF267" s="449"/>
      <c r="AG267" s="449"/>
      <c r="AH267" s="449"/>
      <c r="AI267" s="449"/>
    </row>
    <row r="268" spans="5:40" x14ac:dyDescent="0.3">
      <c r="F268" s="281" t="s">
        <v>230</v>
      </c>
      <c r="G268" s="10">
        <f>G259+1</f>
        <v>23</v>
      </c>
      <c r="H268" s="281" t="s">
        <v>231</v>
      </c>
      <c r="I268" s="281"/>
      <c r="J268" s="281"/>
      <c r="K268" s="23" t="s">
        <v>232</v>
      </c>
      <c r="L268" s="24"/>
      <c r="V268" s="3"/>
      <c r="Z268" s="281" t="s">
        <v>230</v>
      </c>
      <c r="AA268" s="10">
        <f>AA259+1</f>
        <v>23</v>
      </c>
      <c r="AB268" s="281" t="s">
        <v>231</v>
      </c>
      <c r="AC268" s="281"/>
      <c r="AD268" s="281"/>
      <c r="AE268" s="23" t="s">
        <v>232</v>
      </c>
      <c r="AF268" s="24"/>
    </row>
    <row r="269" spans="5:40" x14ac:dyDescent="0.3">
      <c r="E269" s="445" t="s">
        <v>233</v>
      </c>
      <c r="F269" s="445"/>
      <c r="G269" s="26" t="s">
        <v>155</v>
      </c>
      <c r="H269" s="27">
        <f>IF(G269=P$4,Q$4,IF(G269=P$5,Q$5,IF(G269=P$6,Q$6,IF(G269=P$7,Q$7,IF(G269=P$8,Q$8,"")))))</f>
        <v>0</v>
      </c>
      <c r="I269" s="27"/>
      <c r="J269" s="27"/>
      <c r="K269" s="23" t="s">
        <v>234</v>
      </c>
      <c r="L269" s="24"/>
      <c r="P269" s="1">
        <f>IF(G269="",0,1)</f>
        <v>0</v>
      </c>
      <c r="Q269" s="1">
        <f>IF(F271="",0,1)</f>
        <v>0</v>
      </c>
      <c r="S269" s="1">
        <f>IF(F272="",0,1)</f>
        <v>0</v>
      </c>
      <c r="T269" s="1">
        <f>IF(F273="",0,1)</f>
        <v>0</v>
      </c>
      <c r="V269" s="3"/>
      <c r="Y269" s="445" t="s">
        <v>233</v>
      </c>
      <c r="Z269" s="445"/>
      <c r="AA269" s="26" t="s">
        <v>155</v>
      </c>
      <c r="AB269" s="27">
        <f>IF(AA269=AJ$4,AK$4,IF(AA269=AJ$5,AK$5,IF(AA269=AJ$6,AK$6,IF(AA269=AJ$7,AK$7,IF(AA269=AJ$8,AK$8,"")))))</f>
        <v>0</v>
      </c>
      <c r="AC269" s="27"/>
      <c r="AD269" s="27"/>
      <c r="AE269" s="23" t="s">
        <v>234</v>
      </c>
      <c r="AF269" s="24"/>
      <c r="AJ269" s="1">
        <f>IF(AA269="",0,1)</f>
        <v>0</v>
      </c>
      <c r="AK269" s="1">
        <f>IF(Z271="",0,1)</f>
        <v>0</v>
      </c>
      <c r="AM269" s="1">
        <f>IF(Z272="",0,1)</f>
        <v>0</v>
      </c>
      <c r="AN269" s="1">
        <f>IF(Z273="",0,1)</f>
        <v>0</v>
      </c>
    </row>
    <row r="270" spans="5:40" x14ac:dyDescent="0.3">
      <c r="G270" s="281" t="s">
        <v>236</v>
      </c>
      <c r="H270" s="281" t="s">
        <v>237</v>
      </c>
      <c r="I270" s="281"/>
      <c r="J270" s="281"/>
      <c r="K270" s="281" t="s">
        <v>238</v>
      </c>
      <c r="L270" s="281"/>
      <c r="M270" s="281"/>
      <c r="N270" s="281"/>
      <c r="O270" s="281" t="s">
        <v>239</v>
      </c>
      <c r="V270" s="3"/>
      <c r="AA270" s="281" t="s">
        <v>236</v>
      </c>
      <c r="AB270" s="281" t="s">
        <v>237</v>
      </c>
      <c r="AC270" s="281"/>
      <c r="AD270" s="281"/>
      <c r="AE270" s="281" t="s">
        <v>238</v>
      </c>
      <c r="AF270" s="281"/>
      <c r="AG270" s="281"/>
      <c r="AH270" s="281"/>
      <c r="AI270" s="281" t="s">
        <v>239</v>
      </c>
    </row>
    <row r="271" spans="5:40" ht="15" customHeight="1" x14ac:dyDescent="0.3">
      <c r="F271" s="28" t="str">
        <f>IF(H267="","",IF(O271&gt;0,IF(O271&lt;=H267,"X",""),""))</f>
        <v/>
      </c>
      <c r="G271" s="283" t="str">
        <f>IF($G$34="","",$G$34)</f>
        <v>Health Services</v>
      </c>
      <c r="H271" s="440"/>
      <c r="I271" s="441"/>
      <c r="J271" s="442"/>
      <c r="K271" s="440"/>
      <c r="L271" s="441"/>
      <c r="M271" s="441"/>
      <c r="N271" s="442"/>
      <c r="O271" s="29"/>
      <c r="V271" s="3"/>
      <c r="Z271" s="28" t="str">
        <f>IF(AI271="Yes", "X","")</f>
        <v/>
      </c>
      <c r="AA271" s="283" t="str">
        <f>IF($AA$34="","",$AA$34)</f>
        <v>Health Services</v>
      </c>
      <c r="AB271" s="440"/>
      <c r="AC271" s="441"/>
      <c r="AD271" s="442"/>
      <c r="AE271" s="440"/>
      <c r="AF271" s="441"/>
      <c r="AG271" s="441"/>
      <c r="AH271" s="442"/>
      <c r="AI271" s="29"/>
    </row>
    <row r="272" spans="5:40" ht="15" customHeight="1" x14ac:dyDescent="0.3">
      <c r="F272" s="28" t="str">
        <f>IF(H268="","",IF(O272&gt;0,IF(O272&lt;=H268,"X",""),""))</f>
        <v/>
      </c>
      <c r="G272" s="283" t="str">
        <f>IF($G$35="","",$G$35)</f>
        <v>Civic/Recreation</v>
      </c>
      <c r="H272" s="440"/>
      <c r="I272" s="441"/>
      <c r="J272" s="442"/>
      <c r="K272" s="440"/>
      <c r="L272" s="441"/>
      <c r="M272" s="441"/>
      <c r="N272" s="442"/>
      <c r="O272" s="29"/>
      <c r="V272" s="3"/>
      <c r="Z272" s="28" t="str">
        <f>IF(AB268="","",IF(AI272&gt;0,IF(AI272&lt;=AB268,"X",""),""))</f>
        <v/>
      </c>
      <c r="AA272" s="283" t="str">
        <f>IF($AA$35="","",$AA$35)</f>
        <v>Civic/Recreation</v>
      </c>
      <c r="AB272" s="440"/>
      <c r="AC272" s="441"/>
      <c r="AD272" s="442"/>
      <c r="AE272" s="440"/>
      <c r="AF272" s="441"/>
      <c r="AG272" s="441"/>
      <c r="AH272" s="442"/>
      <c r="AI272" s="29"/>
    </row>
    <row r="273" spans="5:40" ht="15" customHeight="1" x14ac:dyDescent="0.3">
      <c r="F273" s="28" t="str">
        <f>IF(H268="","",IF(O273&gt;0,IF(O273&lt;=H268,"X",""),""))</f>
        <v/>
      </c>
      <c r="G273" s="283" t="str">
        <f>IF($G$36="","",$G$36)</f>
        <v>Job Training or Education</v>
      </c>
      <c r="H273" s="440"/>
      <c r="I273" s="441"/>
      <c r="J273" s="442"/>
      <c r="K273" s="440"/>
      <c r="L273" s="441"/>
      <c r="M273" s="441"/>
      <c r="N273" s="442"/>
      <c r="O273" s="29"/>
      <c r="V273" s="3"/>
      <c r="Z273" s="28" t="str">
        <f>IF(AB268="","",IF(AI273&gt;0,IF(AI273&lt;=AB268,"X",""),""))</f>
        <v/>
      </c>
      <c r="AA273" s="283" t="str">
        <f>IF($AA$36="","",$AA$36)</f>
        <v>Job Training or Education</v>
      </c>
      <c r="AB273" s="440"/>
      <c r="AC273" s="441"/>
      <c r="AD273" s="442"/>
      <c r="AE273" s="440"/>
      <c r="AF273" s="441"/>
      <c r="AG273" s="441"/>
      <c r="AH273" s="442"/>
      <c r="AI273" s="29"/>
    </row>
    <row r="274" spans="5:40" ht="15" customHeight="1" thickBot="1" x14ac:dyDescent="0.35">
      <c r="F274" s="6"/>
      <c r="G274" s="6"/>
      <c r="H274" s="6"/>
      <c r="I274" s="6"/>
      <c r="J274" s="6"/>
      <c r="K274" s="6"/>
      <c r="L274" s="6"/>
      <c r="M274" s="6"/>
      <c r="N274" s="6"/>
      <c r="O274" s="6"/>
      <c r="V274" s="3"/>
      <c r="Z274" s="6"/>
      <c r="AA274" s="6"/>
      <c r="AB274" s="6"/>
      <c r="AC274" s="6"/>
      <c r="AD274" s="6"/>
      <c r="AE274" s="6"/>
      <c r="AF274" s="6"/>
      <c r="AG274" s="6"/>
      <c r="AH274" s="6"/>
      <c r="AI274" s="6"/>
    </row>
    <row r="275" spans="5:40" ht="17.25" thickBot="1" x14ac:dyDescent="0.35">
      <c r="E275" s="6"/>
      <c r="F275" s="6"/>
      <c r="G275" s="6"/>
      <c r="H275" s="6"/>
      <c r="I275" s="6"/>
      <c r="J275" s="6"/>
      <c r="K275" s="6"/>
      <c r="L275" s="6"/>
      <c r="M275" s="6"/>
      <c r="N275" s="6"/>
      <c r="O275" s="6"/>
      <c r="V275" s="3"/>
      <c r="Y275" s="6"/>
      <c r="Z275" s="6"/>
      <c r="AA275" s="6"/>
      <c r="AB275" s="6"/>
      <c r="AC275" s="6"/>
      <c r="AD275" s="6"/>
      <c r="AE275" s="6"/>
      <c r="AF275" s="6"/>
      <c r="AG275" s="6"/>
      <c r="AH275" s="6"/>
      <c r="AI275" s="6"/>
    </row>
    <row r="276" spans="5:40" x14ac:dyDescent="0.3">
      <c r="E276" s="449"/>
      <c r="F276" s="449"/>
      <c r="G276" s="449"/>
      <c r="H276" s="449"/>
      <c r="I276" s="449"/>
      <c r="J276" s="449"/>
      <c r="K276" s="449"/>
      <c r="L276" s="449"/>
      <c r="M276" s="449"/>
      <c r="N276" s="449"/>
      <c r="O276" s="449"/>
      <c r="V276" s="3"/>
      <c r="Y276" s="449"/>
      <c r="Z276" s="449"/>
      <c r="AA276" s="449"/>
      <c r="AB276" s="449"/>
      <c r="AC276" s="449"/>
      <c r="AD276" s="449"/>
      <c r="AE276" s="449"/>
      <c r="AF276" s="449"/>
      <c r="AG276" s="449"/>
      <c r="AH276" s="449"/>
      <c r="AI276" s="449"/>
    </row>
    <row r="277" spans="5:40" x14ac:dyDescent="0.3">
      <c r="F277" s="281" t="s">
        <v>230</v>
      </c>
      <c r="G277" s="10">
        <f>G268+1</f>
        <v>24</v>
      </c>
      <c r="H277" s="281" t="s">
        <v>231</v>
      </c>
      <c r="I277" s="281"/>
      <c r="J277" s="281"/>
      <c r="K277" s="23" t="s">
        <v>232</v>
      </c>
      <c r="L277" s="24"/>
      <c r="V277" s="3"/>
      <c r="Z277" s="281" t="s">
        <v>230</v>
      </c>
      <c r="AA277" s="10">
        <f>AA268+1</f>
        <v>24</v>
      </c>
      <c r="AB277" s="281" t="s">
        <v>231</v>
      </c>
      <c r="AC277" s="281"/>
      <c r="AD277" s="281"/>
      <c r="AE277" s="23" t="s">
        <v>232</v>
      </c>
      <c r="AF277" s="24"/>
    </row>
    <row r="278" spans="5:40" x14ac:dyDescent="0.3">
      <c r="E278" s="445" t="s">
        <v>233</v>
      </c>
      <c r="F278" s="445"/>
      <c r="G278" s="26" t="s">
        <v>155</v>
      </c>
      <c r="H278" s="27">
        <f>IF(G278=P$4,Q$4,IF(G278=P$5,Q$5,IF(G278=P$6,Q$6,IF(G278=P$7,Q$7,IF(G278=P$8,Q$8,"")))))</f>
        <v>0</v>
      </c>
      <c r="I278" s="27"/>
      <c r="J278" s="27"/>
      <c r="K278" s="23" t="s">
        <v>234</v>
      </c>
      <c r="L278" s="24"/>
      <c r="P278" s="1">
        <f>IF(G278="",0,1)</f>
        <v>0</v>
      </c>
      <c r="Q278" s="1">
        <f>IF(F280="",0,1)</f>
        <v>0</v>
      </c>
      <c r="S278" s="1">
        <f>IF(F281="",0,1)</f>
        <v>0</v>
      </c>
      <c r="T278" s="1">
        <f>IF(F282="",0,1)</f>
        <v>0</v>
      </c>
      <c r="V278" s="3"/>
      <c r="Y278" s="445" t="s">
        <v>233</v>
      </c>
      <c r="Z278" s="445"/>
      <c r="AA278" s="26" t="s">
        <v>155</v>
      </c>
      <c r="AB278" s="27">
        <f>IF(AA278=AJ$4,AK$4,IF(AA278=AJ$5,AK$5,IF(AA278=AJ$6,AK$6,IF(AA278=AJ$7,AK$7,IF(AA278=AJ$8,AK$8,"")))))</f>
        <v>0</v>
      </c>
      <c r="AC278" s="27"/>
      <c r="AD278" s="27"/>
      <c r="AE278" s="23" t="s">
        <v>234</v>
      </c>
      <c r="AF278" s="24"/>
      <c r="AJ278" s="1">
        <f>IF(AA278="",0,1)</f>
        <v>0</v>
      </c>
      <c r="AK278" s="1">
        <f>IF(Z280="",0,1)</f>
        <v>0</v>
      </c>
      <c r="AM278" s="1">
        <f>IF(Z281="",0,1)</f>
        <v>0</v>
      </c>
      <c r="AN278" s="1">
        <f>IF(Z282="",0,1)</f>
        <v>0</v>
      </c>
    </row>
    <row r="279" spans="5:40" x14ac:dyDescent="0.3">
      <c r="G279" s="281" t="s">
        <v>236</v>
      </c>
      <c r="H279" s="281" t="s">
        <v>237</v>
      </c>
      <c r="I279" s="281"/>
      <c r="J279" s="281"/>
      <c r="K279" s="281" t="s">
        <v>238</v>
      </c>
      <c r="L279" s="281"/>
      <c r="M279" s="281"/>
      <c r="N279" s="281"/>
      <c r="O279" s="281" t="s">
        <v>239</v>
      </c>
      <c r="V279" s="3"/>
      <c r="AA279" s="281" t="s">
        <v>236</v>
      </c>
      <c r="AB279" s="281" t="s">
        <v>237</v>
      </c>
      <c r="AC279" s="281"/>
      <c r="AD279" s="281"/>
      <c r="AE279" s="281" t="s">
        <v>238</v>
      </c>
      <c r="AF279" s="281"/>
      <c r="AG279" s="281"/>
      <c r="AH279" s="281"/>
      <c r="AI279" s="281" t="s">
        <v>239</v>
      </c>
    </row>
    <row r="280" spans="5:40" ht="15" customHeight="1" x14ac:dyDescent="0.3">
      <c r="F280" s="28" t="str">
        <f>IF(H276="","",IF(O280&gt;0,IF(O280&lt;=H276,"X",""),""))</f>
        <v/>
      </c>
      <c r="G280" s="283" t="str">
        <f>IF($G$34="","",$G$34)</f>
        <v>Health Services</v>
      </c>
      <c r="H280" s="440"/>
      <c r="I280" s="441"/>
      <c r="J280" s="442"/>
      <c r="K280" s="440"/>
      <c r="L280" s="441"/>
      <c r="M280" s="441"/>
      <c r="N280" s="442"/>
      <c r="O280" s="29"/>
      <c r="V280" s="3"/>
      <c r="Z280" s="28" t="str">
        <f>IF(AI280="Yes", "X","")</f>
        <v/>
      </c>
      <c r="AA280" s="283" t="str">
        <f>IF($AA$34="","",$AA$34)</f>
        <v>Health Services</v>
      </c>
      <c r="AB280" s="440"/>
      <c r="AC280" s="441"/>
      <c r="AD280" s="442"/>
      <c r="AE280" s="440"/>
      <c r="AF280" s="441"/>
      <c r="AG280" s="441"/>
      <c r="AH280" s="442"/>
      <c r="AI280" s="29"/>
    </row>
    <row r="281" spans="5:40" ht="15" customHeight="1" x14ac:dyDescent="0.3">
      <c r="F281" s="28" t="str">
        <f>IF(H277="","",IF(O281&gt;0,IF(O281&lt;=H277,"X",""),""))</f>
        <v/>
      </c>
      <c r="G281" s="283" t="str">
        <f>IF($G$35="","",$G$35)</f>
        <v>Civic/Recreation</v>
      </c>
      <c r="H281" s="440"/>
      <c r="I281" s="441"/>
      <c r="J281" s="442"/>
      <c r="K281" s="440"/>
      <c r="L281" s="441"/>
      <c r="M281" s="441"/>
      <c r="N281" s="442"/>
      <c r="O281" s="29"/>
      <c r="V281" s="3"/>
      <c r="Z281" s="28" t="str">
        <f>IF(AB277="","",IF(AI281&gt;0,IF(AI281&lt;=AB277,"X",""),""))</f>
        <v/>
      </c>
      <c r="AA281" s="283" t="str">
        <f>IF($AA$35="","",$AA$35)</f>
        <v>Civic/Recreation</v>
      </c>
      <c r="AB281" s="440"/>
      <c r="AC281" s="441"/>
      <c r="AD281" s="442"/>
      <c r="AE281" s="440"/>
      <c r="AF281" s="441"/>
      <c r="AG281" s="441"/>
      <c r="AH281" s="442"/>
      <c r="AI281" s="29"/>
    </row>
    <row r="282" spans="5:40" ht="15" customHeight="1" x14ac:dyDescent="0.3">
      <c r="F282" s="28" t="str">
        <f>IF(H277="","",IF(O282&gt;0,IF(O282&lt;=H277,"X",""),""))</f>
        <v/>
      </c>
      <c r="G282" s="283" t="str">
        <f>IF($G$36="","",$G$36)</f>
        <v>Job Training or Education</v>
      </c>
      <c r="H282" s="440"/>
      <c r="I282" s="441"/>
      <c r="J282" s="442"/>
      <c r="K282" s="440"/>
      <c r="L282" s="441"/>
      <c r="M282" s="441"/>
      <c r="N282" s="442"/>
      <c r="O282" s="29"/>
      <c r="V282" s="3"/>
      <c r="Z282" s="28" t="str">
        <f>IF(AB277="","",IF(AI282&gt;0,IF(AI282&lt;=AB277,"X",""),""))</f>
        <v/>
      </c>
      <c r="AA282" s="283" t="str">
        <f>IF($AA$36="","",$AA$36)</f>
        <v>Job Training or Education</v>
      </c>
      <c r="AB282" s="440"/>
      <c r="AC282" s="441"/>
      <c r="AD282" s="442"/>
      <c r="AE282" s="440"/>
      <c r="AF282" s="441"/>
      <c r="AG282" s="441"/>
      <c r="AH282" s="442"/>
      <c r="AI282" s="29"/>
    </row>
    <row r="283" spans="5:40" ht="15" customHeight="1" thickBot="1" x14ac:dyDescent="0.35">
      <c r="F283" s="6"/>
      <c r="G283" s="6"/>
      <c r="H283" s="6"/>
      <c r="I283" s="6"/>
      <c r="J283" s="6"/>
      <c r="K283" s="6"/>
      <c r="L283" s="6"/>
      <c r="M283" s="6"/>
      <c r="N283" s="6"/>
      <c r="O283" s="6"/>
      <c r="V283" s="3"/>
      <c r="Z283" s="6"/>
      <c r="AA283" s="6"/>
      <c r="AB283" s="6"/>
      <c r="AC283" s="6"/>
      <c r="AD283" s="6"/>
      <c r="AE283" s="6"/>
      <c r="AF283" s="6"/>
      <c r="AG283" s="6"/>
      <c r="AH283" s="6"/>
      <c r="AI283" s="6"/>
    </row>
    <row r="284" spans="5:40" ht="17.25" thickBot="1" x14ac:dyDescent="0.35">
      <c r="E284" s="6"/>
      <c r="F284" s="6"/>
      <c r="G284" s="6"/>
      <c r="H284" s="6"/>
      <c r="I284" s="6"/>
      <c r="J284" s="6"/>
      <c r="K284" s="6"/>
      <c r="L284" s="6"/>
      <c r="M284" s="6"/>
      <c r="N284" s="6"/>
      <c r="O284" s="6"/>
      <c r="V284" s="3"/>
      <c r="Y284" s="6"/>
      <c r="Z284" s="6"/>
      <c r="AA284" s="6"/>
      <c r="AB284" s="6"/>
      <c r="AC284" s="6"/>
      <c r="AD284" s="6"/>
      <c r="AE284" s="6"/>
      <c r="AF284" s="6"/>
      <c r="AG284" s="6"/>
      <c r="AH284" s="6"/>
      <c r="AI284" s="6"/>
    </row>
    <row r="285" spans="5:40" x14ac:dyDescent="0.3">
      <c r="E285" s="449"/>
      <c r="F285" s="449"/>
      <c r="G285" s="449"/>
      <c r="H285" s="449"/>
      <c r="I285" s="449"/>
      <c r="J285" s="449"/>
      <c r="K285" s="449"/>
      <c r="L285" s="449"/>
      <c r="M285" s="449"/>
      <c r="N285" s="449"/>
      <c r="O285" s="449"/>
      <c r="V285" s="3"/>
      <c r="Y285" s="449"/>
      <c r="Z285" s="449"/>
      <c r="AA285" s="449"/>
      <c r="AB285" s="449"/>
      <c r="AC285" s="449"/>
      <c r="AD285" s="449"/>
      <c r="AE285" s="449"/>
      <c r="AF285" s="449"/>
      <c r="AG285" s="449"/>
      <c r="AH285" s="449"/>
      <c r="AI285" s="449"/>
    </row>
    <row r="286" spans="5:40" x14ac:dyDescent="0.3">
      <c r="F286" s="281" t="s">
        <v>230</v>
      </c>
      <c r="G286" s="10">
        <f>G277+1</f>
        <v>25</v>
      </c>
      <c r="H286" s="281" t="s">
        <v>231</v>
      </c>
      <c r="I286" s="281"/>
      <c r="J286" s="281"/>
      <c r="K286" s="23" t="s">
        <v>232</v>
      </c>
      <c r="L286" s="24"/>
      <c r="V286" s="3"/>
      <c r="Z286" s="281" t="s">
        <v>230</v>
      </c>
      <c r="AA286" s="10">
        <f>AA277+1</f>
        <v>25</v>
      </c>
      <c r="AB286" s="281" t="s">
        <v>231</v>
      </c>
      <c r="AC286" s="281"/>
      <c r="AD286" s="281"/>
      <c r="AE286" s="23" t="s">
        <v>232</v>
      </c>
      <c r="AF286" s="24"/>
    </row>
    <row r="287" spans="5:40" x14ac:dyDescent="0.3">
      <c r="E287" s="445" t="s">
        <v>233</v>
      </c>
      <c r="F287" s="445"/>
      <c r="G287" s="26" t="s">
        <v>155</v>
      </c>
      <c r="H287" s="27">
        <f>IF(G287=P$4,Q$4,IF(G287=P$5,Q$5,IF(G287=P$6,Q$6,IF(G287=P$7,Q$7,IF(G287=P$8,Q$8,"")))))</f>
        <v>0</v>
      </c>
      <c r="I287" s="27"/>
      <c r="J287" s="27"/>
      <c r="K287" s="23" t="s">
        <v>234</v>
      </c>
      <c r="L287" s="24"/>
      <c r="P287" s="1">
        <f>IF(G287="",0,1)</f>
        <v>0</v>
      </c>
      <c r="Q287" s="1">
        <f>IF(F289="",0,1)</f>
        <v>0</v>
      </c>
      <c r="S287" s="1">
        <f>IF(F290="",0,1)</f>
        <v>0</v>
      </c>
      <c r="T287" s="1">
        <f>IF(F291="",0,1)</f>
        <v>0</v>
      </c>
      <c r="V287" s="3"/>
      <c r="Y287" s="445" t="s">
        <v>233</v>
      </c>
      <c r="Z287" s="445"/>
      <c r="AA287" s="26" t="s">
        <v>155</v>
      </c>
      <c r="AB287" s="27">
        <f>IF(AA287=AJ$4,AK$4,IF(AA287=AJ$5,AK$5,IF(AA287=AJ$6,AK$6,IF(AA287=AJ$7,AK$7,IF(AA287=AJ$8,AK$8,"")))))</f>
        <v>0</v>
      </c>
      <c r="AC287" s="27"/>
      <c r="AD287" s="27"/>
      <c r="AE287" s="23" t="s">
        <v>234</v>
      </c>
      <c r="AF287" s="24"/>
      <c r="AJ287" s="1">
        <f>IF(AA287="",0,1)</f>
        <v>0</v>
      </c>
      <c r="AK287" s="1">
        <f>IF(Z289="",0,1)</f>
        <v>0</v>
      </c>
      <c r="AM287" s="1">
        <f>IF(Z290="",0,1)</f>
        <v>0</v>
      </c>
      <c r="AN287" s="1">
        <f>IF(Z291="",0,1)</f>
        <v>0</v>
      </c>
    </row>
    <row r="288" spans="5:40" x14ac:dyDescent="0.3">
      <c r="G288" s="281" t="s">
        <v>236</v>
      </c>
      <c r="H288" s="281" t="s">
        <v>237</v>
      </c>
      <c r="I288" s="281"/>
      <c r="J288" s="281"/>
      <c r="K288" s="281" t="s">
        <v>238</v>
      </c>
      <c r="L288" s="281"/>
      <c r="M288" s="281"/>
      <c r="N288" s="281"/>
      <c r="O288" s="281" t="s">
        <v>239</v>
      </c>
      <c r="V288" s="3"/>
      <c r="AA288" s="281" t="s">
        <v>236</v>
      </c>
      <c r="AB288" s="281" t="s">
        <v>237</v>
      </c>
      <c r="AC288" s="281"/>
      <c r="AD288" s="281"/>
      <c r="AE288" s="281" t="s">
        <v>238</v>
      </c>
      <c r="AF288" s="281"/>
      <c r="AG288" s="281"/>
      <c r="AH288" s="281"/>
      <c r="AI288" s="281" t="s">
        <v>239</v>
      </c>
    </row>
    <row r="289" spans="5:40" ht="15" customHeight="1" x14ac:dyDescent="0.3">
      <c r="F289" s="28" t="str">
        <f>IF(H285="","",IF(O289&gt;0,IF(O289&lt;=H285,"X",""),""))</f>
        <v/>
      </c>
      <c r="G289" s="283" t="str">
        <f>IF($G$34="","",$G$34)</f>
        <v>Health Services</v>
      </c>
      <c r="H289" s="440"/>
      <c r="I289" s="441"/>
      <c r="J289" s="442"/>
      <c r="K289" s="440"/>
      <c r="L289" s="441"/>
      <c r="M289" s="441"/>
      <c r="N289" s="442"/>
      <c r="O289" s="29"/>
      <c r="V289" s="3"/>
      <c r="Z289" s="28" t="str">
        <f>IF(AI289="Yes", "X","")</f>
        <v/>
      </c>
      <c r="AA289" s="283" t="str">
        <f>IF($AA$34="","",$AA$34)</f>
        <v>Health Services</v>
      </c>
      <c r="AB289" s="440"/>
      <c r="AC289" s="441"/>
      <c r="AD289" s="442"/>
      <c r="AE289" s="440"/>
      <c r="AF289" s="441"/>
      <c r="AG289" s="441"/>
      <c r="AH289" s="442"/>
      <c r="AI289" s="29"/>
    </row>
    <row r="290" spans="5:40" ht="15" customHeight="1" x14ac:dyDescent="0.3">
      <c r="F290" s="28" t="str">
        <f>IF(H286="","",IF(O290&gt;0,IF(O290&lt;=H286,"X",""),""))</f>
        <v/>
      </c>
      <c r="G290" s="283" t="str">
        <f>IF($G$35="","",$G$35)</f>
        <v>Civic/Recreation</v>
      </c>
      <c r="H290" s="440"/>
      <c r="I290" s="441"/>
      <c r="J290" s="442"/>
      <c r="K290" s="440"/>
      <c r="L290" s="441"/>
      <c r="M290" s="441"/>
      <c r="N290" s="442"/>
      <c r="O290" s="29"/>
      <c r="V290" s="3"/>
      <c r="Z290" s="28" t="str">
        <f>IF(AB286="","",IF(AI290&gt;0,IF(AI290&lt;=AB286,"X",""),""))</f>
        <v/>
      </c>
      <c r="AA290" s="283" t="str">
        <f>IF($AA$35="","",$AA$35)</f>
        <v>Civic/Recreation</v>
      </c>
      <c r="AB290" s="440"/>
      <c r="AC290" s="441"/>
      <c r="AD290" s="442"/>
      <c r="AE290" s="440"/>
      <c r="AF290" s="441"/>
      <c r="AG290" s="441"/>
      <c r="AH290" s="442"/>
      <c r="AI290" s="29"/>
    </row>
    <row r="291" spans="5:40" ht="15" customHeight="1" x14ac:dyDescent="0.3">
      <c r="F291" s="28" t="str">
        <f>IF(H286="","",IF(O291&gt;0,IF(O291&lt;=H286,"X",""),""))</f>
        <v/>
      </c>
      <c r="G291" s="283" t="str">
        <f>IF($G$36="","",$G$36)</f>
        <v>Job Training or Education</v>
      </c>
      <c r="H291" s="440"/>
      <c r="I291" s="441"/>
      <c r="J291" s="442"/>
      <c r="K291" s="440"/>
      <c r="L291" s="441"/>
      <c r="M291" s="441"/>
      <c r="N291" s="442"/>
      <c r="O291" s="29"/>
      <c r="V291" s="3"/>
      <c r="Z291" s="28" t="str">
        <f>IF(AB286="","",IF(AI291&gt;0,IF(AI291&lt;=AB286,"X",""),""))</f>
        <v/>
      </c>
      <c r="AA291" s="283" t="str">
        <f>IF($AA$36="","",$AA$36)</f>
        <v>Job Training or Education</v>
      </c>
      <c r="AB291" s="440"/>
      <c r="AC291" s="441"/>
      <c r="AD291" s="442"/>
      <c r="AE291" s="440"/>
      <c r="AF291" s="441"/>
      <c r="AG291" s="441"/>
      <c r="AH291" s="442"/>
      <c r="AI291" s="29"/>
    </row>
    <row r="292" spans="5:40" ht="15" customHeight="1" thickBot="1" x14ac:dyDescent="0.35">
      <c r="F292" s="6"/>
      <c r="G292" s="6"/>
      <c r="H292" s="6"/>
      <c r="I292" s="6"/>
      <c r="J292" s="6"/>
      <c r="K292" s="6"/>
      <c r="L292" s="6"/>
      <c r="M292" s="6"/>
      <c r="N292" s="6"/>
      <c r="O292" s="6"/>
      <c r="V292" s="3"/>
      <c r="Z292" s="6"/>
      <c r="AA292" s="6"/>
      <c r="AB292" s="6"/>
      <c r="AC292" s="6"/>
      <c r="AD292" s="6"/>
      <c r="AE292" s="6"/>
      <c r="AF292" s="6"/>
      <c r="AG292" s="6"/>
      <c r="AH292" s="6"/>
      <c r="AI292" s="6"/>
    </row>
    <row r="293" spans="5:40" ht="17.25" thickBot="1" x14ac:dyDescent="0.35">
      <c r="E293" s="6"/>
      <c r="F293" s="6"/>
      <c r="G293" s="6"/>
      <c r="H293" s="6"/>
      <c r="I293" s="6"/>
      <c r="J293" s="6"/>
      <c r="K293" s="6"/>
      <c r="L293" s="6"/>
      <c r="M293" s="6"/>
      <c r="N293" s="6"/>
      <c r="O293" s="6"/>
      <c r="V293" s="3"/>
      <c r="Y293" s="6"/>
      <c r="Z293" s="6"/>
      <c r="AA293" s="6"/>
      <c r="AB293" s="6"/>
      <c r="AC293" s="6"/>
      <c r="AD293" s="6"/>
      <c r="AE293" s="6"/>
      <c r="AF293" s="6"/>
      <c r="AG293" s="6"/>
      <c r="AH293" s="6"/>
      <c r="AI293" s="6"/>
    </row>
    <row r="294" spans="5:40" x14ac:dyDescent="0.3">
      <c r="E294" s="449"/>
      <c r="F294" s="449"/>
      <c r="G294" s="449"/>
      <c r="H294" s="449"/>
      <c r="I294" s="449"/>
      <c r="J294" s="449"/>
      <c r="K294" s="449"/>
      <c r="L294" s="449"/>
      <c r="M294" s="449"/>
      <c r="N294" s="449"/>
      <c r="O294" s="449"/>
      <c r="V294" s="3"/>
      <c r="Y294" s="449"/>
      <c r="Z294" s="449"/>
      <c r="AA294" s="449"/>
      <c r="AB294" s="449"/>
      <c r="AC294" s="449"/>
      <c r="AD294" s="449"/>
      <c r="AE294" s="449"/>
      <c r="AF294" s="449"/>
      <c r="AG294" s="449"/>
      <c r="AH294" s="449"/>
      <c r="AI294" s="449"/>
    </row>
    <row r="295" spans="5:40" x14ac:dyDescent="0.3">
      <c r="F295" s="281" t="s">
        <v>230</v>
      </c>
      <c r="G295" s="10">
        <f>G286+1</f>
        <v>26</v>
      </c>
      <c r="H295" s="281" t="s">
        <v>231</v>
      </c>
      <c r="I295" s="281"/>
      <c r="J295" s="281"/>
      <c r="K295" s="23" t="s">
        <v>232</v>
      </c>
      <c r="L295" s="24"/>
      <c r="V295" s="3"/>
      <c r="Z295" s="281" t="s">
        <v>230</v>
      </c>
      <c r="AA295" s="10">
        <f>AA286+1</f>
        <v>26</v>
      </c>
      <c r="AB295" s="281" t="s">
        <v>231</v>
      </c>
      <c r="AC295" s="281"/>
      <c r="AD295" s="281"/>
      <c r="AE295" s="23" t="s">
        <v>232</v>
      </c>
      <c r="AF295" s="24"/>
    </row>
    <row r="296" spans="5:40" x14ac:dyDescent="0.3">
      <c r="E296" s="445" t="s">
        <v>233</v>
      </c>
      <c r="F296" s="445"/>
      <c r="G296" s="26" t="s">
        <v>155</v>
      </c>
      <c r="H296" s="27">
        <f>IF(G296=P$4,Q$4,IF(G296=P$5,Q$5,IF(G296=P$6,Q$6,IF(G296=P$7,Q$7,IF(G296=P$8,Q$8,"")))))</f>
        <v>0</v>
      </c>
      <c r="I296" s="27"/>
      <c r="J296" s="27"/>
      <c r="K296" s="23" t="s">
        <v>234</v>
      </c>
      <c r="L296" s="24"/>
      <c r="P296" s="1">
        <f>IF(G296="",0,1)</f>
        <v>0</v>
      </c>
      <c r="Q296" s="1">
        <f>IF(F298="",0,1)</f>
        <v>0</v>
      </c>
      <c r="S296" s="1">
        <f>IF(F299="",0,1)</f>
        <v>0</v>
      </c>
      <c r="T296" s="1">
        <f>IF(F300="",0,1)</f>
        <v>0</v>
      </c>
      <c r="V296" s="3"/>
      <c r="Y296" s="445" t="s">
        <v>233</v>
      </c>
      <c r="Z296" s="445"/>
      <c r="AA296" s="26" t="s">
        <v>155</v>
      </c>
      <c r="AB296" s="27">
        <f>IF(AA296=AJ$4,AK$4,IF(AA296=AJ$5,AK$5,IF(AA296=AJ$6,AK$6,IF(AA296=AJ$7,AK$7,IF(AA296=AJ$8,AK$8,"")))))</f>
        <v>0</v>
      </c>
      <c r="AC296" s="27"/>
      <c r="AD296" s="27"/>
      <c r="AE296" s="23" t="s">
        <v>234</v>
      </c>
      <c r="AF296" s="24"/>
      <c r="AJ296" s="1">
        <f>IF(AA296="",0,1)</f>
        <v>0</v>
      </c>
      <c r="AK296" s="1">
        <f>IF(Z298="",0,1)</f>
        <v>0</v>
      </c>
      <c r="AM296" s="1">
        <f>IF(Z299="",0,1)</f>
        <v>0</v>
      </c>
      <c r="AN296" s="1">
        <f>IF(Z300="",0,1)</f>
        <v>0</v>
      </c>
    </row>
    <row r="297" spans="5:40" x14ac:dyDescent="0.3">
      <c r="G297" s="281" t="s">
        <v>236</v>
      </c>
      <c r="H297" s="281" t="s">
        <v>237</v>
      </c>
      <c r="I297" s="281"/>
      <c r="J297" s="281"/>
      <c r="K297" s="281" t="s">
        <v>238</v>
      </c>
      <c r="L297" s="281"/>
      <c r="M297" s="281"/>
      <c r="N297" s="281"/>
      <c r="O297" s="281" t="s">
        <v>239</v>
      </c>
      <c r="V297" s="3"/>
      <c r="AA297" s="281" t="s">
        <v>236</v>
      </c>
      <c r="AB297" s="281" t="s">
        <v>237</v>
      </c>
      <c r="AC297" s="281"/>
      <c r="AD297" s="281"/>
      <c r="AE297" s="281" t="s">
        <v>238</v>
      </c>
      <c r="AF297" s="281"/>
      <c r="AG297" s="281"/>
      <c r="AH297" s="281"/>
      <c r="AI297" s="281" t="s">
        <v>239</v>
      </c>
    </row>
    <row r="298" spans="5:40" ht="15" customHeight="1" x14ac:dyDescent="0.3">
      <c r="F298" s="28" t="str">
        <f>IF(H294="","",IF(O298&gt;0,IF(O298&lt;=H294,"X",""),""))</f>
        <v/>
      </c>
      <c r="G298" s="283" t="str">
        <f>IF($G$34="","",$G$34)</f>
        <v>Health Services</v>
      </c>
      <c r="H298" s="440"/>
      <c r="I298" s="441"/>
      <c r="J298" s="442"/>
      <c r="K298" s="440"/>
      <c r="L298" s="441"/>
      <c r="M298" s="441"/>
      <c r="N298" s="442"/>
      <c r="O298" s="29"/>
      <c r="V298" s="3"/>
      <c r="Z298" s="28" t="str">
        <f>IF(AI298="Yes", "X","")</f>
        <v/>
      </c>
      <c r="AA298" s="283" t="str">
        <f>IF($AA$34="","",$AA$34)</f>
        <v>Health Services</v>
      </c>
      <c r="AB298" s="440"/>
      <c r="AC298" s="441"/>
      <c r="AD298" s="442"/>
      <c r="AE298" s="440"/>
      <c r="AF298" s="441"/>
      <c r="AG298" s="441"/>
      <c r="AH298" s="442"/>
      <c r="AI298" s="29"/>
    </row>
    <row r="299" spans="5:40" ht="15" customHeight="1" x14ac:dyDescent="0.3">
      <c r="F299" s="28" t="str">
        <f>IF(H295="","",IF(O299&gt;0,IF(O299&lt;=H295,"X",""),""))</f>
        <v/>
      </c>
      <c r="G299" s="283" t="str">
        <f>IF($G$35="","",$G$35)</f>
        <v>Civic/Recreation</v>
      </c>
      <c r="H299" s="440"/>
      <c r="I299" s="441"/>
      <c r="J299" s="442"/>
      <c r="K299" s="440"/>
      <c r="L299" s="441"/>
      <c r="M299" s="441"/>
      <c r="N299" s="442"/>
      <c r="O299" s="29"/>
      <c r="V299" s="3"/>
      <c r="Z299" s="28" t="str">
        <f>IF(AB295="","",IF(AI299&gt;0,IF(AI299&lt;=AB295,"X",""),""))</f>
        <v/>
      </c>
      <c r="AA299" s="283" t="str">
        <f>IF($AA$35="","",$AA$35)</f>
        <v>Civic/Recreation</v>
      </c>
      <c r="AB299" s="440"/>
      <c r="AC299" s="441"/>
      <c r="AD299" s="442"/>
      <c r="AE299" s="440"/>
      <c r="AF299" s="441"/>
      <c r="AG299" s="441"/>
      <c r="AH299" s="442"/>
      <c r="AI299" s="29"/>
    </row>
    <row r="300" spans="5:40" ht="15" customHeight="1" x14ac:dyDescent="0.3">
      <c r="F300" s="28" t="str">
        <f>IF(H295="","",IF(O300&gt;0,IF(O300&lt;=H295,"X",""),""))</f>
        <v/>
      </c>
      <c r="G300" s="283" t="str">
        <f>IF($G$36="","",$G$36)</f>
        <v>Job Training or Education</v>
      </c>
      <c r="H300" s="440"/>
      <c r="I300" s="441"/>
      <c r="J300" s="442"/>
      <c r="K300" s="440"/>
      <c r="L300" s="441"/>
      <c r="M300" s="441"/>
      <c r="N300" s="442"/>
      <c r="O300" s="29"/>
      <c r="V300" s="3"/>
      <c r="Z300" s="28" t="str">
        <f>IF(AB295="","",IF(AI300&gt;0,IF(AI300&lt;=AB295,"X",""),""))</f>
        <v/>
      </c>
      <c r="AA300" s="283" t="str">
        <f>IF($AA$36="","",$AA$36)</f>
        <v>Job Training or Education</v>
      </c>
      <c r="AB300" s="440"/>
      <c r="AC300" s="441"/>
      <c r="AD300" s="442"/>
      <c r="AE300" s="440"/>
      <c r="AF300" s="441"/>
      <c r="AG300" s="441"/>
      <c r="AH300" s="442"/>
      <c r="AI300" s="29"/>
    </row>
    <row r="301" spans="5:40" ht="15" customHeight="1" thickBot="1" x14ac:dyDescent="0.35">
      <c r="F301" s="6"/>
      <c r="G301" s="6"/>
      <c r="H301" s="6"/>
      <c r="I301" s="6"/>
      <c r="J301" s="6"/>
      <c r="K301" s="6"/>
      <c r="L301" s="6"/>
      <c r="M301" s="6"/>
      <c r="N301" s="6"/>
      <c r="O301" s="6"/>
      <c r="V301" s="3"/>
      <c r="Z301" s="6"/>
      <c r="AA301" s="6"/>
      <c r="AB301" s="6"/>
      <c r="AC301" s="6"/>
      <c r="AD301" s="6"/>
      <c r="AE301" s="6"/>
      <c r="AF301" s="6"/>
      <c r="AG301" s="6"/>
      <c r="AH301" s="6"/>
      <c r="AI301" s="6"/>
    </row>
    <row r="302" spans="5:40" ht="17.25" thickBot="1" x14ac:dyDescent="0.35">
      <c r="E302" s="6"/>
      <c r="F302" s="6"/>
      <c r="G302" s="6"/>
      <c r="H302" s="6"/>
      <c r="I302" s="6"/>
      <c r="J302" s="6"/>
      <c r="K302" s="6"/>
      <c r="L302" s="6"/>
      <c r="M302" s="6"/>
      <c r="N302" s="6"/>
      <c r="O302" s="6"/>
      <c r="V302" s="3"/>
      <c r="Y302" s="6"/>
      <c r="Z302" s="6"/>
      <c r="AA302" s="6"/>
      <c r="AB302" s="6"/>
      <c r="AC302" s="6"/>
      <c r="AD302" s="6"/>
      <c r="AE302" s="6"/>
      <c r="AF302" s="6"/>
      <c r="AG302" s="6"/>
      <c r="AH302" s="6"/>
      <c r="AI302" s="6"/>
    </row>
    <row r="303" spans="5:40" x14ac:dyDescent="0.3">
      <c r="E303" s="449"/>
      <c r="F303" s="449"/>
      <c r="G303" s="449"/>
      <c r="H303" s="449"/>
      <c r="I303" s="449"/>
      <c r="J303" s="449"/>
      <c r="K303" s="449"/>
      <c r="L303" s="449"/>
      <c r="M303" s="449"/>
      <c r="N303" s="449"/>
      <c r="O303" s="449"/>
      <c r="V303" s="3"/>
      <c r="Y303" s="449"/>
      <c r="Z303" s="449"/>
      <c r="AA303" s="449"/>
      <c r="AB303" s="449"/>
      <c r="AC303" s="449"/>
      <c r="AD303" s="449"/>
      <c r="AE303" s="449"/>
      <c r="AF303" s="449"/>
      <c r="AG303" s="449"/>
      <c r="AH303" s="449"/>
      <c r="AI303" s="449"/>
    </row>
    <row r="304" spans="5:40" x14ac:dyDescent="0.3">
      <c r="F304" s="281" t="s">
        <v>230</v>
      </c>
      <c r="G304" s="10">
        <f>G295+1</f>
        <v>27</v>
      </c>
      <c r="H304" s="281" t="s">
        <v>231</v>
      </c>
      <c r="I304" s="281"/>
      <c r="J304" s="281"/>
      <c r="K304" s="23" t="s">
        <v>232</v>
      </c>
      <c r="L304" s="24"/>
      <c r="V304" s="3"/>
      <c r="Z304" s="281" t="s">
        <v>230</v>
      </c>
      <c r="AA304" s="10">
        <f>AA295+1</f>
        <v>27</v>
      </c>
      <c r="AB304" s="281" t="s">
        <v>231</v>
      </c>
      <c r="AC304" s="281"/>
      <c r="AD304" s="281"/>
      <c r="AE304" s="23" t="s">
        <v>232</v>
      </c>
      <c r="AF304" s="24"/>
    </row>
    <row r="305" spans="5:40" x14ac:dyDescent="0.3">
      <c r="E305" s="445" t="s">
        <v>233</v>
      </c>
      <c r="F305" s="445"/>
      <c r="G305" s="26" t="s">
        <v>155</v>
      </c>
      <c r="H305" s="27">
        <f>IF(G305=P$4,Q$4,IF(G305=P$5,Q$5,IF(G305=P$6,Q$6,IF(G305=P$7,Q$7,IF(G305=P$8,Q$8,"")))))</f>
        <v>0</v>
      </c>
      <c r="I305" s="27"/>
      <c r="J305" s="27"/>
      <c r="K305" s="23" t="s">
        <v>234</v>
      </c>
      <c r="L305" s="24"/>
      <c r="P305" s="1">
        <f>IF(G305="",0,1)</f>
        <v>0</v>
      </c>
      <c r="Q305" s="1">
        <f>IF(F307="",0,1)</f>
        <v>0</v>
      </c>
      <c r="S305" s="1">
        <f>IF(F308="",0,1)</f>
        <v>0</v>
      </c>
      <c r="T305" s="1">
        <f>IF(F309="",0,1)</f>
        <v>0</v>
      </c>
      <c r="V305" s="3"/>
      <c r="Y305" s="445" t="s">
        <v>233</v>
      </c>
      <c r="Z305" s="445"/>
      <c r="AA305" s="26" t="s">
        <v>155</v>
      </c>
      <c r="AB305" s="27">
        <f>IF(AA305=AJ$4,AK$4,IF(AA305=AJ$5,AK$5,IF(AA305=AJ$6,AK$6,IF(AA305=AJ$7,AK$7,IF(AA305=AJ$8,AK$8,"")))))</f>
        <v>0</v>
      </c>
      <c r="AC305" s="27"/>
      <c r="AD305" s="27"/>
      <c r="AE305" s="23" t="s">
        <v>234</v>
      </c>
      <c r="AF305" s="24"/>
      <c r="AJ305" s="1">
        <f>IF(AA305="",0,1)</f>
        <v>0</v>
      </c>
      <c r="AK305" s="1">
        <f>IF(Z307="",0,1)</f>
        <v>0</v>
      </c>
      <c r="AM305" s="1">
        <f>IF(Z308="",0,1)</f>
        <v>0</v>
      </c>
      <c r="AN305" s="1">
        <f>IF(Z309="",0,1)</f>
        <v>0</v>
      </c>
    </row>
    <row r="306" spans="5:40" x14ac:dyDescent="0.3">
      <c r="G306" s="281" t="s">
        <v>236</v>
      </c>
      <c r="H306" s="281" t="s">
        <v>237</v>
      </c>
      <c r="I306" s="281"/>
      <c r="J306" s="281"/>
      <c r="K306" s="281" t="s">
        <v>238</v>
      </c>
      <c r="L306" s="281"/>
      <c r="M306" s="281"/>
      <c r="N306" s="281"/>
      <c r="O306" s="281" t="s">
        <v>239</v>
      </c>
      <c r="V306" s="3"/>
      <c r="AA306" s="281" t="s">
        <v>236</v>
      </c>
      <c r="AB306" s="281" t="s">
        <v>237</v>
      </c>
      <c r="AC306" s="281"/>
      <c r="AD306" s="281"/>
      <c r="AE306" s="281" t="s">
        <v>238</v>
      </c>
      <c r="AF306" s="281"/>
      <c r="AG306" s="281"/>
      <c r="AH306" s="281"/>
      <c r="AI306" s="281" t="s">
        <v>239</v>
      </c>
    </row>
    <row r="307" spans="5:40" ht="15" customHeight="1" x14ac:dyDescent="0.3">
      <c r="F307" s="28" t="str">
        <f>IF(H303="","",IF(O307&gt;0,IF(O307&lt;=H303,"X",""),""))</f>
        <v/>
      </c>
      <c r="G307" s="283" t="str">
        <f>IF($G$34="","",$G$34)</f>
        <v>Health Services</v>
      </c>
      <c r="H307" s="440"/>
      <c r="I307" s="441"/>
      <c r="J307" s="442"/>
      <c r="K307" s="440"/>
      <c r="L307" s="441"/>
      <c r="M307" s="441"/>
      <c r="N307" s="442"/>
      <c r="O307" s="29"/>
      <c r="V307" s="3"/>
      <c r="Z307" s="28" t="str">
        <f>IF(AI307="Yes", "X","")</f>
        <v/>
      </c>
      <c r="AA307" s="283" t="str">
        <f>IF($AA$34="","",$AA$34)</f>
        <v>Health Services</v>
      </c>
      <c r="AB307" s="440"/>
      <c r="AC307" s="441"/>
      <c r="AD307" s="442"/>
      <c r="AE307" s="440"/>
      <c r="AF307" s="441"/>
      <c r="AG307" s="441"/>
      <c r="AH307" s="442"/>
      <c r="AI307" s="29"/>
    </row>
    <row r="308" spans="5:40" ht="15" customHeight="1" x14ac:dyDescent="0.3">
      <c r="F308" s="28" t="str">
        <f>IF(H304="","",IF(O308&gt;0,IF(O308&lt;=H304,"X",""),""))</f>
        <v/>
      </c>
      <c r="G308" s="283" t="str">
        <f>IF($G$35="","",$G$35)</f>
        <v>Civic/Recreation</v>
      </c>
      <c r="H308" s="440"/>
      <c r="I308" s="441"/>
      <c r="J308" s="442"/>
      <c r="K308" s="440"/>
      <c r="L308" s="441"/>
      <c r="M308" s="441"/>
      <c r="N308" s="442"/>
      <c r="O308" s="29"/>
      <c r="V308" s="3"/>
      <c r="Z308" s="28" t="str">
        <f>IF(AB304="","",IF(AI308&gt;0,IF(AI308&lt;=AB304,"X",""),""))</f>
        <v/>
      </c>
      <c r="AA308" s="283" t="str">
        <f>IF($AA$35="","",$AA$35)</f>
        <v>Civic/Recreation</v>
      </c>
      <c r="AB308" s="440"/>
      <c r="AC308" s="441"/>
      <c r="AD308" s="442"/>
      <c r="AE308" s="440"/>
      <c r="AF308" s="441"/>
      <c r="AG308" s="441"/>
      <c r="AH308" s="442"/>
      <c r="AI308" s="29"/>
    </row>
    <row r="309" spans="5:40" ht="15" customHeight="1" x14ac:dyDescent="0.3">
      <c r="F309" s="28" t="str">
        <f>IF(H304="","",IF(O309&gt;0,IF(O309&lt;=H304,"X",""),""))</f>
        <v/>
      </c>
      <c r="G309" s="283" t="str">
        <f>IF($G$36="","",$G$36)</f>
        <v>Job Training or Education</v>
      </c>
      <c r="H309" s="440"/>
      <c r="I309" s="441"/>
      <c r="J309" s="442"/>
      <c r="K309" s="440"/>
      <c r="L309" s="441"/>
      <c r="M309" s="441"/>
      <c r="N309" s="442"/>
      <c r="O309" s="29"/>
      <c r="V309" s="3"/>
      <c r="Z309" s="28" t="str">
        <f>IF(AB304="","",IF(AI309&gt;0,IF(AI309&lt;=AB304,"X",""),""))</f>
        <v/>
      </c>
      <c r="AA309" s="283" t="str">
        <f>IF($AA$36="","",$AA$36)</f>
        <v>Job Training or Education</v>
      </c>
      <c r="AB309" s="440"/>
      <c r="AC309" s="441"/>
      <c r="AD309" s="442"/>
      <c r="AE309" s="440"/>
      <c r="AF309" s="441"/>
      <c r="AG309" s="441"/>
      <c r="AH309" s="442"/>
      <c r="AI309" s="29"/>
    </row>
    <row r="310" spans="5:40" ht="15" customHeight="1" thickBot="1" x14ac:dyDescent="0.35">
      <c r="F310" s="6"/>
      <c r="G310" s="6"/>
      <c r="H310" s="6"/>
      <c r="I310" s="6"/>
      <c r="J310" s="6"/>
      <c r="K310" s="6"/>
      <c r="L310" s="6"/>
      <c r="M310" s="6"/>
      <c r="N310" s="6"/>
      <c r="O310" s="6"/>
      <c r="V310" s="3"/>
      <c r="Z310" s="6"/>
      <c r="AA310" s="6"/>
      <c r="AB310" s="6"/>
      <c r="AC310" s="6"/>
      <c r="AD310" s="6"/>
      <c r="AE310" s="6"/>
      <c r="AF310" s="6"/>
      <c r="AG310" s="6"/>
      <c r="AH310" s="6"/>
      <c r="AI310" s="6"/>
    </row>
    <row r="311" spans="5:40" ht="15" hidden="1" customHeight="1" x14ac:dyDescent="0.3">
      <c r="F311" s="28" t="str">
        <f>IF(H305="","",IF(O311&gt;0,IF(O311&lt;=H305,"X",""),""))</f>
        <v/>
      </c>
      <c r="G311" s="283" t="str">
        <f>IF($G$37="","",$G$37)</f>
        <v/>
      </c>
      <c r="H311" s="452"/>
      <c r="I311" s="453"/>
      <c r="J311" s="454"/>
      <c r="K311" s="452"/>
      <c r="L311" s="453"/>
      <c r="M311" s="453"/>
      <c r="N311" s="454"/>
      <c r="O311" s="30"/>
      <c r="V311" s="3"/>
      <c r="Z311" s="28" t="str">
        <f>IF(AB305="","",IF(AI311&gt;0,IF(AI311&lt;=AB305,"X",""),""))</f>
        <v/>
      </c>
      <c r="AA311" s="283" t="str">
        <f>IF($G$37="","",$G$37)</f>
        <v/>
      </c>
      <c r="AB311" s="452"/>
      <c r="AC311" s="453"/>
      <c r="AD311" s="454"/>
      <c r="AE311" s="452"/>
      <c r="AF311" s="453"/>
      <c r="AG311" s="453"/>
      <c r="AH311" s="454"/>
      <c r="AI311" s="30"/>
    </row>
    <row r="312" spans="5:40" ht="15" hidden="1" customHeight="1" x14ac:dyDescent="0.3">
      <c r="F312" s="28" t="str">
        <f>IF(H305="","",IF(O312&gt;0,IF(O312&lt;=H305,"X",""),""))</f>
        <v/>
      </c>
      <c r="G312" s="283" t="str">
        <f>IF($G$38="","",$G$38)</f>
        <v/>
      </c>
      <c r="H312" s="452"/>
      <c r="I312" s="453"/>
      <c r="J312" s="454"/>
      <c r="K312" s="452"/>
      <c r="L312" s="453"/>
      <c r="M312" s="453"/>
      <c r="N312" s="454"/>
      <c r="O312" s="30"/>
      <c r="V312" s="3"/>
      <c r="Z312" s="28" t="str">
        <f>IF(AB305="","",IF(AI312&gt;0,IF(AI312&lt;=AB305,"X",""),""))</f>
        <v/>
      </c>
      <c r="AA312" s="283" t="str">
        <f>IF($G$38="","",$G$38)</f>
        <v/>
      </c>
      <c r="AB312" s="452"/>
      <c r="AC312" s="453"/>
      <c r="AD312" s="454"/>
      <c r="AE312" s="452"/>
      <c r="AF312" s="453"/>
      <c r="AG312" s="453"/>
      <c r="AH312" s="454"/>
      <c r="AI312" s="30"/>
    </row>
    <row r="313" spans="5:40" ht="15" hidden="1" customHeight="1" x14ac:dyDescent="0.3">
      <c r="F313" s="28" t="str">
        <f>IF(H305="","",IF(O313&gt;0,IF(O313&lt;=H305,"X",""),""))</f>
        <v/>
      </c>
      <c r="G313" s="283" t="str">
        <f>IF($G$39="","",$G$39)</f>
        <v/>
      </c>
      <c r="H313" s="452"/>
      <c r="I313" s="453"/>
      <c r="J313" s="454"/>
      <c r="K313" s="452"/>
      <c r="L313" s="453"/>
      <c r="M313" s="453"/>
      <c r="N313" s="454"/>
      <c r="O313" s="30"/>
      <c r="V313" s="3"/>
      <c r="Z313" s="28" t="str">
        <f>IF(AB305="","",IF(AI313&gt;0,IF(AI313&lt;=AB305,"X",""),""))</f>
        <v/>
      </c>
      <c r="AA313" s="283" t="str">
        <f>IF($G$39="","",$G$39)</f>
        <v/>
      </c>
      <c r="AB313" s="452"/>
      <c r="AC313" s="453"/>
      <c r="AD313" s="454"/>
      <c r="AE313" s="452"/>
      <c r="AF313" s="453"/>
      <c r="AG313" s="453"/>
      <c r="AH313" s="454"/>
      <c r="AI313" s="30"/>
    </row>
    <row r="314" spans="5:40" ht="17.25" thickBot="1" x14ac:dyDescent="0.35">
      <c r="E314" s="6"/>
      <c r="F314" s="6"/>
      <c r="G314" s="6"/>
      <c r="H314" s="6"/>
      <c r="I314" s="6"/>
      <c r="J314" s="6"/>
      <c r="K314" s="6"/>
      <c r="L314" s="6"/>
      <c r="M314" s="6"/>
      <c r="N314" s="6"/>
      <c r="O314" s="6"/>
      <c r="V314" s="3"/>
      <c r="Y314" s="6"/>
      <c r="Z314" s="6"/>
      <c r="AA314" s="6"/>
      <c r="AB314" s="6"/>
      <c r="AC314" s="6"/>
      <c r="AD314" s="6"/>
      <c r="AE314" s="6"/>
      <c r="AF314" s="6"/>
      <c r="AG314" s="6"/>
      <c r="AH314" s="6"/>
      <c r="AI314" s="6"/>
    </row>
    <row r="315" spans="5:40" x14ac:dyDescent="0.3">
      <c r="E315" s="449"/>
      <c r="F315" s="449"/>
      <c r="G315" s="449"/>
      <c r="H315" s="449"/>
      <c r="I315" s="449"/>
      <c r="J315" s="449"/>
      <c r="K315" s="449"/>
      <c r="L315" s="449"/>
      <c r="M315" s="449"/>
      <c r="N315" s="449"/>
      <c r="O315" s="449"/>
      <c r="V315" s="3"/>
      <c r="Y315" s="449"/>
      <c r="Z315" s="449"/>
      <c r="AA315" s="449"/>
      <c r="AB315" s="449"/>
      <c r="AC315" s="449"/>
      <c r="AD315" s="449"/>
      <c r="AE315" s="449"/>
      <c r="AF315" s="449"/>
      <c r="AG315" s="449"/>
      <c r="AH315" s="449"/>
      <c r="AI315" s="449"/>
    </row>
    <row r="316" spans="5:40" x14ac:dyDescent="0.3">
      <c r="F316" s="281" t="s">
        <v>230</v>
      </c>
      <c r="G316" s="10">
        <f>G304+1</f>
        <v>28</v>
      </c>
      <c r="H316" s="281" t="s">
        <v>231</v>
      </c>
      <c r="I316" s="281"/>
      <c r="J316" s="281"/>
      <c r="K316" s="23" t="s">
        <v>232</v>
      </c>
      <c r="L316" s="24"/>
      <c r="V316" s="3"/>
      <c r="Z316" s="281" t="s">
        <v>230</v>
      </c>
      <c r="AA316" s="10">
        <f>AA304+1</f>
        <v>28</v>
      </c>
      <c r="AB316" s="281" t="s">
        <v>231</v>
      </c>
      <c r="AC316" s="281"/>
      <c r="AD316" s="281"/>
      <c r="AE316" s="23" t="s">
        <v>232</v>
      </c>
      <c r="AF316" s="24"/>
    </row>
    <row r="317" spans="5:40" x14ac:dyDescent="0.3">
      <c r="E317" s="445" t="s">
        <v>233</v>
      </c>
      <c r="F317" s="445"/>
      <c r="G317" s="26" t="s">
        <v>155</v>
      </c>
      <c r="H317" s="27">
        <f>IF(G317=P$4,Q$4,IF(G317=P$5,Q$5,IF(G317=P$6,Q$6,IF(G317=P$7,Q$7,IF(G317=P$8,Q$8,"")))))</f>
        <v>0</v>
      </c>
      <c r="I317" s="27"/>
      <c r="J317" s="27"/>
      <c r="K317" s="23" t="s">
        <v>234</v>
      </c>
      <c r="L317" s="24"/>
      <c r="P317" s="1">
        <f>IF(G317="",0,1)</f>
        <v>0</v>
      </c>
      <c r="Q317" s="1">
        <f>IF(F319="",0,1)</f>
        <v>0</v>
      </c>
      <c r="S317" s="1">
        <f>IF(F320="",0,1)</f>
        <v>0</v>
      </c>
      <c r="T317" s="1">
        <f>IF(F321="",0,1)</f>
        <v>0</v>
      </c>
      <c r="V317" s="3"/>
      <c r="Y317" s="445" t="s">
        <v>233</v>
      </c>
      <c r="Z317" s="445"/>
      <c r="AA317" s="26" t="s">
        <v>155</v>
      </c>
      <c r="AB317" s="27">
        <f>IF(AA317=AJ$4,AK$4,IF(AA317=AJ$5,AK$5,IF(AA317=AJ$6,AK$6,IF(AA317=AJ$7,AK$7,IF(AA317=AJ$8,AK$8,"")))))</f>
        <v>0</v>
      </c>
      <c r="AC317" s="27"/>
      <c r="AD317" s="27"/>
      <c r="AE317" s="23" t="s">
        <v>234</v>
      </c>
      <c r="AF317" s="24"/>
      <c r="AJ317" s="1">
        <f>IF(AA317="",0,1)</f>
        <v>0</v>
      </c>
      <c r="AK317" s="1">
        <f>IF(Z319="",0,1)</f>
        <v>0</v>
      </c>
      <c r="AM317" s="1">
        <f>IF(Z320="",0,1)</f>
        <v>0</v>
      </c>
      <c r="AN317" s="1">
        <f>IF(Z321="",0,1)</f>
        <v>0</v>
      </c>
    </row>
    <row r="318" spans="5:40" x14ac:dyDescent="0.3">
      <c r="G318" s="281" t="s">
        <v>236</v>
      </c>
      <c r="H318" s="281" t="s">
        <v>237</v>
      </c>
      <c r="I318" s="281"/>
      <c r="J318" s="281"/>
      <c r="K318" s="281" t="s">
        <v>238</v>
      </c>
      <c r="L318" s="281"/>
      <c r="M318" s="281"/>
      <c r="N318" s="281"/>
      <c r="O318" s="281" t="s">
        <v>239</v>
      </c>
      <c r="V318" s="3"/>
      <c r="AA318" s="281" t="s">
        <v>236</v>
      </c>
      <c r="AB318" s="281" t="s">
        <v>237</v>
      </c>
      <c r="AC318" s="281"/>
      <c r="AD318" s="281"/>
      <c r="AE318" s="281" t="s">
        <v>238</v>
      </c>
      <c r="AF318" s="281"/>
      <c r="AG318" s="281"/>
      <c r="AH318" s="281"/>
      <c r="AI318" s="281" t="s">
        <v>239</v>
      </c>
    </row>
    <row r="319" spans="5:40" ht="15" customHeight="1" x14ac:dyDescent="0.3">
      <c r="F319" s="28" t="str">
        <f>IF(H315="","",IF(O319&gt;0,IF(O319&lt;=H315,"X",""),""))</f>
        <v/>
      </c>
      <c r="G319" s="283" t="str">
        <f>IF($G$34="","",$G$34)</f>
        <v>Health Services</v>
      </c>
      <c r="H319" s="440"/>
      <c r="I319" s="441"/>
      <c r="J319" s="442"/>
      <c r="K319" s="440"/>
      <c r="L319" s="441"/>
      <c r="M319" s="441"/>
      <c r="N319" s="442"/>
      <c r="O319" s="29"/>
      <c r="V319" s="3"/>
      <c r="Z319" s="28" t="str">
        <f>IF(AI319="Yes", "X","")</f>
        <v/>
      </c>
      <c r="AA319" s="283" t="str">
        <f>IF($AA$34="","",$AA$34)</f>
        <v>Health Services</v>
      </c>
      <c r="AB319" s="440"/>
      <c r="AC319" s="441"/>
      <c r="AD319" s="442"/>
      <c r="AE319" s="440"/>
      <c r="AF319" s="441"/>
      <c r="AG319" s="441"/>
      <c r="AH319" s="442"/>
      <c r="AI319" s="29"/>
    </row>
    <row r="320" spans="5:40" ht="15" customHeight="1" x14ac:dyDescent="0.3">
      <c r="F320" s="28" t="str">
        <f>IF(H316="","",IF(O320&gt;0,IF(O320&lt;=H316,"X",""),""))</f>
        <v/>
      </c>
      <c r="G320" s="283" t="str">
        <f>IF($G$35="","",$G$35)</f>
        <v>Civic/Recreation</v>
      </c>
      <c r="H320" s="440"/>
      <c r="I320" s="441"/>
      <c r="J320" s="442"/>
      <c r="K320" s="440"/>
      <c r="L320" s="441"/>
      <c r="M320" s="441"/>
      <c r="N320" s="442"/>
      <c r="O320" s="29"/>
      <c r="V320" s="3"/>
      <c r="Z320" s="28" t="str">
        <f>IF(AB316="","",IF(AI320&gt;0,IF(AI320&lt;=AB316,"X",""),""))</f>
        <v/>
      </c>
      <c r="AA320" s="283" t="str">
        <f>IF($AA$35="","",$AA$35)</f>
        <v>Civic/Recreation</v>
      </c>
      <c r="AB320" s="440"/>
      <c r="AC320" s="441"/>
      <c r="AD320" s="442"/>
      <c r="AE320" s="440"/>
      <c r="AF320" s="441"/>
      <c r="AG320" s="441"/>
      <c r="AH320" s="442"/>
      <c r="AI320" s="29"/>
    </row>
    <row r="321" spans="5:40" ht="15" customHeight="1" x14ac:dyDescent="0.3">
      <c r="F321" s="28" t="str">
        <f>IF(H316="","",IF(O321&gt;0,IF(O321&lt;=H316,"X",""),""))</f>
        <v/>
      </c>
      <c r="G321" s="283" t="str">
        <f>IF($G$36="","",$G$36)</f>
        <v>Job Training or Education</v>
      </c>
      <c r="H321" s="440"/>
      <c r="I321" s="441"/>
      <c r="J321" s="442"/>
      <c r="K321" s="440"/>
      <c r="L321" s="441"/>
      <c r="M321" s="441"/>
      <c r="N321" s="442"/>
      <c r="O321" s="29"/>
      <c r="V321" s="3"/>
      <c r="Z321" s="28" t="str">
        <f>IF(AB316="","",IF(AI321&gt;0,IF(AI321&lt;=AB316,"X",""),""))</f>
        <v/>
      </c>
      <c r="AA321" s="283" t="str">
        <f>IF($AA$36="","",$AA$36)</f>
        <v>Job Training or Education</v>
      </c>
      <c r="AB321" s="440"/>
      <c r="AC321" s="441"/>
      <c r="AD321" s="442"/>
      <c r="AE321" s="440"/>
      <c r="AF321" s="441"/>
      <c r="AG321" s="441"/>
      <c r="AH321" s="442"/>
      <c r="AI321" s="29"/>
    </row>
    <row r="322" spans="5:40" ht="15" customHeight="1" thickBot="1" x14ac:dyDescent="0.35">
      <c r="F322" s="6"/>
      <c r="G322" s="6"/>
      <c r="H322" s="6"/>
      <c r="I322" s="6"/>
      <c r="J322" s="6"/>
      <c r="K322" s="6"/>
      <c r="L322" s="6"/>
      <c r="M322" s="6"/>
      <c r="N322" s="6"/>
      <c r="O322" s="6"/>
      <c r="V322" s="3"/>
      <c r="Z322" s="6"/>
      <c r="AA322" s="6"/>
      <c r="AB322" s="6"/>
      <c r="AC322" s="6"/>
      <c r="AD322" s="6"/>
      <c r="AE322" s="6"/>
      <c r="AF322" s="6"/>
      <c r="AG322" s="6"/>
      <c r="AH322" s="6"/>
      <c r="AI322" s="6"/>
    </row>
    <row r="323" spans="5:40" ht="15" hidden="1" customHeight="1" x14ac:dyDescent="0.3">
      <c r="F323" s="28" t="str">
        <f>IF(H317="","",IF(O323&gt;0,IF(O323&lt;=H317,"X",""),""))</f>
        <v/>
      </c>
      <c r="G323" s="283" t="str">
        <f>IF($G$37="","",$G$37)</f>
        <v/>
      </c>
      <c r="H323" s="452"/>
      <c r="I323" s="453"/>
      <c r="J323" s="454"/>
      <c r="K323" s="452"/>
      <c r="L323" s="453"/>
      <c r="M323" s="453"/>
      <c r="N323" s="454"/>
      <c r="O323" s="30"/>
      <c r="V323" s="3"/>
      <c r="Z323" s="28" t="str">
        <f>IF(AB317="","",IF(AI323&gt;0,IF(AI323&lt;=AB317,"X",""),""))</f>
        <v/>
      </c>
      <c r="AA323" s="283" t="str">
        <f>IF($G$37="","",$G$37)</f>
        <v/>
      </c>
      <c r="AB323" s="452"/>
      <c r="AC323" s="453"/>
      <c r="AD323" s="454"/>
      <c r="AE323" s="452"/>
      <c r="AF323" s="453"/>
      <c r="AG323" s="453"/>
      <c r="AH323" s="454"/>
      <c r="AI323" s="30"/>
    </row>
    <row r="324" spans="5:40" ht="15" hidden="1" customHeight="1" x14ac:dyDescent="0.3">
      <c r="F324" s="28" t="str">
        <f>IF(H317="","",IF(O324&gt;0,IF(O324&lt;=H317,"X",""),""))</f>
        <v/>
      </c>
      <c r="G324" s="283" t="str">
        <f>IF($G$38="","",$G$38)</f>
        <v/>
      </c>
      <c r="H324" s="452"/>
      <c r="I324" s="453"/>
      <c r="J324" s="454"/>
      <c r="K324" s="452"/>
      <c r="L324" s="453"/>
      <c r="M324" s="453"/>
      <c r="N324" s="454"/>
      <c r="O324" s="30"/>
      <c r="V324" s="3"/>
      <c r="Z324" s="28" t="str">
        <f>IF(AB317="","",IF(AI324&gt;0,IF(AI324&lt;=AB317,"X",""),""))</f>
        <v/>
      </c>
      <c r="AA324" s="283" t="str">
        <f>IF($G$38="","",$G$38)</f>
        <v/>
      </c>
      <c r="AB324" s="452"/>
      <c r="AC324" s="453"/>
      <c r="AD324" s="454"/>
      <c r="AE324" s="452"/>
      <c r="AF324" s="453"/>
      <c r="AG324" s="453"/>
      <c r="AH324" s="454"/>
      <c r="AI324" s="30"/>
    </row>
    <row r="325" spans="5:40" ht="15" hidden="1" customHeight="1" x14ac:dyDescent="0.3">
      <c r="F325" s="28" t="str">
        <f>IF(H317="","",IF(O325&gt;0,IF(O325&lt;=H317,"X",""),""))</f>
        <v/>
      </c>
      <c r="G325" s="283" t="str">
        <f>IF($G$39="","",$G$39)</f>
        <v/>
      </c>
      <c r="H325" s="452"/>
      <c r="I325" s="453"/>
      <c r="J325" s="454"/>
      <c r="K325" s="452"/>
      <c r="L325" s="453"/>
      <c r="M325" s="453"/>
      <c r="N325" s="454"/>
      <c r="O325" s="30"/>
      <c r="V325" s="3"/>
      <c r="Z325" s="28" t="str">
        <f>IF(AB317="","",IF(AI325&gt;0,IF(AI325&lt;=AB317,"X",""),""))</f>
        <v/>
      </c>
      <c r="AA325" s="283" t="str">
        <f>IF($G$39="","",$G$39)</f>
        <v/>
      </c>
      <c r="AB325" s="452"/>
      <c r="AC325" s="453"/>
      <c r="AD325" s="454"/>
      <c r="AE325" s="452"/>
      <c r="AF325" s="453"/>
      <c r="AG325" s="453"/>
      <c r="AH325" s="454"/>
      <c r="AI325" s="30"/>
    </row>
    <row r="326" spans="5:40" ht="17.25" thickBot="1" x14ac:dyDescent="0.35">
      <c r="E326" s="6"/>
      <c r="F326" s="6"/>
      <c r="G326" s="6"/>
      <c r="H326" s="6"/>
      <c r="I326" s="6"/>
      <c r="J326" s="6"/>
      <c r="K326" s="6"/>
      <c r="L326" s="6"/>
      <c r="M326" s="6"/>
      <c r="N326" s="6"/>
      <c r="O326" s="6"/>
      <c r="V326" s="3"/>
      <c r="Y326" s="6"/>
      <c r="Z326" s="6"/>
      <c r="AA326" s="6"/>
      <c r="AB326" s="6"/>
      <c r="AC326" s="6"/>
      <c r="AD326" s="6"/>
      <c r="AE326" s="6"/>
      <c r="AF326" s="6"/>
      <c r="AG326" s="6"/>
      <c r="AH326" s="6"/>
      <c r="AI326" s="6"/>
    </row>
    <row r="327" spans="5:40" x14ac:dyDescent="0.3">
      <c r="E327" s="449"/>
      <c r="F327" s="449"/>
      <c r="G327" s="449"/>
      <c r="H327" s="449"/>
      <c r="I327" s="449"/>
      <c r="J327" s="449"/>
      <c r="K327" s="449"/>
      <c r="L327" s="449"/>
      <c r="M327" s="449"/>
      <c r="N327" s="449"/>
      <c r="O327" s="449"/>
      <c r="V327" s="3"/>
      <c r="Y327" s="449"/>
      <c r="Z327" s="449"/>
      <c r="AA327" s="449"/>
      <c r="AB327" s="449"/>
      <c r="AC327" s="449"/>
      <c r="AD327" s="449"/>
      <c r="AE327" s="449"/>
      <c r="AF327" s="449"/>
      <c r="AG327" s="449"/>
      <c r="AH327" s="449"/>
      <c r="AI327" s="449"/>
    </row>
    <row r="328" spans="5:40" x14ac:dyDescent="0.3">
      <c r="F328" s="281" t="s">
        <v>230</v>
      </c>
      <c r="G328" s="10">
        <f>G316+1</f>
        <v>29</v>
      </c>
      <c r="H328" s="281" t="s">
        <v>231</v>
      </c>
      <c r="I328" s="281"/>
      <c r="J328" s="281"/>
      <c r="K328" s="23" t="s">
        <v>232</v>
      </c>
      <c r="L328" s="24"/>
      <c r="V328" s="3"/>
      <c r="Z328" s="281" t="s">
        <v>230</v>
      </c>
      <c r="AA328" s="10">
        <f>AA316+1</f>
        <v>29</v>
      </c>
      <c r="AB328" s="281" t="s">
        <v>231</v>
      </c>
      <c r="AC328" s="281"/>
      <c r="AD328" s="281"/>
      <c r="AE328" s="23" t="s">
        <v>232</v>
      </c>
      <c r="AF328" s="24"/>
    </row>
    <row r="329" spans="5:40" x14ac:dyDescent="0.3">
      <c r="E329" s="445" t="s">
        <v>233</v>
      </c>
      <c r="F329" s="445"/>
      <c r="G329" s="26" t="s">
        <v>155</v>
      </c>
      <c r="H329" s="27">
        <f>IF(G329=P$4,Q$4,IF(G329=P$5,Q$5,IF(G329=P$6,Q$6,IF(G329=P$7,Q$7,IF(G329=P$8,Q$8,"")))))</f>
        <v>0</v>
      </c>
      <c r="I329" s="27"/>
      <c r="J329" s="27"/>
      <c r="K329" s="23" t="s">
        <v>234</v>
      </c>
      <c r="L329" s="24"/>
      <c r="P329" s="1">
        <f>IF(G329="",0,1)</f>
        <v>0</v>
      </c>
      <c r="Q329" s="1">
        <f>IF(F331="",0,1)</f>
        <v>0</v>
      </c>
      <c r="S329" s="1">
        <f>IF(F332="",0,1)</f>
        <v>0</v>
      </c>
      <c r="T329" s="1">
        <f>IF(F333="",0,1)</f>
        <v>0</v>
      </c>
      <c r="V329" s="3"/>
      <c r="Y329" s="445" t="s">
        <v>233</v>
      </c>
      <c r="Z329" s="445"/>
      <c r="AA329" s="26" t="s">
        <v>155</v>
      </c>
      <c r="AB329" s="27">
        <f>IF(AA329=AJ$4,AK$4,IF(AA329=AJ$5,AK$5,IF(AA329=AJ$6,AK$6,IF(AA329=AJ$7,AK$7,IF(AA329=AJ$8,AK$8,"")))))</f>
        <v>0</v>
      </c>
      <c r="AC329" s="27"/>
      <c r="AD329" s="27"/>
      <c r="AE329" s="23" t="s">
        <v>234</v>
      </c>
      <c r="AF329" s="24"/>
      <c r="AJ329" s="1">
        <f>IF(AA329="",0,1)</f>
        <v>0</v>
      </c>
      <c r="AK329" s="1">
        <f>IF(Z331="",0,1)</f>
        <v>0</v>
      </c>
      <c r="AM329" s="1">
        <f>IF(Z332="",0,1)</f>
        <v>0</v>
      </c>
      <c r="AN329" s="1">
        <f>IF(Z333="",0,1)</f>
        <v>0</v>
      </c>
    </row>
    <row r="330" spans="5:40" x14ac:dyDescent="0.3">
      <c r="G330" s="281" t="s">
        <v>236</v>
      </c>
      <c r="H330" s="281" t="s">
        <v>237</v>
      </c>
      <c r="I330" s="281"/>
      <c r="J330" s="281"/>
      <c r="K330" s="281" t="s">
        <v>238</v>
      </c>
      <c r="L330" s="281"/>
      <c r="M330" s="281"/>
      <c r="N330" s="281"/>
      <c r="O330" s="281" t="s">
        <v>239</v>
      </c>
      <c r="V330" s="3"/>
      <c r="AA330" s="281" t="s">
        <v>236</v>
      </c>
      <c r="AB330" s="281" t="s">
        <v>237</v>
      </c>
      <c r="AC330" s="281"/>
      <c r="AD330" s="281"/>
      <c r="AE330" s="281" t="s">
        <v>238</v>
      </c>
      <c r="AF330" s="281"/>
      <c r="AG330" s="281"/>
      <c r="AH330" s="281"/>
      <c r="AI330" s="281" t="s">
        <v>239</v>
      </c>
    </row>
    <row r="331" spans="5:40" ht="15" customHeight="1" x14ac:dyDescent="0.3">
      <c r="F331" s="28" t="str">
        <f>IF(H327="","",IF(O331&gt;0,IF(O331&lt;=H327,"X",""),""))</f>
        <v/>
      </c>
      <c r="G331" s="283" t="str">
        <f>IF($G$34="","",$G$34)</f>
        <v>Health Services</v>
      </c>
      <c r="H331" s="440"/>
      <c r="I331" s="441"/>
      <c r="J331" s="442"/>
      <c r="K331" s="440"/>
      <c r="L331" s="441"/>
      <c r="M331" s="441"/>
      <c r="N331" s="442"/>
      <c r="O331" s="29"/>
      <c r="V331" s="3"/>
      <c r="Z331" s="28" t="str">
        <f>IF(AI331="Yes", "X","")</f>
        <v/>
      </c>
      <c r="AA331" s="283" t="str">
        <f>IF($AA$34="","",$AA$34)</f>
        <v>Health Services</v>
      </c>
      <c r="AB331" s="440"/>
      <c r="AC331" s="441"/>
      <c r="AD331" s="442"/>
      <c r="AE331" s="440"/>
      <c r="AF331" s="441"/>
      <c r="AG331" s="441"/>
      <c r="AH331" s="442"/>
      <c r="AI331" s="29"/>
    </row>
    <row r="332" spans="5:40" ht="15" customHeight="1" x14ac:dyDescent="0.3">
      <c r="F332" s="28" t="str">
        <f>IF(H328="","",IF(O332&gt;0,IF(O332&lt;=H328,"X",""),""))</f>
        <v/>
      </c>
      <c r="G332" s="283" t="str">
        <f>IF($G$35="","",$G$35)</f>
        <v>Civic/Recreation</v>
      </c>
      <c r="H332" s="440"/>
      <c r="I332" s="441"/>
      <c r="J332" s="442"/>
      <c r="K332" s="440"/>
      <c r="L332" s="441"/>
      <c r="M332" s="441"/>
      <c r="N332" s="442"/>
      <c r="O332" s="29"/>
      <c r="V332" s="3"/>
      <c r="Z332" s="28" t="str">
        <f>IF(AB328="","",IF(AI332&gt;0,IF(AI332&lt;=AB328,"X",""),""))</f>
        <v/>
      </c>
      <c r="AA332" s="283" t="str">
        <f>IF($AA$35="","",$AA$35)</f>
        <v>Civic/Recreation</v>
      </c>
      <c r="AB332" s="440"/>
      <c r="AC332" s="441"/>
      <c r="AD332" s="442"/>
      <c r="AE332" s="440"/>
      <c r="AF332" s="441"/>
      <c r="AG332" s="441"/>
      <c r="AH332" s="442"/>
      <c r="AI332" s="29"/>
    </row>
    <row r="333" spans="5:40" ht="15" customHeight="1" x14ac:dyDescent="0.3">
      <c r="F333" s="28" t="str">
        <f>IF(H328="","",IF(O333&gt;0,IF(O333&lt;=H328,"X",""),""))</f>
        <v/>
      </c>
      <c r="G333" s="283" t="str">
        <f>IF($G$36="","",$G$36)</f>
        <v>Job Training or Education</v>
      </c>
      <c r="H333" s="440"/>
      <c r="I333" s="441"/>
      <c r="J333" s="442"/>
      <c r="K333" s="440"/>
      <c r="L333" s="441"/>
      <c r="M333" s="441"/>
      <c r="N333" s="442"/>
      <c r="O333" s="29"/>
      <c r="V333" s="3"/>
      <c r="Z333" s="28" t="str">
        <f>IF(AB328="","",IF(AI333&gt;0,IF(AI333&lt;=AB328,"X",""),""))</f>
        <v/>
      </c>
      <c r="AA333" s="283" t="str">
        <f>IF($AA$36="","",$AA$36)</f>
        <v>Job Training or Education</v>
      </c>
      <c r="AB333" s="440"/>
      <c r="AC333" s="441"/>
      <c r="AD333" s="442"/>
      <c r="AE333" s="440"/>
      <c r="AF333" s="441"/>
      <c r="AG333" s="441"/>
      <c r="AH333" s="442"/>
      <c r="AI333" s="29"/>
    </row>
    <row r="334" spans="5:40" ht="15" customHeight="1" thickBot="1" x14ac:dyDescent="0.35">
      <c r="F334" s="6"/>
      <c r="G334" s="6"/>
      <c r="H334" s="6"/>
      <c r="I334" s="6"/>
      <c r="J334" s="6"/>
      <c r="K334" s="6"/>
      <c r="L334" s="6"/>
      <c r="M334" s="6"/>
      <c r="N334" s="6"/>
      <c r="O334" s="6"/>
      <c r="V334" s="3"/>
      <c r="Z334" s="6"/>
      <c r="AA334" s="6"/>
      <c r="AB334" s="6"/>
      <c r="AC334" s="6"/>
      <c r="AD334" s="6"/>
      <c r="AE334" s="6"/>
      <c r="AF334" s="6"/>
      <c r="AG334" s="6"/>
      <c r="AH334" s="6"/>
      <c r="AI334" s="6"/>
    </row>
    <row r="335" spans="5:40" ht="15" hidden="1" customHeight="1" x14ac:dyDescent="0.3">
      <c r="F335" s="28" t="str">
        <f>IF(H329="","",IF(O335&gt;0,IF(O335&lt;=H329,"X",""),""))</f>
        <v/>
      </c>
      <c r="G335" s="283" t="str">
        <f>IF($G$37="","",$G$37)</f>
        <v/>
      </c>
      <c r="H335" s="452"/>
      <c r="I335" s="453"/>
      <c r="J335" s="454"/>
      <c r="K335" s="452"/>
      <c r="L335" s="453"/>
      <c r="M335" s="453"/>
      <c r="N335" s="454"/>
      <c r="O335" s="30"/>
      <c r="V335" s="3"/>
      <c r="Z335" s="28" t="str">
        <f>IF(AB329="","",IF(AI335&gt;0,IF(AI335&lt;=AB329,"X",""),""))</f>
        <v/>
      </c>
      <c r="AA335" s="283" t="str">
        <f>IF($G$37="","",$G$37)</f>
        <v/>
      </c>
      <c r="AB335" s="452"/>
      <c r="AC335" s="453"/>
      <c r="AD335" s="454"/>
      <c r="AE335" s="452"/>
      <c r="AF335" s="453"/>
      <c r="AG335" s="453"/>
      <c r="AH335" s="454"/>
      <c r="AI335" s="30"/>
    </row>
    <row r="336" spans="5:40" ht="15" hidden="1" customHeight="1" x14ac:dyDescent="0.3">
      <c r="F336" s="28" t="str">
        <f>IF(H329="","",IF(O336&gt;0,IF(O336&lt;=H329,"X",""),""))</f>
        <v/>
      </c>
      <c r="G336" s="283" t="str">
        <f>IF($G$38="","",$G$38)</f>
        <v/>
      </c>
      <c r="H336" s="452"/>
      <c r="I336" s="453"/>
      <c r="J336" s="454"/>
      <c r="K336" s="452"/>
      <c r="L336" s="453"/>
      <c r="M336" s="453"/>
      <c r="N336" s="454"/>
      <c r="O336" s="30"/>
      <c r="V336" s="3"/>
      <c r="Z336" s="28" t="str">
        <f>IF(AB329="","",IF(AI336&gt;0,IF(AI336&lt;=AB329,"X",""),""))</f>
        <v/>
      </c>
      <c r="AA336" s="283" t="str">
        <f>IF($G$38="","",$G$38)</f>
        <v/>
      </c>
      <c r="AB336" s="452"/>
      <c r="AC336" s="453"/>
      <c r="AD336" s="454"/>
      <c r="AE336" s="452"/>
      <c r="AF336" s="453"/>
      <c r="AG336" s="453"/>
      <c r="AH336" s="454"/>
      <c r="AI336" s="30"/>
    </row>
    <row r="337" spans="5:40" ht="15" hidden="1" customHeight="1" x14ac:dyDescent="0.3">
      <c r="F337" s="28" t="str">
        <f>IF(H329="","",IF(O337&gt;0,IF(O337&lt;=H329,"X",""),""))</f>
        <v/>
      </c>
      <c r="G337" s="283" t="str">
        <f>IF($G$39="","",$G$39)</f>
        <v/>
      </c>
      <c r="H337" s="452"/>
      <c r="I337" s="453"/>
      <c r="J337" s="454"/>
      <c r="K337" s="452"/>
      <c r="L337" s="453"/>
      <c r="M337" s="453"/>
      <c r="N337" s="454"/>
      <c r="O337" s="30"/>
      <c r="V337" s="3"/>
      <c r="Z337" s="28" t="str">
        <f>IF(AB329="","",IF(AI337&gt;0,IF(AI337&lt;=AB329,"X",""),""))</f>
        <v/>
      </c>
      <c r="AA337" s="283" t="str">
        <f>IF($G$39="","",$G$39)</f>
        <v/>
      </c>
      <c r="AB337" s="452"/>
      <c r="AC337" s="453"/>
      <c r="AD337" s="454"/>
      <c r="AE337" s="452"/>
      <c r="AF337" s="453"/>
      <c r="AG337" s="453"/>
      <c r="AH337" s="454"/>
      <c r="AI337" s="30"/>
    </row>
    <row r="338" spans="5:40" ht="17.25" thickBot="1" x14ac:dyDescent="0.35">
      <c r="E338" s="6"/>
      <c r="F338" s="6"/>
      <c r="G338" s="6"/>
      <c r="H338" s="6"/>
      <c r="I338" s="6"/>
      <c r="J338" s="6"/>
      <c r="K338" s="6"/>
      <c r="L338" s="6"/>
      <c r="M338" s="6"/>
      <c r="N338" s="6"/>
      <c r="O338" s="6"/>
      <c r="V338" s="3"/>
      <c r="Y338" s="6"/>
      <c r="Z338" s="6"/>
      <c r="AA338" s="6"/>
      <c r="AB338" s="6"/>
      <c r="AC338" s="6"/>
      <c r="AD338" s="6"/>
      <c r="AE338" s="6"/>
      <c r="AF338" s="6"/>
      <c r="AG338" s="6"/>
      <c r="AH338" s="6"/>
      <c r="AI338" s="6"/>
    </row>
    <row r="339" spans="5:40" x14ac:dyDescent="0.3">
      <c r="E339" s="449"/>
      <c r="F339" s="449"/>
      <c r="G339" s="449"/>
      <c r="H339" s="449"/>
      <c r="I339" s="449"/>
      <c r="J339" s="449"/>
      <c r="K339" s="449"/>
      <c r="L339" s="449"/>
      <c r="M339" s="449"/>
      <c r="N339" s="449"/>
      <c r="O339" s="449"/>
      <c r="V339" s="3"/>
      <c r="Y339" s="449"/>
      <c r="Z339" s="449"/>
      <c r="AA339" s="449"/>
      <c r="AB339" s="449"/>
      <c r="AC339" s="449"/>
      <c r="AD339" s="449"/>
      <c r="AE339" s="449"/>
      <c r="AF339" s="449"/>
      <c r="AG339" s="449"/>
      <c r="AH339" s="449"/>
      <c r="AI339" s="449"/>
    </row>
    <row r="340" spans="5:40" x14ac:dyDescent="0.3">
      <c r="F340" s="281" t="s">
        <v>230</v>
      </c>
      <c r="G340" s="10">
        <f>G328+1</f>
        <v>30</v>
      </c>
      <c r="H340" s="281" t="s">
        <v>231</v>
      </c>
      <c r="I340" s="281"/>
      <c r="J340" s="281"/>
      <c r="K340" s="23" t="s">
        <v>232</v>
      </c>
      <c r="L340" s="24"/>
      <c r="V340" s="3"/>
      <c r="Z340" s="281" t="s">
        <v>230</v>
      </c>
      <c r="AA340" s="10">
        <f>AA328+1</f>
        <v>30</v>
      </c>
      <c r="AB340" s="281" t="s">
        <v>231</v>
      </c>
      <c r="AC340" s="281"/>
      <c r="AD340" s="281"/>
      <c r="AE340" s="23" t="s">
        <v>232</v>
      </c>
      <c r="AF340" s="24"/>
    </row>
    <row r="341" spans="5:40" x14ac:dyDescent="0.3">
      <c r="E341" s="445" t="s">
        <v>233</v>
      </c>
      <c r="F341" s="445"/>
      <c r="G341" s="26" t="s">
        <v>155</v>
      </c>
      <c r="H341" s="27">
        <f>IF(G341=P$4,Q$4,IF(G341=P$5,Q$5,IF(G341=P$6,Q$6,IF(G341=P$7,Q$7,IF(G341=P$8,Q$8,"")))))</f>
        <v>0</v>
      </c>
      <c r="I341" s="27"/>
      <c r="J341" s="27"/>
      <c r="K341" s="23" t="s">
        <v>234</v>
      </c>
      <c r="L341" s="24"/>
      <c r="P341" s="1">
        <f>IF(G341="",0,1)</f>
        <v>0</v>
      </c>
      <c r="Q341" s="1">
        <f>IF(F343="",0,1)</f>
        <v>0</v>
      </c>
      <c r="S341" s="1">
        <f>IF(F344="",0,1)</f>
        <v>0</v>
      </c>
      <c r="T341" s="1">
        <f>IF(F345="",0,1)</f>
        <v>0</v>
      </c>
      <c r="V341" s="3"/>
      <c r="Y341" s="445" t="s">
        <v>233</v>
      </c>
      <c r="Z341" s="445"/>
      <c r="AA341" s="26" t="s">
        <v>155</v>
      </c>
      <c r="AB341" s="27">
        <f>IF(AA341=AJ$4,AK$4,IF(AA341=AJ$5,AK$5,IF(AA341=AJ$6,AK$6,IF(AA341=AJ$7,AK$7,IF(AA341=AJ$8,AK$8,"")))))</f>
        <v>0</v>
      </c>
      <c r="AC341" s="27"/>
      <c r="AD341" s="27"/>
      <c r="AE341" s="23" t="s">
        <v>234</v>
      </c>
      <c r="AF341" s="24"/>
      <c r="AJ341" s="1">
        <f>IF(AA341="",0,1)</f>
        <v>0</v>
      </c>
      <c r="AK341" s="1">
        <f>IF(Z343="",0,1)</f>
        <v>0</v>
      </c>
      <c r="AM341" s="1">
        <f>IF(Z344="",0,1)</f>
        <v>0</v>
      </c>
      <c r="AN341" s="1">
        <f>IF(Z345="",0,1)</f>
        <v>0</v>
      </c>
    </row>
    <row r="342" spans="5:40" x14ac:dyDescent="0.3">
      <c r="G342" s="281" t="s">
        <v>236</v>
      </c>
      <c r="H342" s="281" t="s">
        <v>237</v>
      </c>
      <c r="I342" s="281"/>
      <c r="J342" s="281"/>
      <c r="K342" s="281" t="s">
        <v>238</v>
      </c>
      <c r="L342" s="281"/>
      <c r="M342" s="281"/>
      <c r="N342" s="281"/>
      <c r="O342" s="281" t="s">
        <v>239</v>
      </c>
      <c r="V342" s="3"/>
      <c r="AA342" s="281" t="s">
        <v>236</v>
      </c>
      <c r="AB342" s="281" t="s">
        <v>237</v>
      </c>
      <c r="AC342" s="281"/>
      <c r="AD342" s="281"/>
      <c r="AE342" s="281" t="s">
        <v>238</v>
      </c>
      <c r="AF342" s="281"/>
      <c r="AG342" s="281"/>
      <c r="AH342" s="281"/>
      <c r="AI342" s="281" t="s">
        <v>239</v>
      </c>
    </row>
    <row r="343" spans="5:40" ht="15" customHeight="1" x14ac:dyDescent="0.3">
      <c r="F343" s="28" t="str">
        <f>IF(H339="","",IF(O343&gt;0,IF(O343&lt;=H339,"X",""),""))</f>
        <v/>
      </c>
      <c r="G343" s="283" t="str">
        <f>IF($G$34="","",$G$34)</f>
        <v>Health Services</v>
      </c>
      <c r="H343" s="440"/>
      <c r="I343" s="441"/>
      <c r="J343" s="442"/>
      <c r="K343" s="440"/>
      <c r="L343" s="441"/>
      <c r="M343" s="441"/>
      <c r="N343" s="442"/>
      <c r="O343" s="29"/>
      <c r="V343" s="3"/>
      <c r="Z343" s="28" t="str">
        <f>IF(AI343="Yes", "X","")</f>
        <v/>
      </c>
      <c r="AA343" s="283" t="str">
        <f>IF($AA$34="","",$AA$34)</f>
        <v>Health Services</v>
      </c>
      <c r="AB343" s="440"/>
      <c r="AC343" s="441"/>
      <c r="AD343" s="442"/>
      <c r="AE343" s="440"/>
      <c r="AF343" s="441"/>
      <c r="AG343" s="441"/>
      <c r="AH343" s="442"/>
      <c r="AI343" s="29"/>
    </row>
    <row r="344" spans="5:40" ht="15" customHeight="1" x14ac:dyDescent="0.3">
      <c r="F344" s="28" t="str">
        <f>IF(H340="","",IF(O344&gt;0,IF(O344&lt;=H340,"X",""),""))</f>
        <v/>
      </c>
      <c r="G344" s="283" t="str">
        <f>IF($G$35="","",$G$35)</f>
        <v>Civic/Recreation</v>
      </c>
      <c r="H344" s="440"/>
      <c r="I344" s="441"/>
      <c r="J344" s="442"/>
      <c r="K344" s="440"/>
      <c r="L344" s="441"/>
      <c r="M344" s="441"/>
      <c r="N344" s="442"/>
      <c r="O344" s="29"/>
      <c r="V344" s="3"/>
      <c r="Z344" s="28" t="str">
        <f>IF(AB340="","",IF(AI344&gt;0,IF(AI344&lt;=AB340,"X",""),""))</f>
        <v/>
      </c>
      <c r="AA344" s="283" t="str">
        <f>IF($AA$35="","",$AA$35)</f>
        <v>Civic/Recreation</v>
      </c>
      <c r="AB344" s="440"/>
      <c r="AC344" s="441"/>
      <c r="AD344" s="442"/>
      <c r="AE344" s="440"/>
      <c r="AF344" s="441"/>
      <c r="AG344" s="441"/>
      <c r="AH344" s="442"/>
      <c r="AI344" s="29"/>
    </row>
    <row r="345" spans="5:40" ht="15" customHeight="1" x14ac:dyDescent="0.3">
      <c r="F345" s="28" t="str">
        <f>IF(H340="","",IF(O345&gt;0,IF(O345&lt;=H340,"X",""),""))</f>
        <v/>
      </c>
      <c r="G345" s="283" t="str">
        <f>IF($G$36="","",$G$36)</f>
        <v>Job Training or Education</v>
      </c>
      <c r="H345" s="440"/>
      <c r="I345" s="441"/>
      <c r="J345" s="442"/>
      <c r="K345" s="440"/>
      <c r="L345" s="441"/>
      <c r="M345" s="441"/>
      <c r="N345" s="442"/>
      <c r="O345" s="29"/>
      <c r="V345" s="3"/>
      <c r="Z345" s="28" t="str">
        <f>IF(AB340="","",IF(AI345&gt;0,IF(AI345&lt;=AB340,"X",""),""))</f>
        <v/>
      </c>
      <c r="AA345" s="283" t="str">
        <f>IF($AA$36="","",$AA$36)</f>
        <v>Job Training or Education</v>
      </c>
      <c r="AB345" s="440"/>
      <c r="AC345" s="441"/>
      <c r="AD345" s="442"/>
      <c r="AE345" s="440"/>
      <c r="AF345" s="441"/>
      <c r="AG345" s="441"/>
      <c r="AH345" s="442"/>
      <c r="AI345" s="29"/>
    </row>
    <row r="346" spans="5:40" ht="15" customHeight="1" thickBot="1" x14ac:dyDescent="0.35">
      <c r="F346" s="6"/>
      <c r="G346" s="6"/>
      <c r="H346" s="6"/>
      <c r="I346" s="6"/>
      <c r="J346" s="6"/>
      <c r="K346" s="6"/>
      <c r="L346" s="6"/>
      <c r="M346" s="6"/>
      <c r="N346" s="6"/>
      <c r="O346" s="6"/>
      <c r="V346" s="3"/>
      <c r="Z346" s="6"/>
      <c r="AA346" s="6"/>
      <c r="AB346" s="6"/>
      <c r="AC346" s="6"/>
      <c r="AD346" s="6"/>
      <c r="AE346" s="6"/>
      <c r="AF346" s="6"/>
      <c r="AG346" s="6"/>
      <c r="AH346" s="6"/>
      <c r="AI346" s="6"/>
    </row>
    <row r="347" spans="5:40" ht="15" hidden="1" customHeight="1" x14ac:dyDescent="0.3">
      <c r="F347" s="28" t="str">
        <f>IF(H341="","",IF(O347&gt;0,IF(O347&lt;=H341,"X",""),""))</f>
        <v/>
      </c>
      <c r="G347" s="283" t="str">
        <f>IF($G$37="","",$G$37)</f>
        <v/>
      </c>
      <c r="H347" s="452"/>
      <c r="I347" s="453"/>
      <c r="J347" s="454"/>
      <c r="K347" s="452"/>
      <c r="L347" s="453"/>
      <c r="M347" s="453"/>
      <c r="N347" s="454"/>
      <c r="O347" s="30"/>
      <c r="V347" s="3"/>
      <c r="Z347" s="28" t="str">
        <f>IF(AB341="","",IF(AI347&gt;0,IF(AI347&lt;=AB341,"X",""),""))</f>
        <v/>
      </c>
      <c r="AA347" s="283" t="str">
        <f>IF($G$37="","",$G$37)</f>
        <v/>
      </c>
      <c r="AB347" s="452"/>
      <c r="AC347" s="453"/>
      <c r="AD347" s="454"/>
      <c r="AE347" s="452"/>
      <c r="AF347" s="453"/>
      <c r="AG347" s="453"/>
      <c r="AH347" s="454"/>
      <c r="AI347" s="30"/>
    </row>
    <row r="348" spans="5:40" ht="15" hidden="1" customHeight="1" x14ac:dyDescent="0.3">
      <c r="F348" s="28" t="str">
        <f>IF(H341="","",IF(O348&gt;0,IF(O348&lt;=H341,"X",""),""))</f>
        <v/>
      </c>
      <c r="G348" s="283" t="str">
        <f>IF($G$38="","",$G$38)</f>
        <v/>
      </c>
      <c r="H348" s="452"/>
      <c r="I348" s="453"/>
      <c r="J348" s="454"/>
      <c r="K348" s="452"/>
      <c r="L348" s="453"/>
      <c r="M348" s="453"/>
      <c r="N348" s="454"/>
      <c r="O348" s="30"/>
      <c r="V348" s="3"/>
      <c r="Z348" s="28" t="str">
        <f>IF(AB341="","",IF(AI348&gt;0,IF(AI348&lt;=AB341,"X",""),""))</f>
        <v/>
      </c>
      <c r="AA348" s="283" t="str">
        <f>IF($G$38="","",$G$38)</f>
        <v/>
      </c>
      <c r="AB348" s="452"/>
      <c r="AC348" s="453"/>
      <c r="AD348" s="454"/>
      <c r="AE348" s="452"/>
      <c r="AF348" s="453"/>
      <c r="AG348" s="453"/>
      <c r="AH348" s="454"/>
      <c r="AI348" s="30"/>
    </row>
    <row r="349" spans="5:40" ht="15" hidden="1" customHeight="1" x14ac:dyDescent="0.3">
      <c r="F349" s="28" t="str">
        <f>IF(H341="","",IF(O349&gt;0,IF(O349&lt;=H341,"X",""),""))</f>
        <v/>
      </c>
      <c r="G349" s="283" t="str">
        <f>IF($G$39="","",$G$39)</f>
        <v/>
      </c>
      <c r="H349" s="452"/>
      <c r="I349" s="453"/>
      <c r="J349" s="454"/>
      <c r="K349" s="452"/>
      <c r="L349" s="453"/>
      <c r="M349" s="453"/>
      <c r="N349" s="454"/>
      <c r="O349" s="30"/>
      <c r="V349" s="3"/>
      <c r="Z349" s="28" t="str">
        <f>IF(AB341="","",IF(AI349&gt;0,IF(AI349&lt;=AB341,"X",""),""))</f>
        <v/>
      </c>
      <c r="AA349" s="283" t="str">
        <f>IF($G$39="","",$G$39)</f>
        <v/>
      </c>
      <c r="AB349" s="452"/>
      <c r="AC349" s="453"/>
      <c r="AD349" s="454"/>
      <c r="AE349" s="452"/>
      <c r="AF349" s="453"/>
      <c r="AG349" s="453"/>
      <c r="AH349" s="454"/>
      <c r="AI349" s="30"/>
    </row>
    <row r="350" spans="5:40" ht="17.25" thickBot="1" x14ac:dyDescent="0.35">
      <c r="E350" s="6"/>
      <c r="F350" s="6"/>
      <c r="G350" s="6"/>
      <c r="H350" s="6"/>
      <c r="I350" s="6"/>
      <c r="J350" s="6"/>
      <c r="K350" s="6"/>
      <c r="L350" s="6"/>
      <c r="M350" s="6"/>
      <c r="N350" s="6"/>
      <c r="O350" s="6"/>
      <c r="V350" s="3"/>
      <c r="Y350" s="6"/>
      <c r="Z350" s="6"/>
      <c r="AA350" s="6"/>
      <c r="AB350" s="6"/>
      <c r="AC350" s="6"/>
      <c r="AD350" s="6"/>
      <c r="AE350" s="6"/>
      <c r="AF350" s="6"/>
      <c r="AG350" s="6"/>
      <c r="AH350" s="6"/>
      <c r="AI350" s="6"/>
    </row>
    <row r="351" spans="5:40" x14ac:dyDescent="0.3">
      <c r="E351" s="449"/>
      <c r="F351" s="449"/>
      <c r="G351" s="449"/>
      <c r="H351" s="449"/>
      <c r="I351" s="449"/>
      <c r="J351" s="449"/>
      <c r="K351" s="449"/>
      <c r="L351" s="449"/>
      <c r="M351" s="449"/>
      <c r="N351" s="449"/>
      <c r="O351" s="449"/>
      <c r="V351" s="3"/>
      <c r="Y351" s="449"/>
      <c r="Z351" s="449"/>
      <c r="AA351" s="449"/>
      <c r="AB351" s="449"/>
      <c r="AC351" s="449"/>
      <c r="AD351" s="449"/>
      <c r="AE351" s="449"/>
      <c r="AF351" s="449"/>
      <c r="AG351" s="449"/>
      <c r="AH351" s="449"/>
      <c r="AI351" s="449"/>
    </row>
    <row r="352" spans="5:40" x14ac:dyDescent="0.3">
      <c r="F352" s="281" t="s">
        <v>230</v>
      </c>
      <c r="G352" s="10">
        <f>G340+1</f>
        <v>31</v>
      </c>
      <c r="H352" s="281" t="s">
        <v>231</v>
      </c>
      <c r="I352" s="281"/>
      <c r="J352" s="281"/>
      <c r="K352" s="23" t="s">
        <v>232</v>
      </c>
      <c r="L352" s="24"/>
      <c r="V352" s="3"/>
      <c r="Z352" s="281" t="s">
        <v>230</v>
      </c>
      <c r="AA352" s="10">
        <f>AA340+1</f>
        <v>31</v>
      </c>
      <c r="AB352" s="281" t="s">
        <v>231</v>
      </c>
      <c r="AC352" s="281"/>
      <c r="AD352" s="281"/>
      <c r="AE352" s="23" t="s">
        <v>232</v>
      </c>
      <c r="AF352" s="24"/>
    </row>
    <row r="353" spans="5:40" x14ac:dyDescent="0.3">
      <c r="E353" s="445" t="s">
        <v>233</v>
      </c>
      <c r="F353" s="445"/>
      <c r="G353" s="26" t="s">
        <v>155</v>
      </c>
      <c r="H353" s="27">
        <f>IF(G353=P$4,Q$4,IF(G353=P$5,Q$5,IF(G353=P$6,Q$6,IF(G353=P$7,Q$7,IF(G353=P$8,Q$8,"")))))</f>
        <v>0</v>
      </c>
      <c r="I353" s="27"/>
      <c r="J353" s="27"/>
      <c r="K353" s="23" t="s">
        <v>234</v>
      </c>
      <c r="L353" s="24"/>
      <c r="P353" s="1">
        <f>IF(G353="",0,1)</f>
        <v>0</v>
      </c>
      <c r="Q353" s="1">
        <f>IF(F355="",0,1)</f>
        <v>0</v>
      </c>
      <c r="S353" s="1">
        <f>IF(F356="",0,1)</f>
        <v>0</v>
      </c>
      <c r="T353" s="1">
        <f>IF(F357="",0,1)</f>
        <v>0</v>
      </c>
      <c r="V353" s="3"/>
      <c r="Y353" s="445" t="s">
        <v>233</v>
      </c>
      <c r="Z353" s="445"/>
      <c r="AA353" s="26" t="s">
        <v>155</v>
      </c>
      <c r="AB353" s="27">
        <f>IF(AA353=AJ$4,AK$4,IF(AA353=AJ$5,AK$5,IF(AA353=AJ$6,AK$6,IF(AA353=AJ$7,AK$7,IF(AA353=AJ$8,AK$8,"")))))</f>
        <v>0</v>
      </c>
      <c r="AC353" s="27"/>
      <c r="AD353" s="27"/>
      <c r="AE353" s="23" t="s">
        <v>234</v>
      </c>
      <c r="AF353" s="24"/>
      <c r="AJ353" s="1">
        <f>IF(AA353="",0,1)</f>
        <v>0</v>
      </c>
      <c r="AK353" s="1">
        <f>IF(Z355="",0,1)</f>
        <v>0</v>
      </c>
      <c r="AM353" s="1">
        <f>IF(Z356="",0,1)</f>
        <v>0</v>
      </c>
      <c r="AN353" s="1">
        <f>IF(Z357="",0,1)</f>
        <v>0</v>
      </c>
    </row>
    <row r="354" spans="5:40" x14ac:dyDescent="0.3">
      <c r="G354" s="281" t="s">
        <v>236</v>
      </c>
      <c r="H354" s="281" t="s">
        <v>237</v>
      </c>
      <c r="I354" s="281"/>
      <c r="J354" s="281"/>
      <c r="K354" s="281" t="s">
        <v>238</v>
      </c>
      <c r="L354" s="281"/>
      <c r="M354" s="281"/>
      <c r="N354" s="281"/>
      <c r="O354" s="281" t="s">
        <v>239</v>
      </c>
      <c r="V354" s="3"/>
      <c r="AA354" s="281" t="s">
        <v>236</v>
      </c>
      <c r="AB354" s="281" t="s">
        <v>237</v>
      </c>
      <c r="AC354" s="281"/>
      <c r="AD354" s="281"/>
      <c r="AE354" s="281" t="s">
        <v>238</v>
      </c>
      <c r="AF354" s="281"/>
      <c r="AG354" s="281"/>
      <c r="AH354" s="281"/>
      <c r="AI354" s="281" t="s">
        <v>239</v>
      </c>
    </row>
    <row r="355" spans="5:40" ht="15" customHeight="1" x14ac:dyDescent="0.3">
      <c r="F355" s="28" t="str">
        <f>IF(H351="","",IF(O355&gt;0,IF(O355&lt;=H351,"X",""),""))</f>
        <v/>
      </c>
      <c r="G355" s="283" t="str">
        <f>IF($G$34="","",$G$34)</f>
        <v>Health Services</v>
      </c>
      <c r="H355" s="440"/>
      <c r="I355" s="441"/>
      <c r="J355" s="442"/>
      <c r="K355" s="440"/>
      <c r="L355" s="441"/>
      <c r="M355" s="441"/>
      <c r="N355" s="442"/>
      <c r="O355" s="29"/>
      <c r="V355" s="3"/>
      <c r="Z355" s="28" t="str">
        <f>IF(AI355="Yes", "X","")</f>
        <v/>
      </c>
      <c r="AA355" s="283" t="str">
        <f>IF($AA$34="","",$AA$34)</f>
        <v>Health Services</v>
      </c>
      <c r="AB355" s="440"/>
      <c r="AC355" s="441"/>
      <c r="AD355" s="442"/>
      <c r="AE355" s="440"/>
      <c r="AF355" s="441"/>
      <c r="AG355" s="441"/>
      <c r="AH355" s="442"/>
      <c r="AI355" s="29"/>
    </row>
    <row r="356" spans="5:40" ht="15" customHeight="1" x14ac:dyDescent="0.3">
      <c r="F356" s="28" t="str">
        <f>IF(H352="","",IF(O356&gt;0,IF(O356&lt;=H352,"X",""),""))</f>
        <v/>
      </c>
      <c r="G356" s="283" t="str">
        <f>IF($G$35="","",$G$35)</f>
        <v>Civic/Recreation</v>
      </c>
      <c r="H356" s="440"/>
      <c r="I356" s="441"/>
      <c r="J356" s="442"/>
      <c r="K356" s="440"/>
      <c r="L356" s="441"/>
      <c r="M356" s="441"/>
      <c r="N356" s="442"/>
      <c r="O356" s="29"/>
      <c r="V356" s="3"/>
      <c r="Z356" s="28" t="str">
        <f>IF(AB352="","",IF(AI356&gt;0,IF(AI356&lt;=AB352,"X",""),""))</f>
        <v/>
      </c>
      <c r="AA356" s="283" t="str">
        <f>IF($AA$35="","",$AA$35)</f>
        <v>Civic/Recreation</v>
      </c>
      <c r="AB356" s="440"/>
      <c r="AC356" s="441"/>
      <c r="AD356" s="442"/>
      <c r="AE356" s="440"/>
      <c r="AF356" s="441"/>
      <c r="AG356" s="441"/>
      <c r="AH356" s="442"/>
      <c r="AI356" s="29"/>
    </row>
    <row r="357" spans="5:40" ht="15" customHeight="1" x14ac:dyDescent="0.3">
      <c r="F357" s="28" t="str">
        <f>IF(H352="","",IF(O357&gt;0,IF(O357&lt;=H352,"X",""),""))</f>
        <v/>
      </c>
      <c r="G357" s="283" t="str">
        <f>IF($G$36="","",$G$36)</f>
        <v>Job Training or Education</v>
      </c>
      <c r="H357" s="440"/>
      <c r="I357" s="441"/>
      <c r="J357" s="442"/>
      <c r="K357" s="440"/>
      <c r="L357" s="441"/>
      <c r="M357" s="441"/>
      <c r="N357" s="442"/>
      <c r="O357" s="29"/>
      <c r="V357" s="3"/>
      <c r="Z357" s="28" t="str">
        <f>IF(AB352="","",IF(AI357&gt;0,IF(AI357&lt;=AB352,"X",""),""))</f>
        <v/>
      </c>
      <c r="AA357" s="283" t="str">
        <f>IF($AA$36="","",$AA$36)</f>
        <v>Job Training or Education</v>
      </c>
      <c r="AB357" s="440"/>
      <c r="AC357" s="441"/>
      <c r="AD357" s="442"/>
      <c r="AE357" s="440"/>
      <c r="AF357" s="441"/>
      <c r="AG357" s="441"/>
      <c r="AH357" s="442"/>
      <c r="AI357" s="29"/>
    </row>
    <row r="358" spans="5:40" ht="15" customHeight="1" thickBot="1" x14ac:dyDescent="0.35">
      <c r="F358" s="6"/>
      <c r="G358" s="6"/>
      <c r="H358" s="6"/>
      <c r="I358" s="6"/>
      <c r="J358" s="6"/>
      <c r="K358" s="6"/>
      <c r="L358" s="6"/>
      <c r="M358" s="6"/>
      <c r="N358" s="6"/>
      <c r="O358" s="6"/>
      <c r="V358" s="3"/>
      <c r="Z358" s="6"/>
      <c r="AA358" s="6"/>
      <c r="AB358" s="6"/>
      <c r="AC358" s="6"/>
      <c r="AD358" s="6"/>
      <c r="AE358" s="6"/>
      <c r="AF358" s="6"/>
      <c r="AG358" s="6"/>
      <c r="AH358" s="6"/>
      <c r="AI358" s="6"/>
    </row>
    <row r="359" spans="5:40" ht="15" hidden="1" customHeight="1" x14ac:dyDescent="0.3">
      <c r="F359" s="28" t="str">
        <f>IF(H353="","",IF(O359&gt;0,IF(O359&lt;=H353,"X",""),""))</f>
        <v/>
      </c>
      <c r="G359" s="283" t="str">
        <f>IF($G$37="","",$G$37)</f>
        <v/>
      </c>
      <c r="H359" s="452"/>
      <c r="I359" s="453"/>
      <c r="J359" s="454"/>
      <c r="K359" s="452"/>
      <c r="L359" s="453"/>
      <c r="M359" s="453"/>
      <c r="N359" s="454"/>
      <c r="O359" s="30"/>
      <c r="V359" s="3"/>
      <c r="Z359" s="28" t="str">
        <f>IF(AB353="","",IF(AI359&gt;0,IF(AI359&lt;=AB353,"X",""),""))</f>
        <v/>
      </c>
      <c r="AA359" s="283" t="str">
        <f>IF($G$37="","",$G$37)</f>
        <v/>
      </c>
      <c r="AB359" s="452"/>
      <c r="AC359" s="453"/>
      <c r="AD359" s="454"/>
      <c r="AE359" s="452"/>
      <c r="AF359" s="453"/>
      <c r="AG359" s="453"/>
      <c r="AH359" s="454"/>
      <c r="AI359" s="30"/>
    </row>
    <row r="360" spans="5:40" ht="15" hidden="1" customHeight="1" x14ac:dyDescent="0.3">
      <c r="F360" s="28" t="str">
        <f>IF(H353="","",IF(O360&gt;0,IF(O360&lt;=H353,"X",""),""))</f>
        <v/>
      </c>
      <c r="G360" s="283" t="str">
        <f>IF($G$38="","",$G$38)</f>
        <v/>
      </c>
      <c r="H360" s="452"/>
      <c r="I360" s="453"/>
      <c r="J360" s="454"/>
      <c r="K360" s="452"/>
      <c r="L360" s="453"/>
      <c r="M360" s="453"/>
      <c r="N360" s="454"/>
      <c r="O360" s="30"/>
      <c r="V360" s="3"/>
      <c r="Z360" s="28" t="str">
        <f>IF(AB353="","",IF(AI360&gt;0,IF(AI360&lt;=AB353,"X",""),""))</f>
        <v/>
      </c>
      <c r="AA360" s="283" t="str">
        <f>IF($G$38="","",$G$38)</f>
        <v/>
      </c>
      <c r="AB360" s="452"/>
      <c r="AC360" s="453"/>
      <c r="AD360" s="454"/>
      <c r="AE360" s="452"/>
      <c r="AF360" s="453"/>
      <c r="AG360" s="453"/>
      <c r="AH360" s="454"/>
      <c r="AI360" s="30"/>
    </row>
    <row r="361" spans="5:40" ht="15" hidden="1" customHeight="1" x14ac:dyDescent="0.3">
      <c r="F361" s="28" t="str">
        <f>IF(H353="","",IF(O361&gt;0,IF(O361&lt;=H353,"X",""),""))</f>
        <v/>
      </c>
      <c r="G361" s="283" t="str">
        <f>IF($G$39="","",$G$39)</f>
        <v/>
      </c>
      <c r="H361" s="452"/>
      <c r="I361" s="453"/>
      <c r="J361" s="454"/>
      <c r="K361" s="452"/>
      <c r="L361" s="453"/>
      <c r="M361" s="453"/>
      <c r="N361" s="454"/>
      <c r="O361" s="30"/>
      <c r="V361" s="3"/>
      <c r="Z361" s="28" t="str">
        <f>IF(AB353="","",IF(AI361&gt;0,IF(AI361&lt;=AB353,"X",""),""))</f>
        <v/>
      </c>
      <c r="AA361" s="283" t="str">
        <f>IF($G$39="","",$G$39)</f>
        <v/>
      </c>
      <c r="AB361" s="452"/>
      <c r="AC361" s="453"/>
      <c r="AD361" s="454"/>
      <c r="AE361" s="452"/>
      <c r="AF361" s="453"/>
      <c r="AG361" s="453"/>
      <c r="AH361" s="454"/>
      <c r="AI361" s="30"/>
    </row>
    <row r="362" spans="5:40" ht="17.25" thickBot="1" x14ac:dyDescent="0.35">
      <c r="E362" s="6"/>
      <c r="F362" s="6"/>
      <c r="G362" s="6"/>
      <c r="H362" s="6"/>
      <c r="I362" s="6"/>
      <c r="J362" s="6"/>
      <c r="K362" s="6"/>
      <c r="L362" s="6"/>
      <c r="M362" s="6"/>
      <c r="N362" s="6"/>
      <c r="O362" s="6"/>
      <c r="V362" s="3"/>
      <c r="Y362" s="6"/>
      <c r="Z362" s="6"/>
      <c r="AA362" s="6"/>
      <c r="AB362" s="6"/>
      <c r="AC362" s="6"/>
      <c r="AD362" s="6"/>
      <c r="AE362" s="6"/>
      <c r="AF362" s="6"/>
      <c r="AG362" s="6"/>
      <c r="AH362" s="6"/>
      <c r="AI362" s="6"/>
    </row>
    <row r="363" spans="5:40" x14ac:dyDescent="0.3">
      <c r="E363" s="449"/>
      <c r="F363" s="449"/>
      <c r="G363" s="449"/>
      <c r="H363" s="449"/>
      <c r="I363" s="449"/>
      <c r="J363" s="449"/>
      <c r="K363" s="449"/>
      <c r="L363" s="449"/>
      <c r="M363" s="449"/>
      <c r="N363" s="449"/>
      <c r="O363" s="449"/>
      <c r="V363" s="3"/>
      <c r="Y363" s="449"/>
      <c r="Z363" s="449"/>
      <c r="AA363" s="449"/>
      <c r="AB363" s="449"/>
      <c r="AC363" s="449"/>
      <c r="AD363" s="449"/>
      <c r="AE363" s="449"/>
      <c r="AF363" s="449"/>
      <c r="AG363" s="449"/>
      <c r="AH363" s="449"/>
      <c r="AI363" s="449"/>
    </row>
    <row r="364" spans="5:40" x14ac:dyDescent="0.3">
      <c r="F364" s="281" t="s">
        <v>230</v>
      </c>
      <c r="G364" s="10">
        <f>G352+1</f>
        <v>32</v>
      </c>
      <c r="H364" s="281" t="s">
        <v>231</v>
      </c>
      <c r="I364" s="281"/>
      <c r="J364" s="281"/>
      <c r="K364" s="23" t="s">
        <v>232</v>
      </c>
      <c r="L364" s="24"/>
      <c r="V364" s="3"/>
      <c r="Z364" s="281" t="s">
        <v>230</v>
      </c>
      <c r="AA364" s="10">
        <f>AA352+1</f>
        <v>32</v>
      </c>
      <c r="AB364" s="281" t="s">
        <v>231</v>
      </c>
      <c r="AC364" s="281"/>
      <c r="AD364" s="281"/>
      <c r="AE364" s="23" t="s">
        <v>232</v>
      </c>
      <c r="AF364" s="24"/>
    </row>
    <row r="365" spans="5:40" x14ac:dyDescent="0.3">
      <c r="E365" s="445" t="s">
        <v>233</v>
      </c>
      <c r="F365" s="445"/>
      <c r="G365" s="26" t="s">
        <v>155</v>
      </c>
      <c r="H365" s="27">
        <f>IF(G365=P$4,Q$4,IF(G365=P$5,Q$5,IF(G365=P$6,Q$6,IF(G365=P$7,Q$7,IF(G365=P$8,Q$8,"")))))</f>
        <v>0</v>
      </c>
      <c r="I365" s="27"/>
      <c r="J365" s="27"/>
      <c r="K365" s="23" t="s">
        <v>234</v>
      </c>
      <c r="L365" s="24"/>
      <c r="P365" s="1">
        <f>IF(G365="",0,1)</f>
        <v>0</v>
      </c>
      <c r="Q365" s="1">
        <f>IF(F367="",0,1)</f>
        <v>0</v>
      </c>
      <c r="S365" s="1">
        <f>IF(F368="",0,1)</f>
        <v>0</v>
      </c>
      <c r="T365" s="1">
        <f>IF(F369="",0,1)</f>
        <v>0</v>
      </c>
      <c r="V365" s="3"/>
      <c r="Y365" s="445" t="s">
        <v>233</v>
      </c>
      <c r="Z365" s="445"/>
      <c r="AA365" s="26" t="s">
        <v>155</v>
      </c>
      <c r="AB365" s="27">
        <f>IF(AA365=AJ$4,AK$4,IF(AA365=AJ$5,AK$5,IF(AA365=AJ$6,AK$6,IF(AA365=AJ$7,AK$7,IF(AA365=AJ$8,AK$8,"")))))</f>
        <v>0</v>
      </c>
      <c r="AC365" s="27"/>
      <c r="AD365" s="27"/>
      <c r="AE365" s="23" t="s">
        <v>234</v>
      </c>
      <c r="AF365" s="24"/>
      <c r="AJ365" s="1">
        <f>IF(AA365="",0,1)</f>
        <v>0</v>
      </c>
      <c r="AK365" s="1">
        <f>IF(Z367="",0,1)</f>
        <v>0</v>
      </c>
      <c r="AM365" s="1">
        <f>IF(Z368="",0,1)</f>
        <v>0</v>
      </c>
      <c r="AN365" s="1">
        <f>IF(Z369="",0,1)</f>
        <v>0</v>
      </c>
    </row>
    <row r="366" spans="5:40" x14ac:dyDescent="0.3">
      <c r="G366" s="281" t="s">
        <v>236</v>
      </c>
      <c r="H366" s="281" t="s">
        <v>237</v>
      </c>
      <c r="I366" s="281"/>
      <c r="J366" s="281"/>
      <c r="K366" s="281" t="s">
        <v>238</v>
      </c>
      <c r="L366" s="281"/>
      <c r="M366" s="281"/>
      <c r="N366" s="281"/>
      <c r="O366" s="281" t="s">
        <v>239</v>
      </c>
      <c r="V366" s="3"/>
      <c r="AA366" s="281" t="s">
        <v>236</v>
      </c>
      <c r="AB366" s="281" t="s">
        <v>237</v>
      </c>
      <c r="AC366" s="281"/>
      <c r="AD366" s="281"/>
      <c r="AE366" s="281" t="s">
        <v>238</v>
      </c>
      <c r="AF366" s="281"/>
      <c r="AG366" s="281"/>
      <c r="AH366" s="281"/>
      <c r="AI366" s="281" t="s">
        <v>239</v>
      </c>
    </row>
    <row r="367" spans="5:40" ht="15" customHeight="1" x14ac:dyDescent="0.3">
      <c r="F367" s="28" t="str">
        <f>IF(H363="","",IF(O367&gt;0,IF(O367&lt;=H363,"X",""),""))</f>
        <v/>
      </c>
      <c r="G367" s="283" t="str">
        <f>IF($G$34="","",$G$34)</f>
        <v>Health Services</v>
      </c>
      <c r="H367" s="440"/>
      <c r="I367" s="441"/>
      <c r="J367" s="442"/>
      <c r="K367" s="440"/>
      <c r="L367" s="441"/>
      <c r="M367" s="441"/>
      <c r="N367" s="442"/>
      <c r="O367" s="29"/>
      <c r="V367" s="3"/>
      <c r="Z367" s="28" t="str">
        <f>IF(AI367="Yes", "X","")</f>
        <v/>
      </c>
      <c r="AA367" s="283" t="str">
        <f>IF($AA$34="","",$AA$34)</f>
        <v>Health Services</v>
      </c>
      <c r="AB367" s="440"/>
      <c r="AC367" s="441"/>
      <c r="AD367" s="442"/>
      <c r="AE367" s="440"/>
      <c r="AF367" s="441"/>
      <c r="AG367" s="441"/>
      <c r="AH367" s="442"/>
      <c r="AI367" s="29"/>
    </row>
    <row r="368" spans="5:40" ht="15" customHeight="1" x14ac:dyDescent="0.3">
      <c r="F368" s="28" t="str">
        <f>IF(H364="","",IF(O368&gt;0,IF(O368&lt;=H364,"X",""),""))</f>
        <v/>
      </c>
      <c r="G368" s="283" t="str">
        <f>IF($G$35="","",$G$35)</f>
        <v>Civic/Recreation</v>
      </c>
      <c r="H368" s="440"/>
      <c r="I368" s="441"/>
      <c r="J368" s="442"/>
      <c r="K368" s="440"/>
      <c r="L368" s="441"/>
      <c r="M368" s="441"/>
      <c r="N368" s="442"/>
      <c r="O368" s="29"/>
      <c r="V368" s="3"/>
      <c r="Z368" s="28" t="str">
        <f>IF(AB364="","",IF(AI368&gt;0,IF(AI368&lt;=AB364,"X",""),""))</f>
        <v/>
      </c>
      <c r="AA368" s="283" t="str">
        <f>IF($AA$35="","",$AA$35)</f>
        <v>Civic/Recreation</v>
      </c>
      <c r="AB368" s="440"/>
      <c r="AC368" s="441"/>
      <c r="AD368" s="442"/>
      <c r="AE368" s="440"/>
      <c r="AF368" s="441"/>
      <c r="AG368" s="441"/>
      <c r="AH368" s="442"/>
      <c r="AI368" s="29"/>
    </row>
    <row r="369" spans="5:40" ht="15" customHeight="1" x14ac:dyDescent="0.3">
      <c r="F369" s="28" t="str">
        <f>IF(H364="","",IF(O369&gt;0,IF(O369&lt;=H364,"X",""),""))</f>
        <v/>
      </c>
      <c r="G369" s="283" t="str">
        <f>IF($G$36="","",$G$36)</f>
        <v>Job Training or Education</v>
      </c>
      <c r="H369" s="440"/>
      <c r="I369" s="441"/>
      <c r="J369" s="442"/>
      <c r="K369" s="440"/>
      <c r="L369" s="441"/>
      <c r="M369" s="441"/>
      <c r="N369" s="442"/>
      <c r="O369" s="29"/>
      <c r="V369" s="3"/>
      <c r="Z369" s="28" t="str">
        <f>IF(AB364="","",IF(AI369&gt;0,IF(AI369&lt;=AB364,"X",""),""))</f>
        <v/>
      </c>
      <c r="AA369" s="283" t="str">
        <f>IF($AA$36="","",$AA$36)</f>
        <v>Job Training or Education</v>
      </c>
      <c r="AB369" s="440"/>
      <c r="AC369" s="441"/>
      <c r="AD369" s="442"/>
      <c r="AE369" s="440"/>
      <c r="AF369" s="441"/>
      <c r="AG369" s="441"/>
      <c r="AH369" s="442"/>
      <c r="AI369" s="29"/>
    </row>
    <row r="370" spans="5:40" ht="15" customHeight="1" thickBot="1" x14ac:dyDescent="0.35">
      <c r="F370" s="6"/>
      <c r="G370" s="6"/>
      <c r="H370" s="6"/>
      <c r="I370" s="6"/>
      <c r="J370" s="6"/>
      <c r="K370" s="6"/>
      <c r="L370" s="6"/>
      <c r="M370" s="6"/>
      <c r="N370" s="6"/>
      <c r="O370" s="6"/>
      <c r="V370" s="3"/>
      <c r="Z370" s="6"/>
      <c r="AA370" s="6"/>
      <c r="AB370" s="6"/>
      <c r="AC370" s="6"/>
      <c r="AD370" s="6"/>
      <c r="AE370" s="6"/>
      <c r="AF370" s="6"/>
      <c r="AG370" s="6"/>
      <c r="AH370" s="6"/>
      <c r="AI370" s="6"/>
    </row>
    <row r="371" spans="5:40" ht="15" hidden="1" customHeight="1" x14ac:dyDescent="0.3">
      <c r="F371" s="28" t="str">
        <f>IF(H365="","",IF(O371&gt;0,IF(O371&lt;=H365,"X",""),""))</f>
        <v/>
      </c>
      <c r="G371" s="283" t="str">
        <f>IF($G$37="","",$G$37)</f>
        <v/>
      </c>
      <c r="H371" s="452"/>
      <c r="I371" s="453"/>
      <c r="J371" s="454"/>
      <c r="K371" s="452"/>
      <c r="L371" s="453"/>
      <c r="M371" s="453"/>
      <c r="N371" s="454"/>
      <c r="O371" s="30"/>
      <c r="V371" s="3"/>
      <c r="Z371" s="28" t="str">
        <f>IF(AB365="","",IF(AI371&gt;0,IF(AI371&lt;=AB365,"X",""),""))</f>
        <v/>
      </c>
      <c r="AA371" s="283" t="str">
        <f>IF($G$37="","",$G$37)</f>
        <v/>
      </c>
      <c r="AB371" s="452"/>
      <c r="AC371" s="453"/>
      <c r="AD371" s="454"/>
      <c r="AE371" s="452"/>
      <c r="AF371" s="453"/>
      <c r="AG371" s="453"/>
      <c r="AH371" s="454"/>
      <c r="AI371" s="30"/>
    </row>
    <row r="372" spans="5:40" ht="15" hidden="1" customHeight="1" x14ac:dyDescent="0.3">
      <c r="F372" s="28" t="str">
        <f>IF(H365="","",IF(O372&gt;0,IF(O372&lt;=H365,"X",""),""))</f>
        <v/>
      </c>
      <c r="G372" s="283" t="str">
        <f>IF($G$38="","",$G$38)</f>
        <v/>
      </c>
      <c r="H372" s="452"/>
      <c r="I372" s="453"/>
      <c r="J372" s="454"/>
      <c r="K372" s="452"/>
      <c r="L372" s="453"/>
      <c r="M372" s="453"/>
      <c r="N372" s="454"/>
      <c r="O372" s="30"/>
      <c r="V372" s="3"/>
      <c r="Z372" s="28" t="str">
        <f>IF(AB365="","",IF(AI372&gt;0,IF(AI372&lt;=AB365,"X",""),""))</f>
        <v/>
      </c>
      <c r="AA372" s="283" t="str">
        <f>IF($G$38="","",$G$38)</f>
        <v/>
      </c>
      <c r="AB372" s="452"/>
      <c r="AC372" s="453"/>
      <c r="AD372" s="454"/>
      <c r="AE372" s="452"/>
      <c r="AF372" s="453"/>
      <c r="AG372" s="453"/>
      <c r="AH372" s="454"/>
      <c r="AI372" s="30"/>
    </row>
    <row r="373" spans="5:40" ht="15" hidden="1" customHeight="1" x14ac:dyDescent="0.3">
      <c r="F373" s="28" t="str">
        <f>IF(H365="","",IF(O373&gt;0,IF(O373&lt;=H365,"X",""),""))</f>
        <v/>
      </c>
      <c r="G373" s="283" t="str">
        <f>IF($G$39="","",$G$39)</f>
        <v/>
      </c>
      <c r="H373" s="452"/>
      <c r="I373" s="453"/>
      <c r="J373" s="454"/>
      <c r="K373" s="452"/>
      <c r="L373" s="453"/>
      <c r="M373" s="453"/>
      <c r="N373" s="454"/>
      <c r="O373" s="30"/>
      <c r="V373" s="3"/>
      <c r="Z373" s="28" t="str">
        <f>IF(AB365="","",IF(AI373&gt;0,IF(AI373&lt;=AB365,"X",""),""))</f>
        <v/>
      </c>
      <c r="AA373" s="283" t="str">
        <f>IF($G$39="","",$G$39)</f>
        <v/>
      </c>
      <c r="AB373" s="452"/>
      <c r="AC373" s="453"/>
      <c r="AD373" s="454"/>
      <c r="AE373" s="452"/>
      <c r="AF373" s="453"/>
      <c r="AG373" s="453"/>
      <c r="AH373" s="454"/>
      <c r="AI373" s="30"/>
    </row>
    <row r="374" spans="5:40" ht="17.25" thickBot="1" x14ac:dyDescent="0.35">
      <c r="E374" s="6"/>
      <c r="F374" s="6"/>
      <c r="G374" s="6"/>
      <c r="H374" s="6"/>
      <c r="I374" s="6"/>
      <c r="J374" s="6"/>
      <c r="K374" s="6"/>
      <c r="L374" s="6"/>
      <c r="M374" s="6"/>
      <c r="N374" s="6"/>
      <c r="O374" s="6"/>
      <c r="V374" s="3"/>
      <c r="Y374" s="6"/>
      <c r="Z374" s="6"/>
      <c r="AA374" s="6"/>
      <c r="AB374" s="6"/>
      <c r="AC374" s="6"/>
      <c r="AD374" s="6"/>
      <c r="AE374" s="6"/>
      <c r="AF374" s="6"/>
      <c r="AG374" s="6"/>
      <c r="AH374" s="6"/>
      <c r="AI374" s="6"/>
    </row>
    <row r="375" spans="5:40" x14ac:dyDescent="0.3">
      <c r="E375" s="449"/>
      <c r="F375" s="449"/>
      <c r="G375" s="449"/>
      <c r="H375" s="449"/>
      <c r="I375" s="449"/>
      <c r="J375" s="449"/>
      <c r="K375" s="449"/>
      <c r="L375" s="449"/>
      <c r="M375" s="449"/>
      <c r="N375" s="449"/>
      <c r="O375" s="449"/>
      <c r="V375" s="3"/>
      <c r="Y375" s="449"/>
      <c r="Z375" s="449"/>
      <c r="AA375" s="449"/>
      <c r="AB375" s="449"/>
      <c r="AC375" s="449"/>
      <c r="AD375" s="449"/>
      <c r="AE375" s="449"/>
      <c r="AF375" s="449"/>
      <c r="AG375" s="449"/>
      <c r="AH375" s="449"/>
      <c r="AI375" s="449"/>
    </row>
    <row r="376" spans="5:40" x14ac:dyDescent="0.3">
      <c r="F376" s="281" t="s">
        <v>230</v>
      </c>
      <c r="G376" s="10">
        <f>G364+1</f>
        <v>33</v>
      </c>
      <c r="H376" s="281" t="s">
        <v>231</v>
      </c>
      <c r="I376" s="281"/>
      <c r="J376" s="281"/>
      <c r="K376" s="23" t="s">
        <v>232</v>
      </c>
      <c r="L376" s="24"/>
      <c r="V376" s="3"/>
      <c r="Z376" s="281" t="s">
        <v>230</v>
      </c>
      <c r="AA376" s="10">
        <f>AA364+1</f>
        <v>33</v>
      </c>
      <c r="AB376" s="281" t="s">
        <v>231</v>
      </c>
      <c r="AC376" s="281"/>
      <c r="AD376" s="281"/>
      <c r="AE376" s="23" t="s">
        <v>232</v>
      </c>
      <c r="AF376" s="24"/>
    </row>
    <row r="377" spans="5:40" x14ac:dyDescent="0.3">
      <c r="E377" s="445" t="s">
        <v>233</v>
      </c>
      <c r="F377" s="445"/>
      <c r="G377" s="26" t="s">
        <v>155</v>
      </c>
      <c r="H377" s="27">
        <f>IF(G377=P$4,Q$4,IF(G377=P$5,Q$5,IF(G377=P$6,Q$6,IF(G377=P$7,Q$7,IF(G377=P$8,Q$8,"")))))</f>
        <v>0</v>
      </c>
      <c r="I377" s="27"/>
      <c r="J377" s="27"/>
      <c r="K377" s="23" t="s">
        <v>234</v>
      </c>
      <c r="L377" s="24"/>
      <c r="P377" s="1">
        <f>IF(G377="",0,1)</f>
        <v>0</v>
      </c>
      <c r="Q377" s="1">
        <f>IF(F379="",0,1)</f>
        <v>0</v>
      </c>
      <c r="S377" s="1">
        <f>IF(F380="",0,1)</f>
        <v>0</v>
      </c>
      <c r="T377" s="1">
        <f>IF(F381="",0,1)</f>
        <v>0</v>
      </c>
      <c r="V377" s="3"/>
      <c r="Y377" s="445" t="s">
        <v>233</v>
      </c>
      <c r="Z377" s="445"/>
      <c r="AA377" s="26" t="s">
        <v>155</v>
      </c>
      <c r="AB377" s="27">
        <f>IF(AA377=AJ$4,AK$4,IF(AA377=AJ$5,AK$5,IF(AA377=AJ$6,AK$6,IF(AA377=AJ$7,AK$7,IF(AA377=AJ$8,AK$8,"")))))</f>
        <v>0</v>
      </c>
      <c r="AC377" s="27"/>
      <c r="AD377" s="27"/>
      <c r="AE377" s="23" t="s">
        <v>234</v>
      </c>
      <c r="AF377" s="24"/>
      <c r="AJ377" s="1">
        <f>IF(AA377="",0,1)</f>
        <v>0</v>
      </c>
      <c r="AK377" s="1">
        <f>IF(Z379="",0,1)</f>
        <v>0</v>
      </c>
      <c r="AM377" s="1">
        <f>IF(Z380="",0,1)</f>
        <v>0</v>
      </c>
      <c r="AN377" s="1">
        <f>IF(Z381="",0,1)</f>
        <v>0</v>
      </c>
    </row>
    <row r="378" spans="5:40" x14ac:dyDescent="0.3">
      <c r="G378" s="281" t="s">
        <v>236</v>
      </c>
      <c r="H378" s="281" t="s">
        <v>237</v>
      </c>
      <c r="I378" s="281"/>
      <c r="J378" s="281"/>
      <c r="K378" s="281" t="s">
        <v>238</v>
      </c>
      <c r="L378" s="281"/>
      <c r="M378" s="281"/>
      <c r="N378" s="281"/>
      <c r="O378" s="281" t="s">
        <v>239</v>
      </c>
      <c r="V378" s="3"/>
      <c r="AA378" s="281" t="s">
        <v>236</v>
      </c>
      <c r="AB378" s="281" t="s">
        <v>237</v>
      </c>
      <c r="AC378" s="281"/>
      <c r="AD378" s="281"/>
      <c r="AE378" s="281" t="s">
        <v>238</v>
      </c>
      <c r="AF378" s="281"/>
      <c r="AG378" s="281"/>
      <c r="AH378" s="281"/>
      <c r="AI378" s="281" t="s">
        <v>239</v>
      </c>
    </row>
    <row r="379" spans="5:40" ht="15" customHeight="1" x14ac:dyDescent="0.3">
      <c r="F379" s="28" t="str">
        <f>IF(H375="","",IF(O379&gt;0,IF(O379&lt;=H375,"X",""),""))</f>
        <v/>
      </c>
      <c r="G379" s="283" t="str">
        <f>IF($G$34="","",$G$34)</f>
        <v>Health Services</v>
      </c>
      <c r="H379" s="440"/>
      <c r="I379" s="441"/>
      <c r="J379" s="442"/>
      <c r="K379" s="440"/>
      <c r="L379" s="441"/>
      <c r="M379" s="441"/>
      <c r="N379" s="442"/>
      <c r="O379" s="29"/>
      <c r="V379" s="3"/>
      <c r="Z379" s="28" t="str">
        <f>IF(AI379="Yes", "X","")</f>
        <v/>
      </c>
      <c r="AA379" s="283" t="str">
        <f>IF($AA$34="","",$AA$34)</f>
        <v>Health Services</v>
      </c>
      <c r="AB379" s="440"/>
      <c r="AC379" s="441"/>
      <c r="AD379" s="442"/>
      <c r="AE379" s="440"/>
      <c r="AF379" s="441"/>
      <c r="AG379" s="441"/>
      <c r="AH379" s="442"/>
      <c r="AI379" s="29"/>
    </row>
    <row r="380" spans="5:40" ht="15" customHeight="1" x14ac:dyDescent="0.3">
      <c r="F380" s="28" t="str">
        <f>IF(H376="","",IF(O380&gt;0,IF(O380&lt;=H376,"X",""),""))</f>
        <v/>
      </c>
      <c r="G380" s="283" t="str">
        <f>IF($G$35="","",$G$35)</f>
        <v>Civic/Recreation</v>
      </c>
      <c r="H380" s="440"/>
      <c r="I380" s="441"/>
      <c r="J380" s="442"/>
      <c r="K380" s="440"/>
      <c r="L380" s="441"/>
      <c r="M380" s="441"/>
      <c r="N380" s="442"/>
      <c r="O380" s="29"/>
      <c r="V380" s="3"/>
      <c r="Z380" s="28" t="str">
        <f>IF(AB376="","",IF(AI380&gt;0,IF(AI380&lt;=AB376,"X",""),""))</f>
        <v/>
      </c>
      <c r="AA380" s="283" t="str">
        <f>IF($AA$35="","",$AA$35)</f>
        <v>Civic/Recreation</v>
      </c>
      <c r="AB380" s="440"/>
      <c r="AC380" s="441"/>
      <c r="AD380" s="442"/>
      <c r="AE380" s="440"/>
      <c r="AF380" s="441"/>
      <c r="AG380" s="441"/>
      <c r="AH380" s="442"/>
      <c r="AI380" s="29"/>
    </row>
    <row r="381" spans="5:40" ht="15" customHeight="1" x14ac:dyDescent="0.3">
      <c r="F381" s="28" t="str">
        <f>IF(H376="","",IF(O381&gt;0,IF(O381&lt;=H376,"X",""),""))</f>
        <v/>
      </c>
      <c r="G381" s="283" t="str">
        <f>IF($G$36="","",$G$36)</f>
        <v>Job Training or Education</v>
      </c>
      <c r="H381" s="440"/>
      <c r="I381" s="441"/>
      <c r="J381" s="442"/>
      <c r="K381" s="440"/>
      <c r="L381" s="441"/>
      <c r="M381" s="441"/>
      <c r="N381" s="442"/>
      <c r="O381" s="29"/>
      <c r="V381" s="3"/>
      <c r="Z381" s="28" t="str">
        <f>IF(AB376="","",IF(AI381&gt;0,IF(AI381&lt;=AB376,"X",""),""))</f>
        <v/>
      </c>
      <c r="AA381" s="283" t="str">
        <f>IF($AA$36="","",$AA$36)</f>
        <v>Job Training or Education</v>
      </c>
      <c r="AB381" s="440"/>
      <c r="AC381" s="441"/>
      <c r="AD381" s="442"/>
      <c r="AE381" s="440"/>
      <c r="AF381" s="441"/>
      <c r="AG381" s="441"/>
      <c r="AH381" s="442"/>
      <c r="AI381" s="29"/>
    </row>
    <row r="382" spans="5:40" ht="15" customHeight="1" thickBot="1" x14ac:dyDescent="0.35">
      <c r="F382" s="6"/>
      <c r="G382" s="6"/>
      <c r="H382" s="6"/>
      <c r="I382" s="6"/>
      <c r="J382" s="6"/>
      <c r="K382" s="6"/>
      <c r="L382" s="6"/>
      <c r="M382" s="6"/>
      <c r="N382" s="6"/>
      <c r="O382" s="6"/>
      <c r="V382" s="3"/>
      <c r="Z382" s="6"/>
      <c r="AA382" s="6"/>
      <c r="AB382" s="6"/>
      <c r="AC382" s="6"/>
      <c r="AD382" s="6"/>
      <c r="AE382" s="6"/>
      <c r="AF382" s="6"/>
      <c r="AG382" s="6"/>
      <c r="AH382" s="6"/>
      <c r="AI382" s="6"/>
    </row>
    <row r="383" spans="5:40" ht="17.25" thickBot="1" x14ac:dyDescent="0.35">
      <c r="E383" s="6"/>
      <c r="F383" s="6"/>
      <c r="G383" s="6"/>
      <c r="H383" s="6"/>
      <c r="I383" s="6"/>
      <c r="J383" s="6"/>
      <c r="K383" s="6"/>
      <c r="L383" s="6"/>
      <c r="M383" s="6"/>
      <c r="N383" s="6"/>
      <c r="O383" s="6"/>
      <c r="V383" s="3"/>
      <c r="Y383" s="6"/>
      <c r="Z383" s="6"/>
      <c r="AA383" s="6"/>
      <c r="AB383" s="6"/>
      <c r="AC383" s="6"/>
      <c r="AD383" s="6"/>
      <c r="AE383" s="6"/>
      <c r="AF383" s="6"/>
      <c r="AG383" s="6"/>
      <c r="AH383" s="6"/>
      <c r="AI383" s="6"/>
    </row>
    <row r="384" spans="5:40" x14ac:dyDescent="0.3">
      <c r="E384" s="449"/>
      <c r="F384" s="449"/>
      <c r="G384" s="449"/>
      <c r="H384" s="449"/>
      <c r="I384" s="449"/>
      <c r="J384" s="449"/>
      <c r="K384" s="449"/>
      <c r="L384" s="449"/>
      <c r="M384" s="449"/>
      <c r="N384" s="449"/>
      <c r="O384" s="449"/>
      <c r="V384" s="3"/>
      <c r="Y384" s="449"/>
      <c r="Z384" s="449"/>
      <c r="AA384" s="449"/>
      <c r="AB384" s="449"/>
      <c r="AC384" s="449"/>
      <c r="AD384" s="449"/>
      <c r="AE384" s="449"/>
      <c r="AF384" s="449"/>
      <c r="AG384" s="449"/>
      <c r="AH384" s="449"/>
      <c r="AI384" s="449"/>
    </row>
    <row r="385" spans="5:40" x14ac:dyDescent="0.3">
      <c r="F385" s="281" t="s">
        <v>230</v>
      </c>
      <c r="G385" s="10">
        <f>G376+1</f>
        <v>34</v>
      </c>
      <c r="H385" s="281" t="s">
        <v>231</v>
      </c>
      <c r="I385" s="281"/>
      <c r="J385" s="281"/>
      <c r="K385" s="23" t="s">
        <v>232</v>
      </c>
      <c r="L385" s="24"/>
      <c r="V385" s="3"/>
      <c r="Z385" s="281" t="s">
        <v>230</v>
      </c>
      <c r="AA385" s="10">
        <f>AA376+1</f>
        <v>34</v>
      </c>
      <c r="AB385" s="281" t="s">
        <v>231</v>
      </c>
      <c r="AC385" s="281"/>
      <c r="AD385" s="281"/>
      <c r="AE385" s="23" t="s">
        <v>232</v>
      </c>
      <c r="AF385" s="24"/>
    </row>
    <row r="386" spans="5:40" x14ac:dyDescent="0.3">
      <c r="E386" s="445" t="s">
        <v>233</v>
      </c>
      <c r="F386" s="445"/>
      <c r="G386" s="26" t="s">
        <v>155</v>
      </c>
      <c r="H386" s="27">
        <f>IF(G386=P$4,Q$4,IF(G386=P$5,Q$5,IF(G386=P$6,Q$6,IF(G386=P$7,Q$7,IF(G386=P$8,Q$8,"")))))</f>
        <v>0</v>
      </c>
      <c r="I386" s="27"/>
      <c r="J386" s="27"/>
      <c r="K386" s="23" t="s">
        <v>234</v>
      </c>
      <c r="L386" s="24"/>
      <c r="P386" s="1">
        <f>IF(G386="",0,1)</f>
        <v>0</v>
      </c>
      <c r="Q386" s="1">
        <f>IF(F388="",0,1)</f>
        <v>0</v>
      </c>
      <c r="S386" s="1">
        <f>IF(F389="",0,1)</f>
        <v>0</v>
      </c>
      <c r="T386" s="1">
        <f>IF(F390="",0,1)</f>
        <v>0</v>
      </c>
      <c r="V386" s="3"/>
      <c r="Y386" s="445" t="s">
        <v>233</v>
      </c>
      <c r="Z386" s="445"/>
      <c r="AA386" s="26" t="s">
        <v>155</v>
      </c>
      <c r="AB386" s="27">
        <f>IF(AA386=AJ$4,AK$4,IF(AA386=AJ$5,AK$5,IF(AA386=AJ$6,AK$6,IF(AA386=AJ$7,AK$7,IF(AA386=AJ$8,AK$8,"")))))</f>
        <v>0</v>
      </c>
      <c r="AC386" s="27"/>
      <c r="AD386" s="27"/>
      <c r="AE386" s="23" t="s">
        <v>234</v>
      </c>
      <c r="AF386" s="24"/>
      <c r="AJ386" s="1">
        <f>IF(AA386="",0,1)</f>
        <v>0</v>
      </c>
      <c r="AK386" s="1">
        <f>IF(Z388="",0,1)</f>
        <v>0</v>
      </c>
      <c r="AM386" s="1">
        <f>IF(Z389="",0,1)</f>
        <v>0</v>
      </c>
      <c r="AN386" s="1">
        <f>IF(Z390="",0,1)</f>
        <v>0</v>
      </c>
    </row>
    <row r="387" spans="5:40" x14ac:dyDescent="0.3">
      <c r="G387" s="281" t="s">
        <v>236</v>
      </c>
      <c r="H387" s="281" t="s">
        <v>237</v>
      </c>
      <c r="I387" s="281"/>
      <c r="J387" s="281"/>
      <c r="K387" s="281" t="s">
        <v>238</v>
      </c>
      <c r="L387" s="281"/>
      <c r="M387" s="281"/>
      <c r="N387" s="281"/>
      <c r="O387" s="281" t="s">
        <v>239</v>
      </c>
      <c r="V387" s="3"/>
      <c r="AA387" s="281" t="s">
        <v>236</v>
      </c>
      <c r="AB387" s="281" t="s">
        <v>237</v>
      </c>
      <c r="AC387" s="281"/>
      <c r="AD387" s="281"/>
      <c r="AE387" s="281" t="s">
        <v>238</v>
      </c>
      <c r="AF387" s="281"/>
      <c r="AG387" s="281"/>
      <c r="AH387" s="281"/>
      <c r="AI387" s="281" t="s">
        <v>239</v>
      </c>
    </row>
    <row r="388" spans="5:40" ht="15" customHeight="1" x14ac:dyDescent="0.3">
      <c r="F388" s="28" t="str">
        <f>IF(H384="","",IF(O388&gt;0,IF(O388&lt;=H384,"X",""),""))</f>
        <v/>
      </c>
      <c r="G388" s="283" t="str">
        <f>IF($G$34="","",$G$34)</f>
        <v>Health Services</v>
      </c>
      <c r="H388" s="440"/>
      <c r="I388" s="441"/>
      <c r="J388" s="442"/>
      <c r="K388" s="440"/>
      <c r="L388" s="441"/>
      <c r="M388" s="441"/>
      <c r="N388" s="442"/>
      <c r="O388" s="29"/>
      <c r="V388" s="3"/>
      <c r="Z388" s="28" t="str">
        <f>IF(AI388="Yes", "X","")</f>
        <v/>
      </c>
      <c r="AA388" s="283" t="str">
        <f>IF($AA$34="","",$AA$34)</f>
        <v>Health Services</v>
      </c>
      <c r="AB388" s="440"/>
      <c r="AC388" s="441"/>
      <c r="AD388" s="442"/>
      <c r="AE388" s="440"/>
      <c r="AF388" s="441"/>
      <c r="AG388" s="441"/>
      <c r="AH388" s="442"/>
      <c r="AI388" s="29"/>
    </row>
    <row r="389" spans="5:40" ht="15" customHeight="1" x14ac:dyDescent="0.3">
      <c r="F389" s="28" t="str">
        <f>IF(H385="","",IF(O389&gt;0,IF(O389&lt;=H385,"X",""),""))</f>
        <v/>
      </c>
      <c r="G389" s="283" t="str">
        <f>IF($G$35="","",$G$35)</f>
        <v>Civic/Recreation</v>
      </c>
      <c r="H389" s="440"/>
      <c r="I389" s="441"/>
      <c r="J389" s="442"/>
      <c r="K389" s="440"/>
      <c r="L389" s="441"/>
      <c r="M389" s="441"/>
      <c r="N389" s="442"/>
      <c r="O389" s="29"/>
      <c r="V389" s="3"/>
      <c r="Z389" s="28" t="str">
        <f>IF(AB385="","",IF(AI389&gt;0,IF(AI389&lt;=AB385,"X",""),""))</f>
        <v/>
      </c>
      <c r="AA389" s="283" t="str">
        <f>IF($AA$35="","",$AA$35)</f>
        <v>Civic/Recreation</v>
      </c>
      <c r="AB389" s="440"/>
      <c r="AC389" s="441"/>
      <c r="AD389" s="442"/>
      <c r="AE389" s="440"/>
      <c r="AF389" s="441"/>
      <c r="AG389" s="441"/>
      <c r="AH389" s="442"/>
      <c r="AI389" s="29"/>
    </row>
    <row r="390" spans="5:40" ht="15" customHeight="1" x14ac:dyDescent="0.3">
      <c r="F390" s="28" t="str">
        <f>IF(H385="","",IF(O390&gt;0,IF(O390&lt;=H385,"X",""),""))</f>
        <v/>
      </c>
      <c r="G390" s="283" t="str">
        <f>IF($G$36="","",$G$36)</f>
        <v>Job Training or Education</v>
      </c>
      <c r="H390" s="440"/>
      <c r="I390" s="441"/>
      <c r="J390" s="442"/>
      <c r="K390" s="440"/>
      <c r="L390" s="441"/>
      <c r="M390" s="441"/>
      <c r="N390" s="442"/>
      <c r="O390" s="29"/>
      <c r="V390" s="3"/>
      <c r="Z390" s="28" t="str">
        <f>IF(AB385="","",IF(AI390&gt;0,IF(AI390&lt;=AB385,"X",""),""))</f>
        <v/>
      </c>
      <c r="AA390" s="283" t="str">
        <f>IF($AA$36="","",$AA$36)</f>
        <v>Job Training or Education</v>
      </c>
      <c r="AB390" s="440"/>
      <c r="AC390" s="441"/>
      <c r="AD390" s="442"/>
      <c r="AE390" s="440"/>
      <c r="AF390" s="441"/>
      <c r="AG390" s="441"/>
      <c r="AH390" s="442"/>
      <c r="AI390" s="29"/>
    </row>
    <row r="391" spans="5:40" ht="15" customHeight="1" thickBot="1" x14ac:dyDescent="0.35">
      <c r="F391" s="6"/>
      <c r="G391" s="6"/>
      <c r="H391" s="6"/>
      <c r="I391" s="6"/>
      <c r="J391" s="6"/>
      <c r="K391" s="6"/>
      <c r="L391" s="6"/>
      <c r="M391" s="6"/>
      <c r="N391" s="6"/>
      <c r="O391" s="6"/>
      <c r="V391" s="3"/>
      <c r="Z391" s="6"/>
      <c r="AA391" s="6"/>
      <c r="AB391" s="6"/>
      <c r="AC391" s="6"/>
      <c r="AD391" s="6"/>
      <c r="AE391" s="6"/>
      <c r="AF391" s="6"/>
      <c r="AG391" s="6"/>
      <c r="AH391" s="6"/>
      <c r="AI391" s="6"/>
    </row>
    <row r="392" spans="5:40" ht="17.25" thickBot="1" x14ac:dyDescent="0.35">
      <c r="E392" s="6"/>
      <c r="F392" s="6"/>
      <c r="G392" s="6"/>
      <c r="H392" s="6"/>
      <c r="I392" s="6"/>
      <c r="J392" s="6"/>
      <c r="K392" s="6"/>
      <c r="L392" s="6"/>
      <c r="M392" s="6"/>
      <c r="N392" s="6"/>
      <c r="O392" s="6"/>
      <c r="V392" s="3"/>
      <c r="Y392" s="6"/>
      <c r="Z392" s="6"/>
      <c r="AA392" s="6"/>
      <c r="AB392" s="6"/>
      <c r="AC392" s="6"/>
      <c r="AD392" s="6"/>
      <c r="AE392" s="6"/>
      <c r="AF392" s="6"/>
      <c r="AG392" s="6"/>
      <c r="AH392" s="6"/>
      <c r="AI392" s="6"/>
    </row>
    <row r="393" spans="5:40" x14ac:dyDescent="0.3">
      <c r="E393" s="449"/>
      <c r="F393" s="449"/>
      <c r="G393" s="449"/>
      <c r="H393" s="449"/>
      <c r="I393" s="449"/>
      <c r="J393" s="449"/>
      <c r="K393" s="449"/>
      <c r="L393" s="449"/>
      <c r="M393" s="449"/>
      <c r="N393" s="449"/>
      <c r="O393" s="449"/>
      <c r="V393" s="3"/>
      <c r="Y393" s="449"/>
      <c r="Z393" s="449"/>
      <c r="AA393" s="449"/>
      <c r="AB393" s="449"/>
      <c r="AC393" s="449"/>
      <c r="AD393" s="449"/>
      <c r="AE393" s="449"/>
      <c r="AF393" s="449"/>
      <c r="AG393" s="449"/>
      <c r="AH393" s="449"/>
      <c r="AI393" s="449"/>
    </row>
    <row r="394" spans="5:40" x14ac:dyDescent="0.3">
      <c r="F394" s="281" t="s">
        <v>230</v>
      </c>
      <c r="G394" s="10">
        <f>G385+1</f>
        <v>35</v>
      </c>
      <c r="H394" s="281" t="s">
        <v>231</v>
      </c>
      <c r="I394" s="281"/>
      <c r="J394" s="281"/>
      <c r="K394" s="23" t="s">
        <v>232</v>
      </c>
      <c r="L394" s="24"/>
      <c r="V394" s="3"/>
      <c r="Z394" s="281" t="s">
        <v>230</v>
      </c>
      <c r="AA394" s="10">
        <f>AA385+1</f>
        <v>35</v>
      </c>
      <c r="AB394" s="281" t="s">
        <v>231</v>
      </c>
      <c r="AC394" s="281"/>
      <c r="AD394" s="281"/>
      <c r="AE394" s="23" t="s">
        <v>232</v>
      </c>
      <c r="AF394" s="24"/>
    </row>
    <row r="395" spans="5:40" x14ac:dyDescent="0.3">
      <c r="E395" s="445" t="s">
        <v>233</v>
      </c>
      <c r="F395" s="445"/>
      <c r="G395" s="26" t="s">
        <v>155</v>
      </c>
      <c r="H395" s="27">
        <f>IF(G395=P$4,Q$4,IF(G395=P$5,Q$5,IF(G395=P$6,Q$6,IF(G395=P$7,Q$7,IF(G395=P$8,Q$8,"")))))</f>
        <v>0</v>
      </c>
      <c r="I395" s="27"/>
      <c r="J395" s="27"/>
      <c r="K395" s="23" t="s">
        <v>234</v>
      </c>
      <c r="L395" s="24"/>
      <c r="P395" s="1">
        <f>IF(G395="",0,1)</f>
        <v>0</v>
      </c>
      <c r="Q395" s="1">
        <f>IF(F397="",0,1)</f>
        <v>0</v>
      </c>
      <c r="S395" s="1">
        <f>IF(F398="",0,1)</f>
        <v>0</v>
      </c>
      <c r="T395" s="1">
        <f>IF(F399="",0,1)</f>
        <v>0</v>
      </c>
      <c r="V395" s="3"/>
      <c r="Y395" s="445" t="s">
        <v>233</v>
      </c>
      <c r="Z395" s="445"/>
      <c r="AA395" s="26" t="s">
        <v>155</v>
      </c>
      <c r="AB395" s="27">
        <f>IF(AA395=AJ$4,AK$4,IF(AA395=AJ$5,AK$5,IF(AA395=AJ$6,AK$6,IF(AA395=AJ$7,AK$7,IF(AA395=AJ$8,AK$8,"")))))</f>
        <v>0</v>
      </c>
      <c r="AC395" s="27"/>
      <c r="AD395" s="27"/>
      <c r="AE395" s="23" t="s">
        <v>234</v>
      </c>
      <c r="AF395" s="24"/>
      <c r="AJ395" s="1">
        <f>IF(AA395="",0,1)</f>
        <v>0</v>
      </c>
      <c r="AK395" s="1">
        <f>IF(Z397="",0,1)</f>
        <v>0</v>
      </c>
      <c r="AM395" s="1">
        <f>IF(Z398="",0,1)</f>
        <v>0</v>
      </c>
      <c r="AN395" s="1">
        <f>IF(Z399="",0,1)</f>
        <v>0</v>
      </c>
    </row>
    <row r="396" spans="5:40" x14ac:dyDescent="0.3">
      <c r="G396" s="281" t="s">
        <v>236</v>
      </c>
      <c r="H396" s="281" t="s">
        <v>237</v>
      </c>
      <c r="I396" s="281"/>
      <c r="J396" s="281"/>
      <c r="K396" s="281" t="s">
        <v>238</v>
      </c>
      <c r="L396" s="281"/>
      <c r="M396" s="281"/>
      <c r="N396" s="281"/>
      <c r="O396" s="281" t="s">
        <v>239</v>
      </c>
      <c r="V396" s="3"/>
      <c r="AA396" s="281" t="s">
        <v>236</v>
      </c>
      <c r="AB396" s="281" t="s">
        <v>237</v>
      </c>
      <c r="AC396" s="281"/>
      <c r="AD396" s="281"/>
      <c r="AE396" s="281" t="s">
        <v>238</v>
      </c>
      <c r="AF396" s="281"/>
      <c r="AG396" s="281"/>
      <c r="AH396" s="281"/>
      <c r="AI396" s="281" t="s">
        <v>239</v>
      </c>
    </row>
    <row r="397" spans="5:40" ht="15" customHeight="1" x14ac:dyDescent="0.3">
      <c r="F397" s="28" t="str">
        <f>IF(H393="","",IF(O397&gt;0,IF(O397&lt;=H393,"X",""),""))</f>
        <v/>
      </c>
      <c r="G397" s="283" t="str">
        <f>IF($G$34="","",$G$34)</f>
        <v>Health Services</v>
      </c>
      <c r="H397" s="440"/>
      <c r="I397" s="441"/>
      <c r="J397" s="442"/>
      <c r="K397" s="440"/>
      <c r="L397" s="441"/>
      <c r="M397" s="441"/>
      <c r="N397" s="442"/>
      <c r="O397" s="29"/>
      <c r="V397" s="3"/>
      <c r="Z397" s="28" t="str">
        <f>IF(AI397="Yes", "X","")</f>
        <v/>
      </c>
      <c r="AA397" s="283" t="str">
        <f>IF($AA$34="","",$AA$34)</f>
        <v>Health Services</v>
      </c>
      <c r="AB397" s="440"/>
      <c r="AC397" s="441"/>
      <c r="AD397" s="442"/>
      <c r="AE397" s="440"/>
      <c r="AF397" s="441"/>
      <c r="AG397" s="441"/>
      <c r="AH397" s="442"/>
      <c r="AI397" s="29"/>
    </row>
    <row r="398" spans="5:40" ht="15" customHeight="1" x14ac:dyDescent="0.3">
      <c r="F398" s="28" t="str">
        <f>IF(H394="","",IF(O398&gt;0,IF(O398&lt;=H394,"X",""),""))</f>
        <v/>
      </c>
      <c r="G398" s="283" t="str">
        <f>IF($G$35="","",$G$35)</f>
        <v>Civic/Recreation</v>
      </c>
      <c r="H398" s="440"/>
      <c r="I398" s="441"/>
      <c r="J398" s="442"/>
      <c r="K398" s="440"/>
      <c r="L398" s="441"/>
      <c r="M398" s="441"/>
      <c r="N398" s="442"/>
      <c r="O398" s="29"/>
      <c r="V398" s="3"/>
      <c r="Z398" s="28" t="str">
        <f>IF(AB394="","",IF(AI398&gt;0,IF(AI398&lt;=AB394,"X",""),""))</f>
        <v/>
      </c>
      <c r="AA398" s="283" t="str">
        <f>IF($AA$35="","",$AA$35)</f>
        <v>Civic/Recreation</v>
      </c>
      <c r="AB398" s="440"/>
      <c r="AC398" s="441"/>
      <c r="AD398" s="442"/>
      <c r="AE398" s="440"/>
      <c r="AF398" s="441"/>
      <c r="AG398" s="441"/>
      <c r="AH398" s="442"/>
      <c r="AI398" s="29"/>
    </row>
    <row r="399" spans="5:40" ht="15" customHeight="1" x14ac:dyDescent="0.3">
      <c r="F399" s="28" t="str">
        <f>IF(H394="","",IF(O399&gt;0,IF(O399&lt;=H394,"X",""),""))</f>
        <v/>
      </c>
      <c r="G399" s="283" t="str">
        <f>IF($G$36="","",$G$36)</f>
        <v>Job Training or Education</v>
      </c>
      <c r="H399" s="440"/>
      <c r="I399" s="441"/>
      <c r="J399" s="442"/>
      <c r="K399" s="440"/>
      <c r="L399" s="441"/>
      <c r="M399" s="441"/>
      <c r="N399" s="442"/>
      <c r="O399" s="29"/>
      <c r="V399" s="3"/>
      <c r="Z399" s="28" t="str">
        <f>IF(AB394="","",IF(AI399&gt;0,IF(AI399&lt;=AB394,"X",""),""))</f>
        <v/>
      </c>
      <c r="AA399" s="283" t="str">
        <f>IF($AA$36="","",$AA$36)</f>
        <v>Job Training or Education</v>
      </c>
      <c r="AB399" s="440"/>
      <c r="AC399" s="441"/>
      <c r="AD399" s="442"/>
      <c r="AE399" s="440"/>
      <c r="AF399" s="441"/>
      <c r="AG399" s="441"/>
      <c r="AH399" s="442"/>
      <c r="AI399" s="29"/>
    </row>
    <row r="400" spans="5:40" ht="15" customHeight="1" thickBot="1" x14ac:dyDescent="0.35">
      <c r="F400" s="6"/>
      <c r="G400" s="6"/>
      <c r="H400" s="6"/>
      <c r="I400" s="6"/>
      <c r="J400" s="6"/>
      <c r="K400" s="6"/>
      <c r="L400" s="6"/>
      <c r="M400" s="6"/>
      <c r="N400" s="6"/>
      <c r="O400" s="6"/>
      <c r="V400" s="3"/>
      <c r="Z400" s="6"/>
      <c r="AA400" s="6"/>
      <c r="AB400" s="6"/>
      <c r="AC400" s="6"/>
      <c r="AD400" s="6"/>
      <c r="AE400" s="6"/>
      <c r="AF400" s="6"/>
      <c r="AG400" s="6"/>
      <c r="AH400" s="6"/>
      <c r="AI400" s="6"/>
    </row>
    <row r="401" spans="5:40" ht="17.25" thickBot="1" x14ac:dyDescent="0.35">
      <c r="E401" s="6"/>
      <c r="F401" s="6"/>
      <c r="G401" s="6"/>
      <c r="H401" s="6"/>
      <c r="I401" s="6"/>
      <c r="J401" s="6"/>
      <c r="K401" s="6"/>
      <c r="L401" s="6"/>
      <c r="M401" s="6"/>
      <c r="N401" s="6"/>
      <c r="O401" s="6"/>
      <c r="V401" s="3"/>
      <c r="Y401" s="6"/>
      <c r="Z401" s="6"/>
      <c r="AA401" s="6"/>
      <c r="AB401" s="6"/>
      <c r="AC401" s="6"/>
      <c r="AD401" s="6"/>
      <c r="AE401" s="6"/>
      <c r="AF401" s="6"/>
      <c r="AG401" s="6"/>
      <c r="AH401" s="6"/>
      <c r="AI401" s="6"/>
    </row>
    <row r="402" spans="5:40" x14ac:dyDescent="0.3">
      <c r="E402" s="449"/>
      <c r="F402" s="449"/>
      <c r="G402" s="449"/>
      <c r="H402" s="449"/>
      <c r="I402" s="449"/>
      <c r="J402" s="449"/>
      <c r="K402" s="449"/>
      <c r="L402" s="449"/>
      <c r="M402" s="449"/>
      <c r="N402" s="449"/>
      <c r="O402" s="449"/>
      <c r="V402" s="3"/>
      <c r="Y402" s="449"/>
      <c r="Z402" s="449"/>
      <c r="AA402" s="449"/>
      <c r="AB402" s="449"/>
      <c r="AC402" s="449"/>
      <c r="AD402" s="449"/>
      <c r="AE402" s="449"/>
      <c r="AF402" s="449"/>
      <c r="AG402" s="449"/>
      <c r="AH402" s="449"/>
      <c r="AI402" s="449"/>
    </row>
    <row r="403" spans="5:40" x14ac:dyDescent="0.3">
      <c r="F403" s="281" t="s">
        <v>230</v>
      </c>
      <c r="G403" s="10">
        <f>G394+1</f>
        <v>36</v>
      </c>
      <c r="H403" s="281" t="s">
        <v>231</v>
      </c>
      <c r="I403" s="281"/>
      <c r="J403" s="281"/>
      <c r="K403" s="23" t="s">
        <v>232</v>
      </c>
      <c r="L403" s="24"/>
      <c r="V403" s="3"/>
      <c r="Z403" s="281" t="s">
        <v>230</v>
      </c>
      <c r="AA403" s="10">
        <f>AA394+1</f>
        <v>36</v>
      </c>
      <c r="AB403" s="281" t="s">
        <v>231</v>
      </c>
      <c r="AC403" s="281"/>
      <c r="AD403" s="281"/>
      <c r="AE403" s="23" t="s">
        <v>232</v>
      </c>
      <c r="AF403" s="24"/>
    </row>
    <row r="404" spans="5:40" x14ac:dyDescent="0.3">
      <c r="E404" s="445" t="s">
        <v>233</v>
      </c>
      <c r="F404" s="445"/>
      <c r="G404" s="26" t="s">
        <v>155</v>
      </c>
      <c r="H404" s="27">
        <f>IF(G404=P$4,Q$4,IF(G404=P$5,Q$5,IF(G404=P$6,Q$6,IF(G404=P$7,Q$7,IF(G404=P$8,Q$8,"")))))</f>
        <v>0</v>
      </c>
      <c r="I404" s="27"/>
      <c r="J404" s="27"/>
      <c r="K404" s="23" t="s">
        <v>234</v>
      </c>
      <c r="L404" s="24"/>
      <c r="P404" s="1">
        <f>IF(G404="",0,1)</f>
        <v>0</v>
      </c>
      <c r="Q404" s="1">
        <f>IF(F406="",0,1)</f>
        <v>0</v>
      </c>
      <c r="S404" s="1">
        <f>IF(F407="",0,1)</f>
        <v>0</v>
      </c>
      <c r="T404" s="1">
        <f>IF(F408="",0,1)</f>
        <v>0</v>
      </c>
      <c r="V404" s="3"/>
      <c r="Y404" s="445" t="s">
        <v>233</v>
      </c>
      <c r="Z404" s="445"/>
      <c r="AA404" s="26" t="s">
        <v>155</v>
      </c>
      <c r="AB404" s="27">
        <f>IF(AA404=AJ$4,AK$4,IF(AA404=AJ$5,AK$5,IF(AA404=AJ$6,AK$6,IF(AA404=AJ$7,AK$7,IF(AA404=AJ$8,AK$8,"")))))</f>
        <v>0</v>
      </c>
      <c r="AC404" s="27"/>
      <c r="AD404" s="27"/>
      <c r="AE404" s="23" t="s">
        <v>234</v>
      </c>
      <c r="AF404" s="24"/>
      <c r="AJ404" s="1">
        <f>IF(AA404="",0,1)</f>
        <v>0</v>
      </c>
      <c r="AK404" s="1">
        <f>IF(Z406="",0,1)</f>
        <v>0</v>
      </c>
      <c r="AM404" s="1">
        <f>IF(Z407="",0,1)</f>
        <v>0</v>
      </c>
      <c r="AN404" s="1">
        <f>IF(Z408="",0,1)</f>
        <v>0</v>
      </c>
    </row>
    <row r="405" spans="5:40" x14ac:dyDescent="0.3">
      <c r="G405" s="281" t="s">
        <v>236</v>
      </c>
      <c r="H405" s="281" t="s">
        <v>237</v>
      </c>
      <c r="I405" s="281"/>
      <c r="J405" s="281"/>
      <c r="K405" s="281" t="s">
        <v>238</v>
      </c>
      <c r="L405" s="281"/>
      <c r="M405" s="281"/>
      <c r="N405" s="281"/>
      <c r="O405" s="281" t="s">
        <v>239</v>
      </c>
      <c r="V405" s="3"/>
      <c r="AA405" s="281" t="s">
        <v>236</v>
      </c>
      <c r="AB405" s="281" t="s">
        <v>237</v>
      </c>
      <c r="AC405" s="281"/>
      <c r="AD405" s="281"/>
      <c r="AE405" s="281" t="s">
        <v>238</v>
      </c>
      <c r="AF405" s="281"/>
      <c r="AG405" s="281"/>
      <c r="AH405" s="281"/>
      <c r="AI405" s="281" t="s">
        <v>239</v>
      </c>
    </row>
    <row r="406" spans="5:40" ht="15" customHeight="1" x14ac:dyDescent="0.3">
      <c r="F406" s="28" t="str">
        <f>IF(H402="","",IF(O406&gt;0,IF(O406&lt;=H402,"X",""),""))</f>
        <v/>
      </c>
      <c r="G406" s="283" t="str">
        <f>IF($G$34="","",$G$34)</f>
        <v>Health Services</v>
      </c>
      <c r="H406" s="440"/>
      <c r="I406" s="441"/>
      <c r="J406" s="442"/>
      <c r="K406" s="440"/>
      <c r="L406" s="441"/>
      <c r="M406" s="441"/>
      <c r="N406" s="442"/>
      <c r="O406" s="29"/>
      <c r="V406" s="3"/>
      <c r="Z406" s="28" t="str">
        <f>IF(AI406="Yes", "X","")</f>
        <v/>
      </c>
      <c r="AA406" s="283" t="str">
        <f>IF($AA$34="","",$AA$34)</f>
        <v>Health Services</v>
      </c>
      <c r="AB406" s="440"/>
      <c r="AC406" s="441"/>
      <c r="AD406" s="442"/>
      <c r="AE406" s="440"/>
      <c r="AF406" s="441"/>
      <c r="AG406" s="441"/>
      <c r="AH406" s="442"/>
      <c r="AI406" s="29"/>
    </row>
    <row r="407" spans="5:40" ht="15" customHeight="1" x14ac:dyDescent="0.3">
      <c r="F407" s="28" t="str">
        <f>IF(H403="","",IF(O407&gt;0,IF(O407&lt;=H403,"X",""),""))</f>
        <v/>
      </c>
      <c r="G407" s="283" t="str">
        <f>IF($G$35="","",$G$35)</f>
        <v>Civic/Recreation</v>
      </c>
      <c r="H407" s="440"/>
      <c r="I407" s="441"/>
      <c r="J407" s="442"/>
      <c r="K407" s="440"/>
      <c r="L407" s="441"/>
      <c r="M407" s="441"/>
      <c r="N407" s="442"/>
      <c r="O407" s="29"/>
      <c r="V407" s="3"/>
      <c r="Z407" s="28" t="str">
        <f>IF(AB403="","",IF(AI407&gt;0,IF(AI407&lt;=AB403,"X",""),""))</f>
        <v/>
      </c>
      <c r="AA407" s="283" t="str">
        <f>IF($AA$35="","",$AA$35)</f>
        <v>Civic/Recreation</v>
      </c>
      <c r="AB407" s="440"/>
      <c r="AC407" s="441"/>
      <c r="AD407" s="442"/>
      <c r="AE407" s="440"/>
      <c r="AF407" s="441"/>
      <c r="AG407" s="441"/>
      <c r="AH407" s="442"/>
      <c r="AI407" s="29"/>
    </row>
    <row r="408" spans="5:40" ht="15" customHeight="1" x14ac:dyDescent="0.3">
      <c r="F408" s="28" t="str">
        <f>IF(H403="","",IF(O408&gt;0,IF(O408&lt;=H403,"X",""),""))</f>
        <v/>
      </c>
      <c r="G408" s="283" t="str">
        <f>IF($G$36="","",$G$36)</f>
        <v>Job Training or Education</v>
      </c>
      <c r="H408" s="440"/>
      <c r="I408" s="441"/>
      <c r="J408" s="442"/>
      <c r="K408" s="440"/>
      <c r="L408" s="441"/>
      <c r="M408" s="441"/>
      <c r="N408" s="442"/>
      <c r="O408" s="29"/>
      <c r="V408" s="3"/>
      <c r="Z408" s="28" t="str">
        <f>IF(AB403="","",IF(AI408&gt;0,IF(AI408&lt;=AB403,"X",""),""))</f>
        <v/>
      </c>
      <c r="AA408" s="283" t="str">
        <f>IF($AA$36="","",$AA$36)</f>
        <v>Job Training or Education</v>
      </c>
      <c r="AB408" s="440"/>
      <c r="AC408" s="441"/>
      <c r="AD408" s="442"/>
      <c r="AE408" s="440"/>
      <c r="AF408" s="441"/>
      <c r="AG408" s="441"/>
      <c r="AH408" s="442"/>
      <c r="AI408" s="29"/>
    </row>
    <row r="409" spans="5:40" ht="15" customHeight="1" thickBot="1" x14ac:dyDescent="0.35">
      <c r="F409" s="6"/>
      <c r="G409" s="6"/>
      <c r="H409" s="6"/>
      <c r="I409" s="6"/>
      <c r="J409" s="6"/>
      <c r="K409" s="6"/>
      <c r="L409" s="6"/>
      <c r="M409" s="6"/>
      <c r="N409" s="6"/>
      <c r="O409" s="6"/>
      <c r="V409" s="3"/>
      <c r="Z409" s="6"/>
      <c r="AA409" s="6"/>
      <c r="AB409" s="6"/>
      <c r="AC409" s="6"/>
      <c r="AD409" s="6"/>
      <c r="AE409" s="6"/>
      <c r="AF409" s="6"/>
      <c r="AG409" s="6"/>
      <c r="AH409" s="6"/>
      <c r="AI409" s="6"/>
    </row>
    <row r="410" spans="5:40" ht="17.25" thickBot="1" x14ac:dyDescent="0.35">
      <c r="E410" s="6"/>
      <c r="F410" s="6"/>
      <c r="G410" s="6"/>
      <c r="H410" s="6"/>
      <c r="I410" s="6"/>
      <c r="J410" s="6"/>
      <c r="K410" s="6"/>
      <c r="L410" s="6"/>
      <c r="M410" s="6"/>
      <c r="N410" s="6"/>
      <c r="O410" s="6"/>
      <c r="V410" s="3"/>
      <c r="Y410" s="6"/>
      <c r="Z410" s="6"/>
      <c r="AA410" s="6"/>
      <c r="AB410" s="6"/>
      <c r="AC410" s="6"/>
      <c r="AD410" s="6"/>
      <c r="AE410" s="6"/>
      <c r="AF410" s="6"/>
      <c r="AG410" s="6"/>
      <c r="AH410" s="6"/>
      <c r="AI410" s="6"/>
    </row>
    <row r="411" spans="5:40" x14ac:dyDescent="0.3">
      <c r="E411" s="449"/>
      <c r="F411" s="449"/>
      <c r="G411" s="449"/>
      <c r="H411" s="449"/>
      <c r="I411" s="449"/>
      <c r="J411" s="449"/>
      <c r="K411" s="449"/>
      <c r="L411" s="449"/>
      <c r="M411" s="449"/>
      <c r="N411" s="449"/>
      <c r="O411" s="449"/>
      <c r="V411" s="3"/>
      <c r="Y411" s="449"/>
      <c r="Z411" s="449"/>
      <c r="AA411" s="449"/>
      <c r="AB411" s="449"/>
      <c r="AC411" s="449"/>
      <c r="AD411" s="449"/>
      <c r="AE411" s="449"/>
      <c r="AF411" s="449"/>
      <c r="AG411" s="449"/>
      <c r="AH411" s="449"/>
      <c r="AI411" s="449"/>
    </row>
    <row r="412" spans="5:40" x14ac:dyDescent="0.3">
      <c r="F412" s="281" t="s">
        <v>230</v>
      </c>
      <c r="G412" s="10">
        <f>G403+1</f>
        <v>37</v>
      </c>
      <c r="H412" s="281" t="s">
        <v>231</v>
      </c>
      <c r="I412" s="281"/>
      <c r="J412" s="281"/>
      <c r="K412" s="23" t="s">
        <v>232</v>
      </c>
      <c r="L412" s="24"/>
      <c r="V412" s="3"/>
      <c r="Z412" s="281" t="s">
        <v>230</v>
      </c>
      <c r="AA412" s="10">
        <f>AA403+1</f>
        <v>37</v>
      </c>
      <c r="AB412" s="281" t="s">
        <v>231</v>
      </c>
      <c r="AC412" s="281"/>
      <c r="AD412" s="281"/>
      <c r="AE412" s="23" t="s">
        <v>232</v>
      </c>
      <c r="AF412" s="24"/>
    </row>
    <row r="413" spans="5:40" x14ac:dyDescent="0.3">
      <c r="E413" s="445" t="s">
        <v>233</v>
      </c>
      <c r="F413" s="445"/>
      <c r="G413" s="26" t="s">
        <v>155</v>
      </c>
      <c r="H413" s="27">
        <f>IF(G413=P$4,Q$4,IF(G413=P$5,Q$5,IF(G413=P$6,Q$6,IF(G413=P$7,Q$7,IF(G413=P$8,Q$8,"")))))</f>
        <v>0</v>
      </c>
      <c r="I413" s="27"/>
      <c r="J413" s="27"/>
      <c r="K413" s="23" t="s">
        <v>234</v>
      </c>
      <c r="L413" s="24"/>
      <c r="P413" s="1">
        <f>IF(G413="",0,1)</f>
        <v>0</v>
      </c>
      <c r="Q413" s="1">
        <f>IF(F415="",0,1)</f>
        <v>0</v>
      </c>
      <c r="S413" s="1">
        <f>IF(F416="",0,1)</f>
        <v>0</v>
      </c>
      <c r="T413" s="1">
        <f>IF(F417="",0,1)</f>
        <v>0</v>
      </c>
      <c r="V413" s="3"/>
      <c r="Y413" s="445" t="s">
        <v>233</v>
      </c>
      <c r="Z413" s="445"/>
      <c r="AA413" s="26" t="s">
        <v>155</v>
      </c>
      <c r="AB413" s="27">
        <f>IF(AA413=AJ$4,AK$4,IF(AA413=AJ$5,AK$5,IF(AA413=AJ$6,AK$6,IF(AA413=AJ$7,AK$7,IF(AA413=AJ$8,AK$8,"")))))</f>
        <v>0</v>
      </c>
      <c r="AC413" s="27"/>
      <c r="AD413" s="27"/>
      <c r="AE413" s="23" t="s">
        <v>234</v>
      </c>
      <c r="AF413" s="24"/>
      <c r="AJ413" s="1">
        <f>IF(AA413="",0,1)</f>
        <v>0</v>
      </c>
      <c r="AK413" s="1">
        <f>IF(Z415="",0,1)</f>
        <v>0</v>
      </c>
      <c r="AM413" s="1">
        <f>IF(Z416="",0,1)</f>
        <v>0</v>
      </c>
      <c r="AN413" s="1">
        <f>IF(Z417="",0,1)</f>
        <v>0</v>
      </c>
    </row>
    <row r="414" spans="5:40" x14ac:dyDescent="0.3">
      <c r="G414" s="281" t="s">
        <v>236</v>
      </c>
      <c r="H414" s="281" t="s">
        <v>237</v>
      </c>
      <c r="I414" s="281"/>
      <c r="J414" s="281"/>
      <c r="K414" s="281" t="s">
        <v>238</v>
      </c>
      <c r="L414" s="281"/>
      <c r="M414" s="281"/>
      <c r="N414" s="281"/>
      <c r="O414" s="281" t="s">
        <v>239</v>
      </c>
      <c r="V414" s="3"/>
      <c r="AA414" s="281" t="s">
        <v>236</v>
      </c>
      <c r="AB414" s="281" t="s">
        <v>237</v>
      </c>
      <c r="AC414" s="281"/>
      <c r="AD414" s="281"/>
      <c r="AE414" s="281" t="s">
        <v>238</v>
      </c>
      <c r="AF414" s="281"/>
      <c r="AG414" s="281"/>
      <c r="AH414" s="281"/>
      <c r="AI414" s="281" t="s">
        <v>239</v>
      </c>
    </row>
    <row r="415" spans="5:40" ht="15" customHeight="1" x14ac:dyDescent="0.3">
      <c r="F415" s="28" t="str">
        <f>IF(H411="","",IF(O415&gt;0,IF(O415&lt;=H411,"X",""),""))</f>
        <v/>
      </c>
      <c r="G415" s="283" t="str">
        <f>IF($G$34="","",$G$34)</f>
        <v>Health Services</v>
      </c>
      <c r="H415" s="440"/>
      <c r="I415" s="441"/>
      <c r="J415" s="442"/>
      <c r="K415" s="440"/>
      <c r="L415" s="441"/>
      <c r="M415" s="441"/>
      <c r="N415" s="442"/>
      <c r="O415" s="29"/>
      <c r="V415" s="3"/>
      <c r="Z415" s="28" t="str">
        <f>IF(AI415="Yes", "X","")</f>
        <v/>
      </c>
      <c r="AA415" s="283" t="str">
        <f>IF($AA$34="","",$AA$34)</f>
        <v>Health Services</v>
      </c>
      <c r="AB415" s="440"/>
      <c r="AC415" s="441"/>
      <c r="AD415" s="442"/>
      <c r="AE415" s="440"/>
      <c r="AF415" s="441"/>
      <c r="AG415" s="441"/>
      <c r="AH415" s="442"/>
      <c r="AI415" s="29"/>
    </row>
    <row r="416" spans="5:40" ht="15" customHeight="1" x14ac:dyDescent="0.3">
      <c r="F416" s="28" t="str">
        <f>IF(H412="","",IF(O416&gt;0,IF(O416&lt;=H412,"X",""),""))</f>
        <v/>
      </c>
      <c r="G416" s="283" t="str">
        <f>IF($G$35="","",$G$35)</f>
        <v>Civic/Recreation</v>
      </c>
      <c r="H416" s="440"/>
      <c r="I416" s="441"/>
      <c r="J416" s="442"/>
      <c r="K416" s="440"/>
      <c r="L416" s="441"/>
      <c r="M416" s="441"/>
      <c r="N416" s="442"/>
      <c r="O416" s="29"/>
      <c r="V416" s="3"/>
      <c r="Z416" s="28" t="str">
        <f>IF(AB412="","",IF(AI416&gt;0,IF(AI416&lt;=AB412,"X",""),""))</f>
        <v/>
      </c>
      <c r="AA416" s="283" t="str">
        <f>IF($AA$35="","",$AA$35)</f>
        <v>Civic/Recreation</v>
      </c>
      <c r="AB416" s="440"/>
      <c r="AC416" s="441"/>
      <c r="AD416" s="442"/>
      <c r="AE416" s="440"/>
      <c r="AF416" s="441"/>
      <c r="AG416" s="441"/>
      <c r="AH416" s="442"/>
      <c r="AI416" s="29"/>
    </row>
    <row r="417" spans="5:40" ht="15" customHeight="1" x14ac:dyDescent="0.3">
      <c r="F417" s="28" t="str">
        <f>IF(H412="","",IF(O417&gt;0,IF(O417&lt;=H412,"X",""),""))</f>
        <v/>
      </c>
      <c r="G417" s="283" t="str">
        <f>IF($G$36="","",$G$36)</f>
        <v>Job Training or Education</v>
      </c>
      <c r="H417" s="440"/>
      <c r="I417" s="441"/>
      <c r="J417" s="442"/>
      <c r="K417" s="440"/>
      <c r="L417" s="441"/>
      <c r="M417" s="441"/>
      <c r="N417" s="442"/>
      <c r="O417" s="29"/>
      <c r="V417" s="3"/>
      <c r="Z417" s="28" t="str">
        <f>IF(AB412="","",IF(AI417&gt;0,IF(AI417&lt;=AB412,"X",""),""))</f>
        <v/>
      </c>
      <c r="AA417" s="283" t="str">
        <f>IF($AA$36="","",$AA$36)</f>
        <v>Job Training or Education</v>
      </c>
      <c r="AB417" s="440"/>
      <c r="AC417" s="441"/>
      <c r="AD417" s="442"/>
      <c r="AE417" s="440"/>
      <c r="AF417" s="441"/>
      <c r="AG417" s="441"/>
      <c r="AH417" s="442"/>
      <c r="AI417" s="29"/>
    </row>
    <row r="418" spans="5:40" ht="15" customHeight="1" thickBot="1" x14ac:dyDescent="0.35">
      <c r="F418" s="6"/>
      <c r="G418" s="6"/>
      <c r="H418" s="6"/>
      <c r="I418" s="6"/>
      <c r="J418" s="6"/>
      <c r="K418" s="6"/>
      <c r="L418" s="6"/>
      <c r="M418" s="6"/>
      <c r="N418" s="6"/>
      <c r="O418" s="6"/>
      <c r="V418" s="3"/>
      <c r="Z418" s="6"/>
      <c r="AA418" s="6"/>
      <c r="AB418" s="6"/>
      <c r="AC418" s="6"/>
      <c r="AD418" s="6"/>
      <c r="AE418" s="6"/>
      <c r="AF418" s="6"/>
      <c r="AG418" s="6"/>
      <c r="AH418" s="6"/>
      <c r="AI418" s="6"/>
    </row>
    <row r="419" spans="5:40" ht="17.25" thickBot="1" x14ac:dyDescent="0.35">
      <c r="E419" s="6"/>
      <c r="F419" s="6"/>
      <c r="G419" s="6"/>
      <c r="H419" s="6"/>
      <c r="I419" s="6"/>
      <c r="J419" s="6"/>
      <c r="K419" s="6"/>
      <c r="L419" s="6"/>
      <c r="M419" s="6"/>
      <c r="N419" s="6"/>
      <c r="O419" s="6"/>
      <c r="V419" s="3"/>
      <c r="Y419" s="6"/>
      <c r="Z419" s="6"/>
      <c r="AA419" s="6"/>
      <c r="AB419" s="6"/>
      <c r="AC419" s="6"/>
      <c r="AD419" s="6"/>
      <c r="AE419" s="6"/>
      <c r="AF419" s="6"/>
      <c r="AG419" s="6"/>
      <c r="AH419" s="6"/>
      <c r="AI419" s="6"/>
    </row>
    <row r="420" spans="5:40" x14ac:dyDescent="0.3">
      <c r="E420" s="449"/>
      <c r="F420" s="449"/>
      <c r="G420" s="449"/>
      <c r="H420" s="449"/>
      <c r="I420" s="449"/>
      <c r="J420" s="449"/>
      <c r="K420" s="449"/>
      <c r="L420" s="449"/>
      <c r="M420" s="449"/>
      <c r="N420" s="449"/>
      <c r="O420" s="449"/>
      <c r="V420" s="3"/>
      <c r="Y420" s="449"/>
      <c r="Z420" s="449"/>
      <c r="AA420" s="449"/>
      <c r="AB420" s="449"/>
      <c r="AC420" s="449"/>
      <c r="AD420" s="449"/>
      <c r="AE420" s="449"/>
      <c r="AF420" s="449"/>
      <c r="AG420" s="449"/>
      <c r="AH420" s="449"/>
      <c r="AI420" s="449"/>
    </row>
    <row r="421" spans="5:40" x14ac:dyDescent="0.3">
      <c r="F421" s="281" t="s">
        <v>230</v>
      </c>
      <c r="G421" s="10">
        <f>G412+1</f>
        <v>38</v>
      </c>
      <c r="H421" s="281" t="s">
        <v>231</v>
      </c>
      <c r="I421" s="281"/>
      <c r="J421" s="281"/>
      <c r="K421" s="23" t="s">
        <v>232</v>
      </c>
      <c r="L421" s="24"/>
      <c r="V421" s="3"/>
      <c r="Z421" s="281" t="s">
        <v>230</v>
      </c>
      <c r="AA421" s="10">
        <f>AA412+1</f>
        <v>38</v>
      </c>
      <c r="AB421" s="281" t="s">
        <v>231</v>
      </c>
      <c r="AC421" s="281"/>
      <c r="AD421" s="281"/>
      <c r="AE421" s="23" t="s">
        <v>232</v>
      </c>
      <c r="AF421" s="24"/>
    </row>
    <row r="422" spans="5:40" x14ac:dyDescent="0.3">
      <c r="E422" s="445" t="s">
        <v>233</v>
      </c>
      <c r="F422" s="445"/>
      <c r="G422" s="26" t="s">
        <v>155</v>
      </c>
      <c r="H422" s="27">
        <f>IF(G422=P$4,Q$4,IF(G422=P$5,Q$5,IF(G422=P$6,Q$6,IF(G422=P$7,Q$7,IF(G422=P$8,Q$8,"")))))</f>
        <v>0</v>
      </c>
      <c r="I422" s="27"/>
      <c r="J422" s="27"/>
      <c r="K422" s="23" t="s">
        <v>234</v>
      </c>
      <c r="L422" s="24"/>
      <c r="P422" s="1">
        <f>IF(G422="",0,1)</f>
        <v>0</v>
      </c>
      <c r="Q422" s="1">
        <f>IF(F424="",0,1)</f>
        <v>0</v>
      </c>
      <c r="S422" s="1">
        <f>IF(F425="",0,1)</f>
        <v>0</v>
      </c>
      <c r="T422" s="1">
        <f>IF(F426="",0,1)</f>
        <v>0</v>
      </c>
      <c r="V422" s="3"/>
      <c r="Y422" s="445" t="s">
        <v>233</v>
      </c>
      <c r="Z422" s="445"/>
      <c r="AA422" s="26" t="s">
        <v>155</v>
      </c>
      <c r="AB422" s="27">
        <f>IF(AA422=AJ$4,AK$4,IF(AA422=AJ$5,AK$5,IF(AA422=AJ$6,AK$6,IF(AA422=AJ$7,AK$7,IF(AA422=AJ$8,AK$8,"")))))</f>
        <v>0</v>
      </c>
      <c r="AC422" s="27"/>
      <c r="AD422" s="27"/>
      <c r="AE422" s="23" t="s">
        <v>234</v>
      </c>
      <c r="AF422" s="24"/>
      <c r="AJ422" s="1">
        <f>IF(AA422="",0,1)</f>
        <v>0</v>
      </c>
      <c r="AK422" s="1">
        <f>IF(Z424="",0,1)</f>
        <v>0</v>
      </c>
      <c r="AM422" s="1">
        <f>IF(Z425="",0,1)</f>
        <v>0</v>
      </c>
      <c r="AN422" s="1">
        <f>IF(Z426="",0,1)</f>
        <v>0</v>
      </c>
    </row>
    <row r="423" spans="5:40" x14ac:dyDescent="0.3">
      <c r="G423" s="281" t="s">
        <v>236</v>
      </c>
      <c r="H423" s="281" t="s">
        <v>237</v>
      </c>
      <c r="I423" s="281"/>
      <c r="J423" s="281"/>
      <c r="K423" s="281" t="s">
        <v>238</v>
      </c>
      <c r="L423" s="281"/>
      <c r="M423" s="281"/>
      <c r="N423" s="281"/>
      <c r="O423" s="281" t="s">
        <v>239</v>
      </c>
      <c r="V423" s="3"/>
      <c r="AA423" s="281" t="s">
        <v>236</v>
      </c>
      <c r="AB423" s="281" t="s">
        <v>237</v>
      </c>
      <c r="AC423" s="281"/>
      <c r="AD423" s="281"/>
      <c r="AE423" s="281" t="s">
        <v>238</v>
      </c>
      <c r="AF423" s="281"/>
      <c r="AG423" s="281"/>
      <c r="AH423" s="281"/>
      <c r="AI423" s="281" t="s">
        <v>239</v>
      </c>
    </row>
    <row r="424" spans="5:40" ht="15" customHeight="1" x14ac:dyDescent="0.3">
      <c r="F424" s="28" t="str">
        <f>IF(H420="","",IF(O424&gt;0,IF(O424&lt;=H420,"X",""),""))</f>
        <v/>
      </c>
      <c r="G424" s="283" t="str">
        <f>IF($G$34="","",$G$34)</f>
        <v>Health Services</v>
      </c>
      <c r="H424" s="440"/>
      <c r="I424" s="441"/>
      <c r="J424" s="442"/>
      <c r="K424" s="440"/>
      <c r="L424" s="441"/>
      <c r="M424" s="441"/>
      <c r="N424" s="442"/>
      <c r="O424" s="29"/>
      <c r="V424" s="3"/>
      <c r="Z424" s="28" t="str">
        <f>IF(AI424="Yes", "X","")</f>
        <v/>
      </c>
      <c r="AA424" s="283" t="str">
        <f>IF($AA$34="","",$AA$34)</f>
        <v>Health Services</v>
      </c>
      <c r="AB424" s="440"/>
      <c r="AC424" s="441"/>
      <c r="AD424" s="442"/>
      <c r="AE424" s="440"/>
      <c r="AF424" s="441"/>
      <c r="AG424" s="441"/>
      <c r="AH424" s="442"/>
      <c r="AI424" s="29"/>
    </row>
    <row r="425" spans="5:40" ht="15" customHeight="1" x14ac:dyDescent="0.3">
      <c r="F425" s="28" t="str">
        <f>IF(H421="","",IF(O425&gt;0,IF(O425&lt;=H421,"X",""),""))</f>
        <v/>
      </c>
      <c r="G425" s="283" t="str">
        <f>IF($G$35="","",$G$35)</f>
        <v>Civic/Recreation</v>
      </c>
      <c r="H425" s="440"/>
      <c r="I425" s="441"/>
      <c r="J425" s="442"/>
      <c r="K425" s="440"/>
      <c r="L425" s="441"/>
      <c r="M425" s="441"/>
      <c r="N425" s="442"/>
      <c r="O425" s="29"/>
      <c r="V425" s="3"/>
      <c r="Z425" s="28" t="str">
        <f>IF(AB421="","",IF(AI425&gt;0,IF(AI425&lt;=AB421,"X",""),""))</f>
        <v/>
      </c>
      <c r="AA425" s="283" t="str">
        <f>IF($AA$35="","",$AA$35)</f>
        <v>Civic/Recreation</v>
      </c>
      <c r="AB425" s="440"/>
      <c r="AC425" s="441"/>
      <c r="AD425" s="442"/>
      <c r="AE425" s="440"/>
      <c r="AF425" s="441"/>
      <c r="AG425" s="441"/>
      <c r="AH425" s="442"/>
      <c r="AI425" s="29"/>
    </row>
    <row r="426" spans="5:40" ht="15" customHeight="1" x14ac:dyDescent="0.3">
      <c r="F426" s="28" t="str">
        <f>IF(H421="","",IF(O426&gt;0,IF(O426&lt;=H421,"X",""),""))</f>
        <v/>
      </c>
      <c r="G426" s="283" t="str">
        <f>IF($G$36="","",$G$36)</f>
        <v>Job Training or Education</v>
      </c>
      <c r="H426" s="440"/>
      <c r="I426" s="441"/>
      <c r="J426" s="442"/>
      <c r="K426" s="440"/>
      <c r="L426" s="441"/>
      <c r="M426" s="441"/>
      <c r="N426" s="442"/>
      <c r="O426" s="29"/>
      <c r="V426" s="3"/>
      <c r="Z426" s="28" t="str">
        <f>IF(AB421="","",IF(AI426&gt;0,IF(AI426&lt;=AB421,"X",""),""))</f>
        <v/>
      </c>
      <c r="AA426" s="283" t="str">
        <f>IF($AA$36="","",$AA$36)</f>
        <v>Job Training or Education</v>
      </c>
      <c r="AB426" s="440"/>
      <c r="AC426" s="441"/>
      <c r="AD426" s="442"/>
      <c r="AE426" s="440"/>
      <c r="AF426" s="441"/>
      <c r="AG426" s="441"/>
      <c r="AH426" s="442"/>
      <c r="AI426" s="29"/>
    </row>
    <row r="427" spans="5:40" ht="15" customHeight="1" thickBot="1" x14ac:dyDescent="0.35">
      <c r="F427" s="6"/>
      <c r="G427" s="6"/>
      <c r="H427" s="6"/>
      <c r="I427" s="6"/>
      <c r="J427" s="6"/>
      <c r="K427" s="6"/>
      <c r="L427" s="6"/>
      <c r="M427" s="6"/>
      <c r="N427" s="6"/>
      <c r="O427" s="6"/>
      <c r="V427" s="3"/>
      <c r="Z427" s="6"/>
      <c r="AA427" s="6"/>
      <c r="AB427" s="6"/>
      <c r="AC427" s="6"/>
      <c r="AD427" s="6"/>
      <c r="AE427" s="6"/>
      <c r="AF427" s="6"/>
      <c r="AG427" s="6"/>
      <c r="AH427" s="6"/>
      <c r="AI427" s="6"/>
    </row>
    <row r="428" spans="5:40" ht="17.25" thickBot="1" x14ac:dyDescent="0.35">
      <c r="E428" s="6"/>
      <c r="F428" s="6"/>
      <c r="G428" s="6"/>
      <c r="H428" s="6"/>
      <c r="I428" s="6"/>
      <c r="J428" s="6"/>
      <c r="K428" s="6"/>
      <c r="L428" s="6"/>
      <c r="M428" s="6"/>
      <c r="N428" s="6"/>
      <c r="O428" s="6"/>
      <c r="V428" s="3"/>
      <c r="Y428" s="6"/>
      <c r="Z428" s="6"/>
      <c r="AA428" s="6"/>
      <c r="AB428" s="6"/>
      <c r="AC428" s="6"/>
      <c r="AD428" s="6"/>
      <c r="AE428" s="6"/>
      <c r="AF428" s="6"/>
      <c r="AG428" s="6"/>
      <c r="AH428" s="6"/>
      <c r="AI428" s="6"/>
    </row>
    <row r="429" spans="5:40" x14ac:dyDescent="0.3">
      <c r="E429" s="449"/>
      <c r="F429" s="449"/>
      <c r="G429" s="449"/>
      <c r="H429" s="449"/>
      <c r="I429" s="449"/>
      <c r="J429" s="449"/>
      <c r="K429" s="449"/>
      <c r="L429" s="449"/>
      <c r="M429" s="449"/>
      <c r="N429" s="449"/>
      <c r="O429" s="449"/>
      <c r="V429" s="3"/>
      <c r="Y429" s="449"/>
      <c r="Z429" s="449"/>
      <c r="AA429" s="449"/>
      <c r="AB429" s="449"/>
      <c r="AC429" s="449"/>
      <c r="AD429" s="449"/>
      <c r="AE429" s="449"/>
      <c r="AF429" s="449"/>
      <c r="AG429" s="449"/>
      <c r="AH429" s="449"/>
      <c r="AI429" s="449"/>
    </row>
    <row r="430" spans="5:40" x14ac:dyDescent="0.3">
      <c r="F430" s="281" t="s">
        <v>230</v>
      </c>
      <c r="G430" s="10">
        <f>G421+1</f>
        <v>39</v>
      </c>
      <c r="H430" s="281" t="s">
        <v>231</v>
      </c>
      <c r="I430" s="281"/>
      <c r="J430" s="281"/>
      <c r="K430" s="23" t="s">
        <v>232</v>
      </c>
      <c r="L430" s="24"/>
      <c r="V430" s="3"/>
      <c r="Z430" s="281" t="s">
        <v>230</v>
      </c>
      <c r="AA430" s="10">
        <f>AA421+1</f>
        <v>39</v>
      </c>
      <c r="AB430" s="281" t="s">
        <v>231</v>
      </c>
      <c r="AC430" s="281"/>
      <c r="AD430" s="281"/>
      <c r="AE430" s="23" t="s">
        <v>232</v>
      </c>
      <c r="AF430" s="24"/>
    </row>
    <row r="431" spans="5:40" x14ac:dyDescent="0.3">
      <c r="E431" s="445" t="s">
        <v>233</v>
      </c>
      <c r="F431" s="445"/>
      <c r="G431" s="26" t="s">
        <v>155</v>
      </c>
      <c r="H431" s="27">
        <f>IF(G431=P$4,Q$4,IF(G431=P$5,Q$5,IF(G431=P$6,Q$6,IF(G431=P$7,Q$7,IF(G431=P$8,Q$8,"")))))</f>
        <v>0</v>
      </c>
      <c r="I431" s="27"/>
      <c r="J431" s="27"/>
      <c r="K431" s="23" t="s">
        <v>234</v>
      </c>
      <c r="L431" s="24"/>
      <c r="P431" s="1">
        <f>IF(G431="",0,1)</f>
        <v>0</v>
      </c>
      <c r="Q431" s="1">
        <f>IF(F433="",0,1)</f>
        <v>0</v>
      </c>
      <c r="S431" s="1">
        <f>IF(F434="",0,1)</f>
        <v>0</v>
      </c>
      <c r="T431" s="1">
        <f>IF(F435="",0,1)</f>
        <v>0</v>
      </c>
      <c r="V431" s="3"/>
      <c r="Y431" s="445" t="s">
        <v>233</v>
      </c>
      <c r="Z431" s="445"/>
      <c r="AA431" s="26" t="s">
        <v>155</v>
      </c>
      <c r="AB431" s="27">
        <f>IF(AA431=AJ$4,AK$4,IF(AA431=AJ$5,AK$5,IF(AA431=AJ$6,AK$6,IF(AA431=AJ$7,AK$7,IF(AA431=AJ$8,AK$8,"")))))</f>
        <v>0</v>
      </c>
      <c r="AC431" s="27"/>
      <c r="AD431" s="27"/>
      <c r="AE431" s="23" t="s">
        <v>234</v>
      </c>
      <c r="AF431" s="24"/>
      <c r="AJ431" s="1">
        <f>IF(AA431="",0,1)</f>
        <v>0</v>
      </c>
      <c r="AK431" s="1">
        <f>IF(Z433="",0,1)</f>
        <v>0</v>
      </c>
      <c r="AM431" s="1">
        <f>IF(Z434="",0,1)</f>
        <v>0</v>
      </c>
      <c r="AN431" s="1">
        <f>IF(Z435="",0,1)</f>
        <v>0</v>
      </c>
    </row>
    <row r="432" spans="5:40" x14ac:dyDescent="0.3">
      <c r="G432" s="281" t="s">
        <v>236</v>
      </c>
      <c r="H432" s="281" t="s">
        <v>237</v>
      </c>
      <c r="I432" s="281"/>
      <c r="J432" s="281"/>
      <c r="K432" s="281" t="s">
        <v>238</v>
      </c>
      <c r="L432" s="281"/>
      <c r="M432" s="281"/>
      <c r="N432" s="281"/>
      <c r="O432" s="281" t="s">
        <v>239</v>
      </c>
      <c r="V432" s="3"/>
      <c r="AA432" s="281" t="s">
        <v>236</v>
      </c>
      <c r="AB432" s="281" t="s">
        <v>237</v>
      </c>
      <c r="AC432" s="281"/>
      <c r="AD432" s="281"/>
      <c r="AE432" s="281" t="s">
        <v>238</v>
      </c>
      <c r="AF432" s="281"/>
      <c r="AG432" s="281"/>
      <c r="AH432" s="281"/>
      <c r="AI432" s="281" t="s">
        <v>239</v>
      </c>
    </row>
    <row r="433" spans="5:40" ht="15" customHeight="1" x14ac:dyDescent="0.3">
      <c r="F433" s="28" t="str">
        <f>IF(H429="","",IF(O433&gt;0,IF(O433&lt;=H429,"X",""),""))</f>
        <v/>
      </c>
      <c r="G433" s="283" t="str">
        <f>IF($G$34="","",$G$34)</f>
        <v>Health Services</v>
      </c>
      <c r="H433" s="440"/>
      <c r="I433" s="441"/>
      <c r="J433" s="442"/>
      <c r="K433" s="440"/>
      <c r="L433" s="441"/>
      <c r="M433" s="441"/>
      <c r="N433" s="442"/>
      <c r="O433" s="29"/>
      <c r="V433" s="3"/>
      <c r="Z433" s="28" t="str">
        <f>IF(AI433="Yes", "X","")</f>
        <v/>
      </c>
      <c r="AA433" s="283" t="str">
        <f>IF($AA$34="","",$AA$34)</f>
        <v>Health Services</v>
      </c>
      <c r="AB433" s="440"/>
      <c r="AC433" s="441"/>
      <c r="AD433" s="442"/>
      <c r="AE433" s="440"/>
      <c r="AF433" s="441"/>
      <c r="AG433" s="441"/>
      <c r="AH433" s="442"/>
      <c r="AI433" s="29"/>
    </row>
    <row r="434" spans="5:40" ht="15" customHeight="1" x14ac:dyDescent="0.3">
      <c r="F434" s="28" t="str">
        <f>IF(H430="","",IF(O434&gt;0,IF(O434&lt;=H430,"X",""),""))</f>
        <v/>
      </c>
      <c r="G434" s="283" t="str">
        <f>IF($G$35="","",$G$35)</f>
        <v>Civic/Recreation</v>
      </c>
      <c r="H434" s="440"/>
      <c r="I434" s="441"/>
      <c r="J434" s="442"/>
      <c r="K434" s="440"/>
      <c r="L434" s="441"/>
      <c r="M434" s="441"/>
      <c r="N434" s="442"/>
      <c r="O434" s="29"/>
      <c r="V434" s="3"/>
      <c r="Z434" s="28" t="str">
        <f>IF(AB430="","",IF(AI434&gt;0,IF(AI434&lt;=AB430,"X",""),""))</f>
        <v/>
      </c>
      <c r="AA434" s="283" t="str">
        <f>IF($AA$35="","",$AA$35)</f>
        <v>Civic/Recreation</v>
      </c>
      <c r="AB434" s="440"/>
      <c r="AC434" s="441"/>
      <c r="AD434" s="442"/>
      <c r="AE434" s="440"/>
      <c r="AF434" s="441"/>
      <c r="AG434" s="441"/>
      <c r="AH434" s="442"/>
      <c r="AI434" s="29"/>
    </row>
    <row r="435" spans="5:40" ht="15" customHeight="1" x14ac:dyDescent="0.3">
      <c r="F435" s="28" t="str">
        <f>IF(H430="","",IF(O435&gt;0,IF(O435&lt;=H430,"X",""),""))</f>
        <v/>
      </c>
      <c r="G435" s="283" t="str">
        <f>IF($G$36="","",$G$36)</f>
        <v>Job Training or Education</v>
      </c>
      <c r="H435" s="440"/>
      <c r="I435" s="441"/>
      <c r="J435" s="442"/>
      <c r="K435" s="440"/>
      <c r="L435" s="441"/>
      <c r="M435" s="441"/>
      <c r="N435" s="442"/>
      <c r="O435" s="29"/>
      <c r="V435" s="3"/>
      <c r="Z435" s="28" t="str">
        <f>IF(AB430="","",IF(AI435&gt;0,IF(AI435&lt;=AB430,"X",""),""))</f>
        <v/>
      </c>
      <c r="AA435" s="283" t="str">
        <f>IF($AA$36="","",$AA$36)</f>
        <v>Job Training or Education</v>
      </c>
      <c r="AB435" s="440"/>
      <c r="AC435" s="441"/>
      <c r="AD435" s="442"/>
      <c r="AE435" s="440"/>
      <c r="AF435" s="441"/>
      <c r="AG435" s="441"/>
      <c r="AH435" s="442"/>
      <c r="AI435" s="29"/>
    </row>
    <row r="436" spans="5:40" ht="15" customHeight="1" thickBot="1" x14ac:dyDescent="0.35">
      <c r="F436" s="6"/>
      <c r="G436" s="6"/>
      <c r="H436" s="6"/>
      <c r="I436" s="6"/>
      <c r="J436" s="6"/>
      <c r="K436" s="6"/>
      <c r="L436" s="6"/>
      <c r="M436" s="6"/>
      <c r="N436" s="6"/>
      <c r="O436" s="6"/>
      <c r="V436" s="3"/>
      <c r="Z436" s="6"/>
      <c r="AA436" s="6"/>
      <c r="AB436" s="6"/>
      <c r="AC436" s="6"/>
      <c r="AD436" s="6"/>
      <c r="AE436" s="6"/>
      <c r="AF436" s="6"/>
      <c r="AG436" s="6"/>
      <c r="AH436" s="6"/>
      <c r="AI436" s="6"/>
    </row>
    <row r="437" spans="5:40" ht="17.25" thickBot="1" x14ac:dyDescent="0.35">
      <c r="E437" s="6"/>
      <c r="F437" s="6"/>
      <c r="G437" s="6"/>
      <c r="H437" s="6"/>
      <c r="I437" s="6"/>
      <c r="J437" s="6"/>
      <c r="K437" s="6"/>
      <c r="L437" s="6"/>
      <c r="M437" s="6"/>
      <c r="N437" s="6"/>
      <c r="O437" s="6"/>
      <c r="V437" s="3"/>
      <c r="Y437" s="6"/>
      <c r="Z437" s="6"/>
      <c r="AA437" s="6"/>
      <c r="AB437" s="6"/>
      <c r="AC437" s="6"/>
      <c r="AD437" s="6"/>
      <c r="AE437" s="6"/>
      <c r="AF437" s="6"/>
      <c r="AG437" s="6"/>
      <c r="AH437" s="6"/>
      <c r="AI437" s="6"/>
    </row>
    <row r="438" spans="5:40" x14ac:dyDescent="0.3">
      <c r="E438" s="449"/>
      <c r="F438" s="449"/>
      <c r="G438" s="449"/>
      <c r="H438" s="449"/>
      <c r="I438" s="449"/>
      <c r="J438" s="449"/>
      <c r="K438" s="449"/>
      <c r="L438" s="449"/>
      <c r="M438" s="449"/>
      <c r="N438" s="449"/>
      <c r="O438" s="449"/>
      <c r="V438" s="3"/>
      <c r="Y438" s="449"/>
      <c r="Z438" s="449"/>
      <c r="AA438" s="449"/>
      <c r="AB438" s="449"/>
      <c r="AC438" s="449"/>
      <c r="AD438" s="449"/>
      <c r="AE438" s="449"/>
      <c r="AF438" s="449"/>
      <c r="AG438" s="449"/>
      <c r="AH438" s="449"/>
      <c r="AI438" s="449"/>
    </row>
    <row r="439" spans="5:40" x14ac:dyDescent="0.3">
      <c r="F439" s="281" t="s">
        <v>230</v>
      </c>
      <c r="G439" s="10">
        <f>G430+1</f>
        <v>40</v>
      </c>
      <c r="H439" s="281" t="s">
        <v>231</v>
      </c>
      <c r="I439" s="281"/>
      <c r="J439" s="281"/>
      <c r="K439" s="23" t="s">
        <v>232</v>
      </c>
      <c r="L439" s="24"/>
      <c r="V439" s="3"/>
      <c r="Z439" s="281" t="s">
        <v>230</v>
      </c>
      <c r="AA439" s="10">
        <f>AA430+1</f>
        <v>40</v>
      </c>
      <c r="AB439" s="281" t="s">
        <v>231</v>
      </c>
      <c r="AC439" s="281"/>
      <c r="AD439" s="281"/>
      <c r="AE439" s="23" t="s">
        <v>232</v>
      </c>
      <c r="AF439" s="24"/>
    </row>
    <row r="440" spans="5:40" x14ac:dyDescent="0.3">
      <c r="E440" s="445" t="s">
        <v>233</v>
      </c>
      <c r="F440" s="445"/>
      <c r="G440" s="26" t="s">
        <v>155</v>
      </c>
      <c r="H440" s="27">
        <f>IF(G440=P$4,Q$4,IF(G440=P$5,Q$5,IF(G440=P$6,Q$6,IF(G440=P$7,Q$7,IF(G440=P$8,Q$8,"")))))</f>
        <v>0</v>
      </c>
      <c r="I440" s="27"/>
      <c r="J440" s="27"/>
      <c r="K440" s="23" t="s">
        <v>234</v>
      </c>
      <c r="L440" s="24"/>
      <c r="P440" s="1">
        <f>IF(G440="",0,1)</f>
        <v>0</v>
      </c>
      <c r="Q440" s="1">
        <f>IF(F442="",0,1)</f>
        <v>0</v>
      </c>
      <c r="S440" s="1">
        <f>IF(F443="",0,1)</f>
        <v>0</v>
      </c>
      <c r="T440" s="1">
        <f>IF(F444="",0,1)</f>
        <v>0</v>
      </c>
      <c r="V440" s="3"/>
      <c r="Y440" s="445" t="s">
        <v>233</v>
      </c>
      <c r="Z440" s="445"/>
      <c r="AA440" s="26" t="s">
        <v>155</v>
      </c>
      <c r="AB440" s="27">
        <f>IF(AA440=AJ$4,AK$4,IF(AA440=AJ$5,AK$5,IF(AA440=AJ$6,AK$6,IF(AA440=AJ$7,AK$7,IF(AA440=AJ$8,AK$8,"")))))</f>
        <v>0</v>
      </c>
      <c r="AC440" s="27"/>
      <c r="AD440" s="27"/>
      <c r="AE440" s="23" t="s">
        <v>234</v>
      </c>
      <c r="AF440" s="24"/>
      <c r="AJ440" s="1">
        <f>IF(AA440="",0,1)</f>
        <v>0</v>
      </c>
      <c r="AK440" s="1">
        <f>IF(Z442="",0,1)</f>
        <v>0</v>
      </c>
      <c r="AM440" s="1">
        <f>IF(Z443="",0,1)</f>
        <v>0</v>
      </c>
      <c r="AN440" s="1">
        <f>IF(Z444="",0,1)</f>
        <v>0</v>
      </c>
    </row>
    <row r="441" spans="5:40" x14ac:dyDescent="0.3">
      <c r="G441" s="281" t="s">
        <v>236</v>
      </c>
      <c r="H441" s="281" t="s">
        <v>237</v>
      </c>
      <c r="I441" s="281"/>
      <c r="J441" s="281"/>
      <c r="K441" s="281" t="s">
        <v>238</v>
      </c>
      <c r="L441" s="281"/>
      <c r="M441" s="281"/>
      <c r="N441" s="281"/>
      <c r="O441" s="281" t="s">
        <v>239</v>
      </c>
      <c r="V441" s="3"/>
      <c r="AA441" s="281" t="s">
        <v>236</v>
      </c>
      <c r="AB441" s="281" t="s">
        <v>237</v>
      </c>
      <c r="AC441" s="281"/>
      <c r="AD441" s="281"/>
      <c r="AE441" s="281" t="s">
        <v>238</v>
      </c>
      <c r="AF441" s="281"/>
      <c r="AG441" s="281"/>
      <c r="AH441" s="281"/>
      <c r="AI441" s="281" t="s">
        <v>239</v>
      </c>
    </row>
    <row r="442" spans="5:40" ht="15" customHeight="1" x14ac:dyDescent="0.3">
      <c r="F442" s="28" t="str">
        <f>IF(H438="","",IF(O442&gt;0,IF(O442&lt;=H438,"X",""),""))</f>
        <v/>
      </c>
      <c r="G442" s="283" t="str">
        <f>IF($G$34="","",$G$34)</f>
        <v>Health Services</v>
      </c>
      <c r="H442" s="440"/>
      <c r="I442" s="441"/>
      <c r="J442" s="442"/>
      <c r="K442" s="440"/>
      <c r="L442" s="441"/>
      <c r="M442" s="441"/>
      <c r="N442" s="442"/>
      <c r="O442" s="29"/>
      <c r="V442" s="3"/>
      <c r="Z442" s="28" t="str">
        <f>IF(AI442="Yes", "X","")</f>
        <v/>
      </c>
      <c r="AA442" s="283" t="str">
        <f>IF($AA$34="","",$AA$34)</f>
        <v>Health Services</v>
      </c>
      <c r="AB442" s="440"/>
      <c r="AC442" s="441"/>
      <c r="AD442" s="442"/>
      <c r="AE442" s="440"/>
      <c r="AF442" s="441"/>
      <c r="AG442" s="441"/>
      <c r="AH442" s="442"/>
      <c r="AI442" s="29"/>
    </row>
    <row r="443" spans="5:40" ht="15" customHeight="1" x14ac:dyDescent="0.3">
      <c r="F443" s="28" t="str">
        <f>IF(H439="","",IF(O443&gt;0,IF(O443&lt;=H439,"X",""),""))</f>
        <v/>
      </c>
      <c r="G443" s="283" t="str">
        <f>IF($G$35="","",$G$35)</f>
        <v>Civic/Recreation</v>
      </c>
      <c r="H443" s="440"/>
      <c r="I443" s="441"/>
      <c r="J443" s="442"/>
      <c r="K443" s="440"/>
      <c r="L443" s="441"/>
      <c r="M443" s="441"/>
      <c r="N443" s="442"/>
      <c r="O443" s="29"/>
      <c r="V443" s="3"/>
      <c r="Z443" s="28" t="str">
        <f>IF(AB439="","",IF(AI443&gt;0,IF(AI443&lt;=AB439,"X",""),""))</f>
        <v/>
      </c>
      <c r="AA443" s="283" t="str">
        <f>IF($AA$35="","",$AA$35)</f>
        <v>Civic/Recreation</v>
      </c>
      <c r="AB443" s="440"/>
      <c r="AC443" s="441"/>
      <c r="AD443" s="442"/>
      <c r="AE443" s="440"/>
      <c r="AF443" s="441"/>
      <c r="AG443" s="441"/>
      <c r="AH443" s="442"/>
      <c r="AI443" s="29"/>
    </row>
    <row r="444" spans="5:40" ht="15" customHeight="1" x14ac:dyDescent="0.3">
      <c r="F444" s="28" t="str">
        <f>IF(H439="","",IF(O444&gt;0,IF(O444&lt;=H439,"X",""),""))</f>
        <v/>
      </c>
      <c r="G444" s="283" t="str">
        <f>IF($G$36="","",$G$36)</f>
        <v>Job Training or Education</v>
      </c>
      <c r="H444" s="440"/>
      <c r="I444" s="441"/>
      <c r="J444" s="442"/>
      <c r="K444" s="440"/>
      <c r="L444" s="441"/>
      <c r="M444" s="441"/>
      <c r="N444" s="442"/>
      <c r="O444" s="29"/>
      <c r="V444" s="3"/>
      <c r="Z444" s="28" t="str">
        <f>IF(AB439="","",IF(AI444&gt;0,IF(AI444&lt;=AB439,"X",""),""))</f>
        <v/>
      </c>
      <c r="AA444" s="283" t="str">
        <f>IF($AA$36="","",$AA$36)</f>
        <v>Job Training or Education</v>
      </c>
      <c r="AB444" s="440"/>
      <c r="AC444" s="441"/>
      <c r="AD444" s="442"/>
      <c r="AE444" s="440"/>
      <c r="AF444" s="441"/>
      <c r="AG444" s="441"/>
      <c r="AH444" s="442"/>
      <c r="AI444" s="29"/>
    </row>
    <row r="445" spans="5:40" ht="15" customHeight="1" thickBot="1" x14ac:dyDescent="0.35">
      <c r="F445" s="6"/>
      <c r="G445" s="6"/>
      <c r="H445" s="6"/>
      <c r="I445" s="6"/>
      <c r="J445" s="6"/>
      <c r="K445" s="6"/>
      <c r="L445" s="6"/>
      <c r="M445" s="6"/>
      <c r="N445" s="6"/>
      <c r="O445" s="6"/>
      <c r="V445" s="3"/>
      <c r="Z445" s="6"/>
      <c r="AA445" s="6"/>
      <c r="AB445" s="6"/>
      <c r="AC445" s="6"/>
      <c r="AD445" s="6"/>
      <c r="AE445" s="6"/>
      <c r="AF445" s="6"/>
      <c r="AG445" s="6"/>
      <c r="AH445" s="6"/>
      <c r="AI445" s="6"/>
    </row>
    <row r="446" spans="5:40" ht="17.25" thickBot="1" x14ac:dyDescent="0.35">
      <c r="E446" s="6"/>
      <c r="F446" s="6"/>
      <c r="G446" s="6"/>
      <c r="H446" s="6"/>
      <c r="I446" s="6"/>
      <c r="J446" s="6"/>
      <c r="K446" s="6"/>
      <c r="L446" s="6"/>
      <c r="M446" s="6"/>
      <c r="N446" s="6"/>
      <c r="O446" s="6"/>
      <c r="V446" s="3"/>
      <c r="Y446" s="6"/>
      <c r="Z446" s="6"/>
      <c r="AA446" s="6"/>
      <c r="AB446" s="6"/>
      <c r="AC446" s="6"/>
      <c r="AD446" s="6"/>
      <c r="AE446" s="6"/>
      <c r="AF446" s="6"/>
      <c r="AG446" s="6"/>
      <c r="AH446" s="6"/>
      <c r="AI446" s="6"/>
    </row>
    <row r="447" spans="5:40" ht="15" hidden="1" customHeight="1" x14ac:dyDescent="0.3">
      <c r="F447" s="28" t="e">
        <f>IF(#REF!="","",IF(O447&gt;0,IF(O447&lt;=#REF!,"X",""),""))</f>
        <v>#REF!</v>
      </c>
      <c r="G447" s="283" t="str">
        <f>IF($G$37="","",$G$37)</f>
        <v/>
      </c>
      <c r="H447" s="452"/>
      <c r="I447" s="453"/>
      <c r="J447" s="454"/>
      <c r="K447" s="452"/>
      <c r="L447" s="453"/>
      <c r="M447" s="453"/>
      <c r="N447" s="454"/>
      <c r="O447" s="30"/>
      <c r="V447" s="3"/>
      <c r="Z447" s="28" t="e">
        <f>IF(#REF!="","",IF(AI447&gt;0,IF(AI447&lt;=#REF!,"X",""),""))</f>
        <v>#REF!</v>
      </c>
      <c r="AA447" s="283" t="str">
        <f>IF($G$37="","",$G$37)</f>
        <v/>
      </c>
      <c r="AB447" s="452"/>
      <c r="AC447" s="453"/>
      <c r="AD447" s="454"/>
      <c r="AE447" s="452"/>
      <c r="AF447" s="453"/>
      <c r="AG447" s="453"/>
      <c r="AH447" s="454"/>
      <c r="AI447" s="30"/>
    </row>
    <row r="448" spans="5:40" ht="15" hidden="1" customHeight="1" x14ac:dyDescent="0.3">
      <c r="F448" s="28" t="e">
        <f>IF(#REF!="","",IF(O448&gt;0,IF(O448&lt;=#REF!,"X",""),""))</f>
        <v>#REF!</v>
      </c>
      <c r="G448" s="283" t="str">
        <f>IF($G$38="","",$G$38)</f>
        <v/>
      </c>
      <c r="H448" s="452"/>
      <c r="I448" s="453"/>
      <c r="J448" s="454"/>
      <c r="K448" s="452"/>
      <c r="L448" s="453"/>
      <c r="M448" s="453"/>
      <c r="N448" s="454"/>
      <c r="O448" s="30"/>
      <c r="V448" s="3"/>
      <c r="Z448" s="28" t="e">
        <f>IF(#REF!="","",IF(AI448&gt;0,IF(AI448&lt;=#REF!,"X",""),""))</f>
        <v>#REF!</v>
      </c>
      <c r="AA448" s="283" t="str">
        <f>IF($G$38="","",$G$38)</f>
        <v/>
      </c>
      <c r="AB448" s="452"/>
      <c r="AC448" s="453"/>
      <c r="AD448" s="454"/>
      <c r="AE448" s="452"/>
      <c r="AF448" s="453"/>
      <c r="AG448" s="453"/>
      <c r="AH448" s="454"/>
      <c r="AI448" s="30"/>
    </row>
    <row r="449" spans="5:35" ht="15" hidden="1" customHeight="1" x14ac:dyDescent="0.3">
      <c r="F449" s="28" t="e">
        <f>IF(#REF!="","",IF(O449&gt;0,IF(O449&lt;=#REF!,"X",""),""))</f>
        <v>#REF!</v>
      </c>
      <c r="G449" s="283" t="str">
        <f>IF($G$39="","",$G$39)</f>
        <v/>
      </c>
      <c r="H449" s="452"/>
      <c r="I449" s="453"/>
      <c r="J449" s="454"/>
      <c r="K449" s="452"/>
      <c r="L449" s="453"/>
      <c r="M449" s="453"/>
      <c r="N449" s="454"/>
      <c r="O449" s="30"/>
      <c r="V449" s="3"/>
      <c r="Z449" s="28" t="e">
        <f>IF(#REF!="","",IF(AI449&gt;0,IF(AI449&lt;=#REF!,"X",""),""))</f>
        <v>#REF!</v>
      </c>
      <c r="AA449" s="283" t="str">
        <f>IF($G$39="","",$G$39)</f>
        <v/>
      </c>
      <c r="AB449" s="452"/>
      <c r="AC449" s="453"/>
      <c r="AD449" s="454"/>
      <c r="AE449" s="452"/>
      <c r="AF449" s="453"/>
      <c r="AG449" s="453"/>
      <c r="AH449" s="454"/>
      <c r="AI449" s="30"/>
    </row>
    <row r="450" spans="5:35" x14ac:dyDescent="0.3">
      <c r="E450" s="449"/>
      <c r="F450" s="449"/>
      <c r="G450" s="449"/>
      <c r="H450" s="449"/>
      <c r="I450" s="449"/>
      <c r="J450" s="449"/>
      <c r="K450" s="449"/>
      <c r="L450" s="449"/>
      <c r="M450" s="449"/>
      <c r="N450" s="449"/>
      <c r="O450" s="449"/>
      <c r="V450" s="3"/>
      <c r="Y450" s="449"/>
      <c r="Z450" s="449"/>
      <c r="AA450" s="449"/>
      <c r="AB450" s="449"/>
      <c r="AC450" s="449"/>
      <c r="AD450" s="449"/>
      <c r="AE450" s="449"/>
      <c r="AF450" s="449"/>
      <c r="AG450" s="449"/>
      <c r="AH450" s="449"/>
      <c r="AI450" s="449"/>
    </row>
  </sheetData>
  <sheetProtection algorithmName="SHA-512" hashValue="UlnBu0LNxQSEsJ98lp9CwJ43hpkdLpnOieXFCPNCuttVrTe7MV2vNMHBNtQI+fEK3Qi2VcSaVh3FPr6i6HiP1Q==" saltValue="odB2eYi4fTe4Szdtd5XS0g==" spinCount="100000" sheet="1" selectLockedCells="1"/>
  <mergeCells count="880">
    <mergeCell ref="AE447:AH447"/>
    <mergeCell ref="H443:J443"/>
    <mergeCell ref="K443:N443"/>
    <mergeCell ref="AB443:AD443"/>
    <mergeCell ref="AE443:AH443"/>
    <mergeCell ref="E440:F440"/>
    <mergeCell ref="Y440:Z440"/>
    <mergeCell ref="H442:J442"/>
    <mergeCell ref="K442:N442"/>
    <mergeCell ref="AB442:AD442"/>
    <mergeCell ref="AE442:AH442"/>
    <mergeCell ref="E431:F431"/>
    <mergeCell ref="Y431:Z431"/>
    <mergeCell ref="H433:J433"/>
    <mergeCell ref="K433:N433"/>
    <mergeCell ref="AB433:AD433"/>
    <mergeCell ref="AE433:AH433"/>
    <mergeCell ref="E450:O450"/>
    <mergeCell ref="Y450:AI450"/>
    <mergeCell ref="I6:L6"/>
    <mergeCell ref="H448:J448"/>
    <mergeCell ref="K448:N448"/>
    <mergeCell ref="AB448:AD448"/>
    <mergeCell ref="AE448:AH448"/>
    <mergeCell ref="H449:J449"/>
    <mergeCell ref="K449:N449"/>
    <mergeCell ref="AB449:AD449"/>
    <mergeCell ref="AE449:AH449"/>
    <mergeCell ref="H444:J444"/>
    <mergeCell ref="K444:N444"/>
    <mergeCell ref="AB444:AD444"/>
    <mergeCell ref="AE444:AH444"/>
    <mergeCell ref="H447:J447"/>
    <mergeCell ref="K447:N447"/>
    <mergeCell ref="AB447:AD447"/>
    <mergeCell ref="H435:J435"/>
    <mergeCell ref="K435:N435"/>
    <mergeCell ref="AB435:AD435"/>
    <mergeCell ref="AE435:AH435"/>
    <mergeCell ref="E438:O438"/>
    <mergeCell ref="Y438:AI438"/>
    <mergeCell ref="H434:J434"/>
    <mergeCell ref="K434:N434"/>
    <mergeCell ref="AB434:AD434"/>
    <mergeCell ref="AE434:AH434"/>
    <mergeCell ref="E429:O429"/>
    <mergeCell ref="Y429:AI429"/>
    <mergeCell ref="H425:J425"/>
    <mergeCell ref="K425:N425"/>
    <mergeCell ref="AB425:AD425"/>
    <mergeCell ref="AE425:AH425"/>
    <mergeCell ref="E422:F422"/>
    <mergeCell ref="Y422:Z422"/>
    <mergeCell ref="H424:J424"/>
    <mergeCell ref="K424:N424"/>
    <mergeCell ref="AB424:AD424"/>
    <mergeCell ref="AE424:AH424"/>
    <mergeCell ref="E413:F413"/>
    <mergeCell ref="Y413:Z413"/>
    <mergeCell ref="H415:J415"/>
    <mergeCell ref="K415:N415"/>
    <mergeCell ref="AB415:AD415"/>
    <mergeCell ref="AE415:AH415"/>
    <mergeCell ref="H426:J426"/>
    <mergeCell ref="K426:N426"/>
    <mergeCell ref="AB426:AD426"/>
    <mergeCell ref="AE426:AH426"/>
    <mergeCell ref="H417:J417"/>
    <mergeCell ref="K417:N417"/>
    <mergeCell ref="AB417:AD417"/>
    <mergeCell ref="AE417:AH417"/>
    <mergeCell ref="E420:O420"/>
    <mergeCell ref="Y420:AI420"/>
    <mergeCell ref="H416:J416"/>
    <mergeCell ref="K416:N416"/>
    <mergeCell ref="AB416:AD416"/>
    <mergeCell ref="AE416:AH416"/>
    <mergeCell ref="E411:O411"/>
    <mergeCell ref="Y411:AI411"/>
    <mergeCell ref="H407:J407"/>
    <mergeCell ref="K407:N407"/>
    <mergeCell ref="AB407:AD407"/>
    <mergeCell ref="AE407:AH407"/>
    <mergeCell ref="E404:F404"/>
    <mergeCell ref="Y404:Z404"/>
    <mergeCell ref="H406:J406"/>
    <mergeCell ref="K406:N406"/>
    <mergeCell ref="AB406:AD406"/>
    <mergeCell ref="AE406:AH406"/>
    <mergeCell ref="E395:F395"/>
    <mergeCell ref="Y395:Z395"/>
    <mergeCell ref="H397:J397"/>
    <mergeCell ref="K397:N397"/>
    <mergeCell ref="AB397:AD397"/>
    <mergeCell ref="AE397:AH397"/>
    <mergeCell ref="H408:J408"/>
    <mergeCell ref="K408:N408"/>
    <mergeCell ref="AB408:AD408"/>
    <mergeCell ref="AE408:AH408"/>
    <mergeCell ref="H399:J399"/>
    <mergeCell ref="K399:N399"/>
    <mergeCell ref="AB399:AD399"/>
    <mergeCell ref="AE399:AH399"/>
    <mergeCell ref="E402:O402"/>
    <mergeCell ref="Y402:AI402"/>
    <mergeCell ref="H398:J398"/>
    <mergeCell ref="K398:N398"/>
    <mergeCell ref="AB398:AD398"/>
    <mergeCell ref="AE398:AH398"/>
    <mergeCell ref="E393:O393"/>
    <mergeCell ref="Y393:AI393"/>
    <mergeCell ref="H389:J389"/>
    <mergeCell ref="K389:N389"/>
    <mergeCell ref="AB389:AD389"/>
    <mergeCell ref="AE389:AH389"/>
    <mergeCell ref="E386:F386"/>
    <mergeCell ref="Y386:Z386"/>
    <mergeCell ref="H388:J388"/>
    <mergeCell ref="K388:N388"/>
    <mergeCell ref="AB388:AD388"/>
    <mergeCell ref="AE388:AH388"/>
    <mergeCell ref="E375:O375"/>
    <mergeCell ref="Y375:AI375"/>
    <mergeCell ref="E377:F377"/>
    <mergeCell ref="Y377:Z377"/>
    <mergeCell ref="H379:J379"/>
    <mergeCell ref="K379:N379"/>
    <mergeCell ref="AB379:AD379"/>
    <mergeCell ref="AE379:AH379"/>
    <mergeCell ref="H390:J390"/>
    <mergeCell ref="K390:N390"/>
    <mergeCell ref="AB390:AD390"/>
    <mergeCell ref="AE390:AH390"/>
    <mergeCell ref="H381:J381"/>
    <mergeCell ref="K381:N381"/>
    <mergeCell ref="AB381:AD381"/>
    <mergeCell ref="AE381:AH381"/>
    <mergeCell ref="E384:O384"/>
    <mergeCell ref="Y384:AI384"/>
    <mergeCell ref="H380:J380"/>
    <mergeCell ref="K380:N380"/>
    <mergeCell ref="AB380:AD380"/>
    <mergeCell ref="AE380:AH380"/>
    <mergeCell ref="H359:J359"/>
    <mergeCell ref="K359:N359"/>
    <mergeCell ref="AB359:AD359"/>
    <mergeCell ref="AE359:AH359"/>
    <mergeCell ref="H372:J372"/>
    <mergeCell ref="K372:N372"/>
    <mergeCell ref="AB372:AD372"/>
    <mergeCell ref="AE372:AH372"/>
    <mergeCell ref="H373:J373"/>
    <mergeCell ref="K373:N373"/>
    <mergeCell ref="AB373:AD373"/>
    <mergeCell ref="AE373:AH373"/>
    <mergeCell ref="H369:J369"/>
    <mergeCell ref="K369:N369"/>
    <mergeCell ref="AB369:AD369"/>
    <mergeCell ref="AE369:AH369"/>
    <mergeCell ref="H371:J371"/>
    <mergeCell ref="K371:N371"/>
    <mergeCell ref="AB371:AD371"/>
    <mergeCell ref="AE371:AH371"/>
    <mergeCell ref="H368:J368"/>
    <mergeCell ref="K368:N368"/>
    <mergeCell ref="AB368:AD368"/>
    <mergeCell ref="AE368:AH368"/>
    <mergeCell ref="H349:J349"/>
    <mergeCell ref="K349:N349"/>
    <mergeCell ref="AB349:AD349"/>
    <mergeCell ref="AE349:AH349"/>
    <mergeCell ref="E363:O363"/>
    <mergeCell ref="Y363:AI363"/>
    <mergeCell ref="E365:F365"/>
    <mergeCell ref="Y365:Z365"/>
    <mergeCell ref="H367:J367"/>
    <mergeCell ref="K367:N367"/>
    <mergeCell ref="AB367:AD367"/>
    <mergeCell ref="AE367:AH367"/>
    <mergeCell ref="H360:J360"/>
    <mergeCell ref="K360:N360"/>
    <mergeCell ref="AB360:AD360"/>
    <mergeCell ref="AE360:AH360"/>
    <mergeCell ref="H361:J361"/>
    <mergeCell ref="K361:N361"/>
    <mergeCell ref="AB361:AD361"/>
    <mergeCell ref="AE361:AH361"/>
    <mergeCell ref="H357:J357"/>
    <mergeCell ref="K357:N357"/>
    <mergeCell ref="AB357:AD357"/>
    <mergeCell ref="AE357:AH357"/>
    <mergeCell ref="E339:O339"/>
    <mergeCell ref="Y339:AI339"/>
    <mergeCell ref="E341:F341"/>
    <mergeCell ref="Y341:Z341"/>
    <mergeCell ref="H343:J343"/>
    <mergeCell ref="K343:N343"/>
    <mergeCell ref="AB343:AD343"/>
    <mergeCell ref="AE343:AH343"/>
    <mergeCell ref="H356:J356"/>
    <mergeCell ref="K356:N356"/>
    <mergeCell ref="AB356:AD356"/>
    <mergeCell ref="AE356:AH356"/>
    <mergeCell ref="E351:O351"/>
    <mergeCell ref="Y351:AI351"/>
    <mergeCell ref="E353:F353"/>
    <mergeCell ref="Y353:Z353"/>
    <mergeCell ref="H355:J355"/>
    <mergeCell ref="K355:N355"/>
    <mergeCell ref="AB355:AD355"/>
    <mergeCell ref="AE355:AH355"/>
    <mergeCell ref="H348:J348"/>
    <mergeCell ref="K348:N348"/>
    <mergeCell ref="AB348:AD348"/>
    <mergeCell ref="AE348:AH348"/>
    <mergeCell ref="H345:J345"/>
    <mergeCell ref="K345:N345"/>
    <mergeCell ref="AB345:AD345"/>
    <mergeCell ref="AE345:AH345"/>
    <mergeCell ref="H347:J347"/>
    <mergeCell ref="K347:N347"/>
    <mergeCell ref="AB347:AD347"/>
    <mergeCell ref="AE347:AH347"/>
    <mergeCell ref="H344:J344"/>
    <mergeCell ref="K344:N344"/>
    <mergeCell ref="AB344:AD344"/>
    <mergeCell ref="AE344:AH344"/>
    <mergeCell ref="AB323:AD323"/>
    <mergeCell ref="AE323:AH323"/>
    <mergeCell ref="H336:J336"/>
    <mergeCell ref="K336:N336"/>
    <mergeCell ref="AB336:AD336"/>
    <mergeCell ref="AE336:AH336"/>
    <mergeCell ref="H337:J337"/>
    <mergeCell ref="K337:N337"/>
    <mergeCell ref="AB337:AD337"/>
    <mergeCell ref="AE337:AH337"/>
    <mergeCell ref="H333:J333"/>
    <mergeCell ref="K333:N333"/>
    <mergeCell ref="AB333:AD333"/>
    <mergeCell ref="AE333:AH333"/>
    <mergeCell ref="H335:J335"/>
    <mergeCell ref="K335:N335"/>
    <mergeCell ref="AB335:AD335"/>
    <mergeCell ref="AE335:AH335"/>
    <mergeCell ref="H332:J332"/>
    <mergeCell ref="K332:N332"/>
    <mergeCell ref="AB332:AD332"/>
    <mergeCell ref="AE332:AH332"/>
    <mergeCell ref="AB313:AD313"/>
    <mergeCell ref="AE313:AH313"/>
    <mergeCell ref="E327:O327"/>
    <mergeCell ref="Y327:AI327"/>
    <mergeCell ref="E329:F329"/>
    <mergeCell ref="Y329:Z329"/>
    <mergeCell ref="H331:J331"/>
    <mergeCell ref="K331:N331"/>
    <mergeCell ref="AB331:AD331"/>
    <mergeCell ref="AE331:AH331"/>
    <mergeCell ref="H324:J324"/>
    <mergeCell ref="K324:N324"/>
    <mergeCell ref="AB324:AD324"/>
    <mergeCell ref="AE324:AH324"/>
    <mergeCell ref="H325:J325"/>
    <mergeCell ref="K325:N325"/>
    <mergeCell ref="AB325:AD325"/>
    <mergeCell ref="AE325:AH325"/>
    <mergeCell ref="H321:J321"/>
    <mergeCell ref="K321:N321"/>
    <mergeCell ref="AB321:AD321"/>
    <mergeCell ref="AE321:AH321"/>
    <mergeCell ref="H323:J323"/>
    <mergeCell ref="K323:N323"/>
    <mergeCell ref="E305:F305"/>
    <mergeCell ref="Y305:Z305"/>
    <mergeCell ref="H307:J307"/>
    <mergeCell ref="K307:N307"/>
    <mergeCell ref="AB307:AD307"/>
    <mergeCell ref="AE307:AH307"/>
    <mergeCell ref="H320:J320"/>
    <mergeCell ref="K320:N320"/>
    <mergeCell ref="AB320:AD320"/>
    <mergeCell ref="AE320:AH320"/>
    <mergeCell ref="E315:O315"/>
    <mergeCell ref="Y315:AI315"/>
    <mergeCell ref="E317:F317"/>
    <mergeCell ref="Y317:Z317"/>
    <mergeCell ref="H319:J319"/>
    <mergeCell ref="K319:N319"/>
    <mergeCell ref="AB319:AD319"/>
    <mergeCell ref="AE319:AH319"/>
    <mergeCell ref="H312:J312"/>
    <mergeCell ref="K312:N312"/>
    <mergeCell ref="AB312:AD312"/>
    <mergeCell ref="AE312:AH312"/>
    <mergeCell ref="H313:J313"/>
    <mergeCell ref="K313:N313"/>
    <mergeCell ref="H309:J309"/>
    <mergeCell ref="K309:N309"/>
    <mergeCell ref="AB309:AD309"/>
    <mergeCell ref="AE309:AH309"/>
    <mergeCell ref="H311:J311"/>
    <mergeCell ref="K311:N311"/>
    <mergeCell ref="AB311:AD311"/>
    <mergeCell ref="AE311:AH311"/>
    <mergeCell ref="H308:J308"/>
    <mergeCell ref="K308:N308"/>
    <mergeCell ref="AB308:AD308"/>
    <mergeCell ref="AE308:AH308"/>
    <mergeCell ref="E303:O303"/>
    <mergeCell ref="Y303:AI303"/>
    <mergeCell ref="H299:J299"/>
    <mergeCell ref="K299:N299"/>
    <mergeCell ref="AB299:AD299"/>
    <mergeCell ref="AE299:AH299"/>
    <mergeCell ref="E296:F296"/>
    <mergeCell ref="Y296:Z296"/>
    <mergeCell ref="H298:J298"/>
    <mergeCell ref="K298:N298"/>
    <mergeCell ref="AB298:AD298"/>
    <mergeCell ref="AE298:AH298"/>
    <mergeCell ref="E287:F287"/>
    <mergeCell ref="Y287:Z287"/>
    <mergeCell ref="H289:J289"/>
    <mergeCell ref="K289:N289"/>
    <mergeCell ref="AB289:AD289"/>
    <mergeCell ref="AE289:AH289"/>
    <mergeCell ref="H300:J300"/>
    <mergeCell ref="K300:N300"/>
    <mergeCell ref="AB300:AD300"/>
    <mergeCell ref="AE300:AH300"/>
    <mergeCell ref="H291:J291"/>
    <mergeCell ref="K291:N291"/>
    <mergeCell ref="AB291:AD291"/>
    <mergeCell ref="AE291:AH291"/>
    <mergeCell ref="E294:O294"/>
    <mergeCell ref="Y294:AI294"/>
    <mergeCell ref="H290:J290"/>
    <mergeCell ref="K290:N290"/>
    <mergeCell ref="AB290:AD290"/>
    <mergeCell ref="AE290:AH290"/>
    <mergeCell ref="E285:O285"/>
    <mergeCell ref="Y285:AI285"/>
    <mergeCell ref="H281:J281"/>
    <mergeCell ref="K281:N281"/>
    <mergeCell ref="AB281:AD281"/>
    <mergeCell ref="AE281:AH281"/>
    <mergeCell ref="E278:F278"/>
    <mergeCell ref="Y278:Z278"/>
    <mergeCell ref="H280:J280"/>
    <mergeCell ref="K280:N280"/>
    <mergeCell ref="AB280:AD280"/>
    <mergeCell ref="AE280:AH280"/>
    <mergeCell ref="E269:F269"/>
    <mergeCell ref="Y269:Z269"/>
    <mergeCell ref="H271:J271"/>
    <mergeCell ref="K271:N271"/>
    <mergeCell ref="AB271:AD271"/>
    <mergeCell ref="AE271:AH271"/>
    <mergeCell ref="H282:J282"/>
    <mergeCell ref="K282:N282"/>
    <mergeCell ref="AB282:AD282"/>
    <mergeCell ref="AE282:AH282"/>
    <mergeCell ref="H273:J273"/>
    <mergeCell ref="K273:N273"/>
    <mergeCell ref="AB273:AD273"/>
    <mergeCell ref="AE273:AH273"/>
    <mergeCell ref="E276:O276"/>
    <mergeCell ref="Y276:AI276"/>
    <mergeCell ref="H272:J272"/>
    <mergeCell ref="K272:N272"/>
    <mergeCell ref="AB272:AD272"/>
    <mergeCell ref="AE272:AH272"/>
    <mergeCell ref="E267:O267"/>
    <mergeCell ref="Y267:AI267"/>
    <mergeCell ref="H263:J263"/>
    <mergeCell ref="K263:N263"/>
    <mergeCell ref="AB263:AD263"/>
    <mergeCell ref="AE263:AH263"/>
    <mergeCell ref="E260:F260"/>
    <mergeCell ref="Y260:Z260"/>
    <mergeCell ref="H262:J262"/>
    <mergeCell ref="K262:N262"/>
    <mergeCell ref="AB262:AD262"/>
    <mergeCell ref="AE262:AH262"/>
    <mergeCell ref="E251:F251"/>
    <mergeCell ref="Y251:Z251"/>
    <mergeCell ref="H253:J253"/>
    <mergeCell ref="K253:N253"/>
    <mergeCell ref="AB253:AD253"/>
    <mergeCell ref="AE253:AH253"/>
    <mergeCell ref="H264:J264"/>
    <mergeCell ref="K264:N264"/>
    <mergeCell ref="AB264:AD264"/>
    <mergeCell ref="AE264:AH264"/>
    <mergeCell ref="H255:J255"/>
    <mergeCell ref="K255:N255"/>
    <mergeCell ref="AB255:AD255"/>
    <mergeCell ref="AE255:AH255"/>
    <mergeCell ref="E258:O258"/>
    <mergeCell ref="Y258:AI258"/>
    <mergeCell ref="H254:J254"/>
    <mergeCell ref="K254:N254"/>
    <mergeCell ref="AB254:AD254"/>
    <mergeCell ref="AE254:AH254"/>
    <mergeCell ref="E249:O249"/>
    <mergeCell ref="Y249:AI249"/>
    <mergeCell ref="H245:J245"/>
    <mergeCell ref="K245:N245"/>
    <mergeCell ref="AB245:AD245"/>
    <mergeCell ref="AE245:AH245"/>
    <mergeCell ref="E242:F242"/>
    <mergeCell ref="Y242:Z242"/>
    <mergeCell ref="H244:J244"/>
    <mergeCell ref="K244:N244"/>
    <mergeCell ref="AB244:AD244"/>
    <mergeCell ref="AE244:AH244"/>
    <mergeCell ref="E233:F233"/>
    <mergeCell ref="Y233:Z233"/>
    <mergeCell ref="H235:J235"/>
    <mergeCell ref="K235:N235"/>
    <mergeCell ref="AB235:AD235"/>
    <mergeCell ref="AE235:AH235"/>
    <mergeCell ref="H246:J246"/>
    <mergeCell ref="K246:N246"/>
    <mergeCell ref="AB246:AD246"/>
    <mergeCell ref="AE246:AH246"/>
    <mergeCell ref="H237:J237"/>
    <mergeCell ref="K237:N237"/>
    <mergeCell ref="AB237:AD237"/>
    <mergeCell ref="AE237:AH237"/>
    <mergeCell ref="E240:O240"/>
    <mergeCell ref="Y240:AI240"/>
    <mergeCell ref="H236:J236"/>
    <mergeCell ref="K236:N236"/>
    <mergeCell ref="AB236:AD236"/>
    <mergeCell ref="AE236:AH236"/>
    <mergeCell ref="E231:O231"/>
    <mergeCell ref="Y231:AI231"/>
    <mergeCell ref="H227:J227"/>
    <mergeCell ref="K227:N227"/>
    <mergeCell ref="AB227:AD227"/>
    <mergeCell ref="AE227:AH227"/>
    <mergeCell ref="E224:F224"/>
    <mergeCell ref="Y224:Z224"/>
    <mergeCell ref="H226:J226"/>
    <mergeCell ref="K226:N226"/>
    <mergeCell ref="AB226:AD226"/>
    <mergeCell ref="AE226:AH226"/>
    <mergeCell ref="E215:F215"/>
    <mergeCell ref="Y215:Z215"/>
    <mergeCell ref="H217:J217"/>
    <mergeCell ref="K217:N217"/>
    <mergeCell ref="AB217:AD217"/>
    <mergeCell ref="AE217:AH217"/>
    <mergeCell ref="H228:J228"/>
    <mergeCell ref="K228:N228"/>
    <mergeCell ref="AB228:AD228"/>
    <mergeCell ref="AE228:AH228"/>
    <mergeCell ref="H219:J219"/>
    <mergeCell ref="K219:N219"/>
    <mergeCell ref="AB219:AD219"/>
    <mergeCell ref="AE219:AH219"/>
    <mergeCell ref="E222:O222"/>
    <mergeCell ref="Y222:AI222"/>
    <mergeCell ref="H218:J218"/>
    <mergeCell ref="K218:N218"/>
    <mergeCell ref="AB218:AD218"/>
    <mergeCell ref="AE218:AH218"/>
    <mergeCell ref="E213:O213"/>
    <mergeCell ref="Y213:AI213"/>
    <mergeCell ref="H209:J209"/>
    <mergeCell ref="K209:N209"/>
    <mergeCell ref="AB209:AD209"/>
    <mergeCell ref="AE209:AH209"/>
    <mergeCell ref="E206:F206"/>
    <mergeCell ref="Y206:Z206"/>
    <mergeCell ref="H208:J208"/>
    <mergeCell ref="K208:N208"/>
    <mergeCell ref="AB208:AD208"/>
    <mergeCell ref="AE208:AH208"/>
    <mergeCell ref="E197:F197"/>
    <mergeCell ref="Y197:Z197"/>
    <mergeCell ref="H199:J199"/>
    <mergeCell ref="K199:N199"/>
    <mergeCell ref="AB199:AD199"/>
    <mergeCell ref="AE199:AH199"/>
    <mergeCell ref="H210:J210"/>
    <mergeCell ref="K210:N210"/>
    <mergeCell ref="AB210:AD210"/>
    <mergeCell ref="AE210:AH210"/>
    <mergeCell ref="H201:J201"/>
    <mergeCell ref="K201:N201"/>
    <mergeCell ref="AB201:AD201"/>
    <mergeCell ref="AE201:AH201"/>
    <mergeCell ref="E204:O204"/>
    <mergeCell ref="Y204:AI204"/>
    <mergeCell ref="H200:J200"/>
    <mergeCell ref="K200:N200"/>
    <mergeCell ref="AB200:AD200"/>
    <mergeCell ref="AE200:AH200"/>
    <mergeCell ref="E195:O195"/>
    <mergeCell ref="Y195:AI195"/>
    <mergeCell ref="H191:J191"/>
    <mergeCell ref="K191:N191"/>
    <mergeCell ref="AB191:AD191"/>
    <mergeCell ref="AE191:AH191"/>
    <mergeCell ref="E188:F188"/>
    <mergeCell ref="Y188:Z188"/>
    <mergeCell ref="H190:J190"/>
    <mergeCell ref="K190:N190"/>
    <mergeCell ref="AB190:AD190"/>
    <mergeCell ref="AE190:AH190"/>
    <mergeCell ref="E179:F179"/>
    <mergeCell ref="Y179:Z179"/>
    <mergeCell ref="H181:J181"/>
    <mergeCell ref="K181:N181"/>
    <mergeCell ref="AB181:AD181"/>
    <mergeCell ref="AE181:AH181"/>
    <mergeCell ref="H192:J192"/>
    <mergeCell ref="K192:N192"/>
    <mergeCell ref="AB192:AD192"/>
    <mergeCell ref="AE192:AH192"/>
    <mergeCell ref="H183:J183"/>
    <mergeCell ref="K183:N183"/>
    <mergeCell ref="AB183:AD183"/>
    <mergeCell ref="AE183:AH183"/>
    <mergeCell ref="E186:O186"/>
    <mergeCell ref="Y186:AI186"/>
    <mergeCell ref="H182:J182"/>
    <mergeCell ref="K182:N182"/>
    <mergeCell ref="AB182:AD182"/>
    <mergeCell ref="AE182:AH182"/>
    <mergeCell ref="E177:O177"/>
    <mergeCell ref="Y177:AI177"/>
    <mergeCell ref="H173:J173"/>
    <mergeCell ref="K173:N173"/>
    <mergeCell ref="AB173:AD173"/>
    <mergeCell ref="AE173:AH173"/>
    <mergeCell ref="E170:F170"/>
    <mergeCell ref="Y170:Z170"/>
    <mergeCell ref="H172:J172"/>
    <mergeCell ref="K172:N172"/>
    <mergeCell ref="AB172:AD172"/>
    <mergeCell ref="AE172:AH172"/>
    <mergeCell ref="E159:O159"/>
    <mergeCell ref="Y159:AI159"/>
    <mergeCell ref="E161:F161"/>
    <mergeCell ref="Y161:Z161"/>
    <mergeCell ref="H163:J163"/>
    <mergeCell ref="K163:N163"/>
    <mergeCell ref="AB163:AD163"/>
    <mergeCell ref="AE163:AH163"/>
    <mergeCell ref="H174:J174"/>
    <mergeCell ref="K174:N174"/>
    <mergeCell ref="AB174:AD174"/>
    <mergeCell ref="AE174:AH174"/>
    <mergeCell ref="H165:J165"/>
    <mergeCell ref="K165:N165"/>
    <mergeCell ref="AB165:AD165"/>
    <mergeCell ref="AE165:AH165"/>
    <mergeCell ref="E168:O168"/>
    <mergeCell ref="Y168:AI168"/>
    <mergeCell ref="H164:J164"/>
    <mergeCell ref="K164:N164"/>
    <mergeCell ref="AB164:AD164"/>
    <mergeCell ref="AE164:AH164"/>
    <mergeCell ref="H143:J143"/>
    <mergeCell ref="K143:N143"/>
    <mergeCell ref="AB143:AD143"/>
    <mergeCell ref="AE143:AH143"/>
    <mergeCell ref="H156:J156"/>
    <mergeCell ref="K156:N156"/>
    <mergeCell ref="AB156:AD156"/>
    <mergeCell ref="AE156:AH156"/>
    <mergeCell ref="H157:J157"/>
    <mergeCell ref="K157:N157"/>
    <mergeCell ref="AB157:AD157"/>
    <mergeCell ref="AE157:AH157"/>
    <mergeCell ref="H153:J153"/>
    <mergeCell ref="K153:N153"/>
    <mergeCell ref="AB153:AD153"/>
    <mergeCell ref="AE153:AH153"/>
    <mergeCell ref="H155:J155"/>
    <mergeCell ref="K155:N155"/>
    <mergeCell ref="AB155:AD155"/>
    <mergeCell ref="AE155:AH155"/>
    <mergeCell ref="H152:J152"/>
    <mergeCell ref="K152:N152"/>
    <mergeCell ref="AB152:AD152"/>
    <mergeCell ref="AE152:AH152"/>
    <mergeCell ref="H133:J133"/>
    <mergeCell ref="K133:N133"/>
    <mergeCell ref="AB133:AD133"/>
    <mergeCell ref="AE133:AH133"/>
    <mergeCell ref="E147:O147"/>
    <mergeCell ref="Y147:AI147"/>
    <mergeCell ref="E149:F149"/>
    <mergeCell ref="Y149:Z149"/>
    <mergeCell ref="H151:J151"/>
    <mergeCell ref="K151:N151"/>
    <mergeCell ref="AB151:AD151"/>
    <mergeCell ref="AE151:AH151"/>
    <mergeCell ref="H144:J144"/>
    <mergeCell ref="K144:N144"/>
    <mergeCell ref="AB144:AD144"/>
    <mergeCell ref="AE144:AH144"/>
    <mergeCell ref="H145:J145"/>
    <mergeCell ref="K145:N145"/>
    <mergeCell ref="AB145:AD145"/>
    <mergeCell ref="AE145:AH145"/>
    <mergeCell ref="H141:J141"/>
    <mergeCell ref="K141:N141"/>
    <mergeCell ref="AB141:AD141"/>
    <mergeCell ref="AE141:AH141"/>
    <mergeCell ref="E123:O123"/>
    <mergeCell ref="Y123:AI123"/>
    <mergeCell ref="E125:F125"/>
    <mergeCell ref="Y125:Z125"/>
    <mergeCell ref="H127:J127"/>
    <mergeCell ref="K127:N127"/>
    <mergeCell ref="AB127:AD127"/>
    <mergeCell ref="AE127:AH127"/>
    <mergeCell ref="H140:J140"/>
    <mergeCell ref="K140:N140"/>
    <mergeCell ref="AB140:AD140"/>
    <mergeCell ref="AE140:AH140"/>
    <mergeCell ref="E135:O135"/>
    <mergeCell ref="Y135:AI135"/>
    <mergeCell ref="E137:F137"/>
    <mergeCell ref="Y137:Z137"/>
    <mergeCell ref="H139:J139"/>
    <mergeCell ref="K139:N139"/>
    <mergeCell ref="AB139:AD139"/>
    <mergeCell ref="AE139:AH139"/>
    <mergeCell ref="H132:J132"/>
    <mergeCell ref="K132:N132"/>
    <mergeCell ref="AB132:AD132"/>
    <mergeCell ref="AE132:AH132"/>
    <mergeCell ref="H129:J129"/>
    <mergeCell ref="K129:N129"/>
    <mergeCell ref="AB129:AD129"/>
    <mergeCell ref="AE129:AH129"/>
    <mergeCell ref="H131:J131"/>
    <mergeCell ref="K131:N131"/>
    <mergeCell ref="AB131:AD131"/>
    <mergeCell ref="AE131:AH131"/>
    <mergeCell ref="H128:J128"/>
    <mergeCell ref="K128:N128"/>
    <mergeCell ref="AB128:AD128"/>
    <mergeCell ref="AE128:AH128"/>
    <mergeCell ref="H107:J107"/>
    <mergeCell ref="K107:N107"/>
    <mergeCell ref="AB107:AD107"/>
    <mergeCell ref="AE107:AH107"/>
    <mergeCell ref="H120:J120"/>
    <mergeCell ref="K120:N120"/>
    <mergeCell ref="AB120:AD120"/>
    <mergeCell ref="AE120:AH120"/>
    <mergeCell ref="H121:J121"/>
    <mergeCell ref="K121:N121"/>
    <mergeCell ref="AB121:AD121"/>
    <mergeCell ref="AE121:AH121"/>
    <mergeCell ref="H117:J117"/>
    <mergeCell ref="K117:N117"/>
    <mergeCell ref="AB117:AD117"/>
    <mergeCell ref="AE117:AH117"/>
    <mergeCell ref="H119:J119"/>
    <mergeCell ref="K119:N119"/>
    <mergeCell ref="AB119:AD119"/>
    <mergeCell ref="AE119:AH119"/>
    <mergeCell ref="H116:J116"/>
    <mergeCell ref="K116:N116"/>
    <mergeCell ref="AB116:AD116"/>
    <mergeCell ref="AE116:AH116"/>
    <mergeCell ref="H97:J97"/>
    <mergeCell ref="K97:N97"/>
    <mergeCell ref="AB97:AD97"/>
    <mergeCell ref="AE97:AH97"/>
    <mergeCell ref="E111:O111"/>
    <mergeCell ref="Y111:AI111"/>
    <mergeCell ref="E113:F113"/>
    <mergeCell ref="Y113:Z113"/>
    <mergeCell ref="H115:J115"/>
    <mergeCell ref="K115:N115"/>
    <mergeCell ref="AB115:AD115"/>
    <mergeCell ref="AE115:AH115"/>
    <mergeCell ref="H108:J108"/>
    <mergeCell ref="K108:N108"/>
    <mergeCell ref="AB108:AD108"/>
    <mergeCell ref="AE108:AH108"/>
    <mergeCell ref="H109:J109"/>
    <mergeCell ref="K109:N109"/>
    <mergeCell ref="AB109:AD109"/>
    <mergeCell ref="AE109:AH109"/>
    <mergeCell ref="H105:J105"/>
    <mergeCell ref="K105:N105"/>
    <mergeCell ref="AB105:AD105"/>
    <mergeCell ref="AE105:AH105"/>
    <mergeCell ref="E87:O87"/>
    <mergeCell ref="Y87:AI87"/>
    <mergeCell ref="E89:F89"/>
    <mergeCell ref="Y89:Z89"/>
    <mergeCell ref="H91:J91"/>
    <mergeCell ref="K91:N91"/>
    <mergeCell ref="AB91:AD91"/>
    <mergeCell ref="AE91:AH91"/>
    <mergeCell ref="H104:J104"/>
    <mergeCell ref="K104:N104"/>
    <mergeCell ref="AB104:AD104"/>
    <mergeCell ref="AE104:AH104"/>
    <mergeCell ref="E99:O99"/>
    <mergeCell ref="Y99:AI99"/>
    <mergeCell ref="E101:F101"/>
    <mergeCell ref="Y101:Z101"/>
    <mergeCell ref="H103:J103"/>
    <mergeCell ref="K103:N103"/>
    <mergeCell ref="AB103:AD103"/>
    <mergeCell ref="AE103:AH103"/>
    <mergeCell ref="H96:J96"/>
    <mergeCell ref="K96:N96"/>
    <mergeCell ref="AB96:AD96"/>
    <mergeCell ref="AE96:AH96"/>
    <mergeCell ref="H93:J93"/>
    <mergeCell ref="K93:N93"/>
    <mergeCell ref="AB93:AD93"/>
    <mergeCell ref="AE93:AH93"/>
    <mergeCell ref="H95:J95"/>
    <mergeCell ref="K95:N95"/>
    <mergeCell ref="AB95:AD95"/>
    <mergeCell ref="AE95:AH95"/>
    <mergeCell ref="H92:J92"/>
    <mergeCell ref="K92:N92"/>
    <mergeCell ref="AB92:AD92"/>
    <mergeCell ref="AE92:AH92"/>
    <mergeCell ref="AB71:AD71"/>
    <mergeCell ref="AE71:AH71"/>
    <mergeCell ref="H84:J84"/>
    <mergeCell ref="K84:N84"/>
    <mergeCell ref="AB84:AD84"/>
    <mergeCell ref="AE84:AH84"/>
    <mergeCell ref="H85:J85"/>
    <mergeCell ref="K85:N85"/>
    <mergeCell ref="AB85:AD85"/>
    <mergeCell ref="AE85:AH85"/>
    <mergeCell ref="H81:J81"/>
    <mergeCell ref="K81:N81"/>
    <mergeCell ref="AB81:AD81"/>
    <mergeCell ref="AE81:AH81"/>
    <mergeCell ref="H83:J83"/>
    <mergeCell ref="K83:N83"/>
    <mergeCell ref="AB83:AD83"/>
    <mergeCell ref="AE83:AH83"/>
    <mergeCell ref="H80:J80"/>
    <mergeCell ref="K80:N80"/>
    <mergeCell ref="AB80:AD80"/>
    <mergeCell ref="AE80:AH80"/>
    <mergeCell ref="AB61:AD61"/>
    <mergeCell ref="AE61:AH61"/>
    <mergeCell ref="E75:O75"/>
    <mergeCell ref="Y75:AI75"/>
    <mergeCell ref="E77:F77"/>
    <mergeCell ref="Y77:Z77"/>
    <mergeCell ref="H79:J79"/>
    <mergeCell ref="K79:N79"/>
    <mergeCell ref="AB79:AD79"/>
    <mergeCell ref="AE79:AH79"/>
    <mergeCell ref="H72:J72"/>
    <mergeCell ref="K72:N72"/>
    <mergeCell ref="AB72:AD72"/>
    <mergeCell ref="AE72:AH72"/>
    <mergeCell ref="H73:J73"/>
    <mergeCell ref="K73:N73"/>
    <mergeCell ref="AB73:AD73"/>
    <mergeCell ref="AE73:AH73"/>
    <mergeCell ref="H69:J69"/>
    <mergeCell ref="K69:N69"/>
    <mergeCell ref="AB69:AD69"/>
    <mergeCell ref="AE69:AH69"/>
    <mergeCell ref="H71:J71"/>
    <mergeCell ref="K71:N71"/>
    <mergeCell ref="E53:F53"/>
    <mergeCell ref="Y53:Z53"/>
    <mergeCell ref="H55:J55"/>
    <mergeCell ref="K55:N55"/>
    <mergeCell ref="AB55:AD55"/>
    <mergeCell ref="AE55:AH55"/>
    <mergeCell ref="H68:J68"/>
    <mergeCell ref="K68:N68"/>
    <mergeCell ref="AB68:AD68"/>
    <mergeCell ref="AE68:AH68"/>
    <mergeCell ref="E63:O63"/>
    <mergeCell ref="Y63:AI63"/>
    <mergeCell ref="E65:F65"/>
    <mergeCell ref="Y65:Z65"/>
    <mergeCell ref="H67:J67"/>
    <mergeCell ref="K67:N67"/>
    <mergeCell ref="AB67:AD67"/>
    <mergeCell ref="AE67:AH67"/>
    <mergeCell ref="H60:J60"/>
    <mergeCell ref="K60:N60"/>
    <mergeCell ref="AB60:AD60"/>
    <mergeCell ref="AE60:AH60"/>
    <mergeCell ref="H61:J61"/>
    <mergeCell ref="K61:N61"/>
    <mergeCell ref="H57:J57"/>
    <mergeCell ref="K57:N57"/>
    <mergeCell ref="AB57:AD57"/>
    <mergeCell ref="AE57:AH57"/>
    <mergeCell ref="H59:J59"/>
    <mergeCell ref="K59:N59"/>
    <mergeCell ref="AB59:AD59"/>
    <mergeCell ref="AE59:AH59"/>
    <mergeCell ref="H56:J56"/>
    <mergeCell ref="K56:N56"/>
    <mergeCell ref="AB56:AD56"/>
    <mergeCell ref="AE56:AH56"/>
    <mergeCell ref="E51:O51"/>
    <mergeCell ref="Y51:AI51"/>
    <mergeCell ref="H48:J48"/>
    <mergeCell ref="K48:N48"/>
    <mergeCell ref="AB48:AD48"/>
    <mergeCell ref="AE48:AH48"/>
    <mergeCell ref="E45:F45"/>
    <mergeCell ref="Y45:Z45"/>
    <mergeCell ref="H47:J47"/>
    <mergeCell ref="K47:N47"/>
    <mergeCell ref="AB47:AD47"/>
    <mergeCell ref="AE47:AH47"/>
    <mergeCell ref="B34:B36"/>
    <mergeCell ref="H34:N34"/>
    <mergeCell ref="W34:W36"/>
    <mergeCell ref="AB34:AH34"/>
    <mergeCell ref="H35:N35"/>
    <mergeCell ref="AB35:AH35"/>
    <mergeCell ref="H49:J49"/>
    <mergeCell ref="K49:N49"/>
    <mergeCell ref="AB49:AD49"/>
    <mergeCell ref="AE49:AH49"/>
    <mergeCell ref="E42:O42"/>
    <mergeCell ref="Y42:AI42"/>
    <mergeCell ref="E44:F44"/>
    <mergeCell ref="Y44:Z44"/>
    <mergeCell ref="H36:N36"/>
    <mergeCell ref="AB36:AH36"/>
    <mergeCell ref="H37:N37"/>
    <mergeCell ref="AB37:AH37"/>
    <mergeCell ref="H38:N38"/>
    <mergeCell ref="AB38:AH38"/>
    <mergeCell ref="H39:N39"/>
    <mergeCell ref="AB39:AH39"/>
    <mergeCell ref="E30:O30"/>
    <mergeCell ref="Y30:AI30"/>
    <mergeCell ref="E17:O18"/>
    <mergeCell ref="E16:O16"/>
    <mergeCell ref="E15:O15"/>
    <mergeCell ref="E22:O22"/>
    <mergeCell ref="Y15:AI15"/>
    <mergeCell ref="Y16:AI16"/>
    <mergeCell ref="Y17:AI18"/>
    <mergeCell ref="Y22:AI22"/>
    <mergeCell ref="E25:O25"/>
    <mergeCell ref="Y25:AI25"/>
    <mergeCell ref="E26:O26"/>
    <mergeCell ref="Y26:AI26"/>
    <mergeCell ref="E28:N28"/>
    <mergeCell ref="Y28:AH28"/>
    <mergeCell ref="I8:J8"/>
    <mergeCell ref="AC8:AD8"/>
    <mergeCell ref="E23:O23"/>
    <mergeCell ref="Y23:AI23"/>
    <mergeCell ref="E24:O24"/>
    <mergeCell ref="Y24:AI24"/>
    <mergeCell ref="E2:O2"/>
    <mergeCell ref="Y2:AI2"/>
    <mergeCell ref="E3:N3"/>
    <mergeCell ref="Y3:AH3"/>
    <mergeCell ref="AC6:AG6"/>
    <mergeCell ref="I7:J7"/>
    <mergeCell ref="AC7:AD7"/>
  </mergeCells>
  <dataValidations count="3">
    <dataValidation showInputMessage="1" showErrorMessage="1" sqref="L43:L44 AF43:AF44 L52:L53 L64:L65 AF136:AF137 L76:L77 L88:L89 L100:L101 L112:L113 L124:L125 L136:L137 L160:L161 L169:L170 L178:L179 L187:L188 L196:L197 L205:L206 L214:L215 L223:L224 L232:L233 L241:L242 L250:L251 L259:L260 L268:L269 L277:L278 L286:L287 L295:L296 L304:L305 L316:L317 L328:L329 L340:L341 L352:L353 L364:L365 L376:L377 L385:L386 L394:L395 L403:L404 L412:L413 L421:L422 L430:L431 L439:L440 AF439:AF440 AF430:AF431 AF421:AF422 AF412:AF413 AF403:AF404 AF394:AF395 AF385:AF386 AF376:AF377 AF364:AF365 AF352:AF353 AF340:AF341 AF328:AF329 AF316:AF317 AF304:AF305 AF295:AF296 AF286:AF287 AF277:AF278 AF268:AF269 AF259:AF260 AF250:AF251 AF241:AF242 AF232:AF233 AF223:AF224 AF214:AF215 AF205:AF206 AF196:AF197 AF187:AF188 AF178:AF179 AF169:AF170 AF160:AF161 AF112:AF113 AF100:AF101 AF88:AF89 AF76:AF77 L148:L149 AF124:AF125 AF52:AF53 AF64:AF65 AF148:AF149 I5" xr:uid="{B480A553-8A2E-447B-AB31-5EB549982976}"/>
    <dataValidation type="list" showInputMessage="1" showErrorMessage="1" sqref="G44:G45 AA149 AA440 AA431 AA422 AA413 AA404 AA395 AA386 AA377 AA365 AA353 AA341 AA329 AA317 AA305 AA296 AA287 AA278 AA269 AA260 AA251 AA242 AA233 AA224 AA215 AA206 AA197 AA188 AA179 AA170 AA161 AA113 AA101 AA89 AA77 G149 AA125 AA53 AA65 AA44:AA45 G440 G431 G422 G413 G404 G395 G386 G377 G365 G353 G341 G329 G317 G305 G296 G287 G278 G269 G260 G251 G242 G233 G224 G215 G206 G197 G188 G179 G170 G161 G137 G125 G113 G101 G89 G77 AA137 G65 G53" xr:uid="{19367675-488E-461A-B6BD-3603308263BE}">
      <formula1>$P$3:$P$7</formula1>
    </dataValidation>
    <dataValidation type="list" allowBlank="1" showInputMessage="1" showErrorMessage="1" sqref="I20 AC20" xr:uid="{C0F8920F-984C-4742-BB07-9CD830995916}">
      <formula1>"0,1,2,3,4,5,6,7,8,9,10"</formula1>
    </dataValidation>
  </dataValidations>
  <pageMargins left="0.7" right="0.7" top="0.75" bottom="0.75" header="0.3" footer="0.3"/>
  <pageSetup scale="54" orientation="portrait" r:id="rId1"/>
  <headerFooter>
    <oddFooter>&amp;CTab: &amp;A&amp;RPrint Date: &amp;D</oddFooter>
  </headerFooter>
  <rowBreaks count="16" manualBreakCount="16">
    <brk id="62" min="4" max="14" man="1"/>
    <brk id="62" min="22" max="34" man="1"/>
    <brk id="122" min="4" max="14" man="1"/>
    <brk id="122" min="24" max="34" man="1"/>
    <brk id="176" min="4" max="14" man="1"/>
    <brk id="176" min="24" max="34" man="1"/>
    <brk id="221" min="4" max="14" man="1"/>
    <brk id="221" min="24" max="34" man="1"/>
    <brk id="266" min="4" max="14" man="1"/>
    <brk id="266" min="24" max="34" man="1"/>
    <brk id="314" min="4" max="14" man="1"/>
    <brk id="314" min="24" max="34" man="1"/>
    <brk id="374" min="4" max="14" man="1"/>
    <brk id="374" min="24" max="34" man="1"/>
    <brk id="419" min="4" max="14" man="1"/>
    <brk id="419" min="24" max="34"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1034F-9E8D-4220-B0DE-3D91EAE4D406}">
  <dimension ref="B1:AB68"/>
  <sheetViews>
    <sheetView showGridLines="0" view="pageBreakPreview" zoomScaleNormal="100" zoomScaleSheetLayoutView="100" workbookViewId="0">
      <selection activeCell="J30" sqref="J30:M30"/>
    </sheetView>
  </sheetViews>
  <sheetFormatPr defaultColWidth="9.140625" defaultRowHeight="15.75" x14ac:dyDescent="0.25"/>
  <cols>
    <col min="1" max="1" width="3.5703125" style="213" customWidth="1"/>
    <col min="2" max="2" width="9.140625" style="213" hidden="1" customWidth="1"/>
    <col min="3" max="3" width="9.140625" style="211" hidden="1" customWidth="1"/>
    <col min="4" max="4" width="9.140625" style="212" hidden="1" customWidth="1"/>
    <col min="5" max="6" width="4.85546875" style="213" customWidth="1"/>
    <col min="7" max="7" width="5.140625" style="213" customWidth="1"/>
    <col min="8" max="12" width="12.42578125" style="213" customWidth="1"/>
    <col min="13" max="13" width="15.85546875" style="213" customWidth="1"/>
    <col min="14" max="14" width="36.28515625" style="213" customWidth="1"/>
    <col min="15" max="15" width="3.5703125" style="213" customWidth="1"/>
    <col min="16" max="16" width="11.5703125" style="213" hidden="1" customWidth="1"/>
    <col min="17" max="17" width="9.140625" style="211" hidden="1" customWidth="1"/>
    <col min="18" max="18" width="9.140625" style="212" hidden="1" customWidth="1"/>
    <col min="19" max="20" width="4.85546875" style="213" customWidth="1"/>
    <col min="21" max="24" width="12.42578125" style="213" customWidth="1"/>
    <col min="25" max="26" width="7.42578125" style="213" customWidth="1"/>
    <col min="27" max="27" width="12.42578125" style="213" customWidth="1"/>
    <col min="28" max="28" width="42.140625" style="213" customWidth="1"/>
    <col min="29" max="29" width="9.140625" style="213" customWidth="1"/>
    <col min="30" max="16384" width="9.140625" style="213"/>
  </cols>
  <sheetData>
    <row r="1" spans="5:28" x14ac:dyDescent="0.25">
      <c r="P1" s="214"/>
    </row>
    <row r="2" spans="5:28" x14ac:dyDescent="0.25">
      <c r="E2" s="481" t="s">
        <v>240</v>
      </c>
      <c r="F2" s="481"/>
      <c r="G2" s="481"/>
      <c r="H2" s="481"/>
      <c r="I2" s="481"/>
      <c r="J2" s="481"/>
      <c r="K2" s="481"/>
      <c r="L2" s="481"/>
      <c r="M2" s="481"/>
      <c r="N2" s="481"/>
      <c r="O2" s="288"/>
      <c r="P2" s="214"/>
      <c r="S2" s="481" t="s">
        <v>240</v>
      </c>
      <c r="T2" s="481"/>
      <c r="U2" s="481"/>
      <c r="V2" s="481"/>
      <c r="W2" s="481"/>
      <c r="X2" s="481"/>
      <c r="Y2" s="481"/>
      <c r="Z2" s="481"/>
      <c r="AA2" s="481"/>
      <c r="AB2" s="481"/>
    </row>
    <row r="3" spans="5:28" ht="16.5" thickBot="1" x14ac:dyDescent="0.3">
      <c r="E3" s="482" t="s">
        <v>24</v>
      </c>
      <c r="F3" s="482"/>
      <c r="G3" s="482"/>
      <c r="H3" s="482"/>
      <c r="I3" s="482"/>
      <c r="J3" s="482"/>
      <c r="K3" s="482"/>
      <c r="L3" s="482"/>
      <c r="M3" s="482"/>
      <c r="N3" s="482"/>
      <c r="O3" s="215"/>
      <c r="P3" s="214"/>
      <c r="S3" s="482" t="s">
        <v>26</v>
      </c>
      <c r="T3" s="482"/>
      <c r="U3" s="482"/>
      <c r="V3" s="482"/>
      <c r="W3" s="482"/>
      <c r="X3" s="482"/>
      <c r="Y3" s="482"/>
      <c r="Z3" s="482"/>
      <c r="AA3" s="482"/>
      <c r="AB3" s="482"/>
    </row>
    <row r="4" spans="5:28" x14ac:dyDescent="0.25">
      <c r="E4" s="215"/>
      <c r="F4" s="215"/>
      <c r="G4" s="215"/>
      <c r="H4" s="215"/>
      <c r="I4" s="215"/>
      <c r="J4" s="215"/>
      <c r="K4" s="215"/>
      <c r="L4" s="215"/>
      <c r="M4" s="215"/>
      <c r="N4" s="215"/>
      <c r="O4" s="215"/>
      <c r="P4" s="214"/>
      <c r="S4" s="215"/>
      <c r="T4" s="215"/>
      <c r="U4" s="215"/>
      <c r="V4" s="215"/>
      <c r="W4" s="215"/>
      <c r="X4" s="215"/>
      <c r="Y4" s="215"/>
      <c r="Z4" s="215"/>
      <c r="AA4" s="215"/>
      <c r="AB4" s="215"/>
    </row>
    <row r="5" spans="5:28" x14ac:dyDescent="0.25">
      <c r="E5" s="215"/>
      <c r="F5" s="215"/>
      <c r="H5" s="216" t="s">
        <v>27</v>
      </c>
      <c r="I5" s="217" t="str">
        <f>IF('Scoring Summary'!E5="","",'Scoring Summary'!E5)</f>
        <v/>
      </c>
      <c r="J5" s="218"/>
      <c r="K5" s="218"/>
      <c r="L5" s="218"/>
      <c r="M5" s="218"/>
      <c r="N5" s="215"/>
      <c r="O5" s="215"/>
      <c r="P5" s="214"/>
      <c r="S5" s="215"/>
      <c r="T5" s="215"/>
      <c r="V5" s="216" t="s">
        <v>27</v>
      </c>
      <c r="W5" s="217" t="str">
        <f>IF('Scoring Summary'!R5="","",'Scoring Summary'!R5)</f>
        <v/>
      </c>
      <c r="X5" s="218"/>
      <c r="Y5" s="218"/>
      <c r="Z5" s="218"/>
      <c r="AA5" s="218"/>
      <c r="AB5" s="215"/>
    </row>
    <row r="6" spans="5:28" x14ac:dyDescent="0.25">
      <c r="H6" s="216" t="s">
        <v>28</v>
      </c>
      <c r="I6" s="483" t="str">
        <f>IF('Scoring Summary'!E6="","",'Scoring Summary'!E6)</f>
        <v/>
      </c>
      <c r="J6" s="484"/>
      <c r="K6" s="484"/>
      <c r="L6" s="484"/>
      <c r="M6" s="485"/>
      <c r="P6" s="214"/>
      <c r="V6" s="216" t="s">
        <v>28</v>
      </c>
      <c r="W6" s="483" t="str">
        <f>IF('Scoring Summary'!R6="","",'Scoring Summary'!R6)</f>
        <v/>
      </c>
      <c r="X6" s="484"/>
      <c r="Y6" s="484"/>
      <c r="Z6" s="484"/>
      <c r="AA6" s="485"/>
    </row>
    <row r="7" spans="5:28" x14ac:dyDescent="0.25">
      <c r="H7" s="216"/>
      <c r="I7" s="289"/>
      <c r="J7" s="289"/>
      <c r="K7" s="218"/>
      <c r="L7" s="218"/>
      <c r="M7" s="218"/>
      <c r="P7" s="214"/>
      <c r="V7" s="216"/>
      <c r="W7" s="289"/>
      <c r="X7" s="289"/>
      <c r="Y7" s="218"/>
      <c r="Z7" s="218"/>
      <c r="AA7" s="218"/>
    </row>
    <row r="8" spans="5:28" x14ac:dyDescent="0.25">
      <c r="H8" s="216" t="s">
        <v>31</v>
      </c>
      <c r="I8" s="480" t="str">
        <f>IF('Scoring Summary'!E8="","",'Scoring Summary'!E8)</f>
        <v/>
      </c>
      <c r="J8" s="480"/>
      <c r="K8" s="218"/>
      <c r="L8" s="218"/>
      <c r="M8" s="218"/>
      <c r="P8" s="214"/>
      <c r="V8" s="216" t="s">
        <v>31</v>
      </c>
      <c r="W8" s="480" t="str">
        <f>IF('Scoring Summary'!R8="","",'Scoring Summary'!R8)</f>
        <v/>
      </c>
      <c r="X8" s="480"/>
      <c r="Y8" s="218"/>
      <c r="Z8" s="218"/>
      <c r="AA8" s="218"/>
    </row>
    <row r="9" spans="5:28" x14ac:dyDescent="0.25">
      <c r="H9" s="216"/>
      <c r="I9" s="219"/>
      <c r="J9" s="219"/>
      <c r="K9" s="218"/>
      <c r="L9" s="218"/>
      <c r="M9" s="218"/>
      <c r="P9" s="214"/>
      <c r="V9" s="216"/>
      <c r="W9" s="219"/>
      <c r="X9" s="219"/>
      <c r="Y9" s="218"/>
      <c r="Z9" s="218"/>
      <c r="AA9" s="218"/>
    </row>
    <row r="10" spans="5:28" x14ac:dyDescent="0.25">
      <c r="I10" s="220" t="s">
        <v>157</v>
      </c>
      <c r="J10" s="221">
        <f>IFERROR(IF(SUM(J11:J13)&gt;11,11,SUM(J11:J13)),"Correct error")</f>
        <v>0</v>
      </c>
      <c r="L10" s="218"/>
      <c r="M10" s="218"/>
      <c r="P10" s="214"/>
      <c r="W10" s="220" t="s">
        <v>158</v>
      </c>
      <c r="X10" s="221">
        <f>IFERROR(IF(SUM(X11:X13)&gt;11,11,SUM(X11:X13)),"Correct error")</f>
        <v>0</v>
      </c>
      <c r="Z10" s="218"/>
      <c r="AA10" s="218"/>
    </row>
    <row r="11" spans="5:28" ht="16.5" x14ac:dyDescent="0.3">
      <c r="I11" s="222" t="s">
        <v>241</v>
      </c>
      <c r="J11" s="223">
        <f>IF(K11="Error: Both options indicated - select one only","Error",MAX(B33,B42))</f>
        <v>0</v>
      </c>
      <c r="K11" s="224" t="str">
        <f>IF(AND(B33&gt;0,B42&gt;0),"Error: Both options indicated - select one only",IF(B33&gt;B42,"For-Profit option selected",IF(B42&gt;B33,"Non-Profit/IL-RDA option selected","No earned option")))</f>
        <v>No earned option</v>
      </c>
      <c r="L11" s="218"/>
      <c r="M11" s="218"/>
      <c r="P11" s="214"/>
      <c r="W11" s="222" t="s">
        <v>241</v>
      </c>
      <c r="X11" s="223">
        <f>IF(Y11="Error: Both options indicated - select one only","Error",MAX(P33,P42))</f>
        <v>0</v>
      </c>
      <c r="Y11" s="224" t="str">
        <f>IF(AND(P33&gt;0,P42&gt;0),"Error: Both options indicated - select one only",IF(P33&gt;P42,"For-Profit option selected",IF(P42&gt;P33,"Non-Profit/IL-RDA option selected","No earned option")))</f>
        <v>No earned option</v>
      </c>
      <c r="Z11" s="218"/>
      <c r="AA11" s="218"/>
    </row>
    <row r="12" spans="5:28" ht="16.5" x14ac:dyDescent="0.3">
      <c r="I12" s="222" t="s">
        <v>242</v>
      </c>
      <c r="J12" s="223">
        <f>IF(E51="",0,E51)</f>
        <v>0</v>
      </c>
      <c r="K12" s="224" t="str">
        <f>IF(J12=0,"",IF(J12&gt;0,"Points will be capped according to the RFA"))</f>
        <v/>
      </c>
      <c r="L12" s="218"/>
      <c r="M12" s="218"/>
      <c r="P12" s="214"/>
      <c r="W12" s="222" t="s">
        <v>242</v>
      </c>
      <c r="X12" s="223">
        <f>IF(S51="",0,S51)</f>
        <v>0</v>
      </c>
      <c r="Y12" s="224" t="str">
        <f>IF(X12=0,"",IF(X12&gt;0,"Points will be capped according to the RFA"))</f>
        <v/>
      </c>
      <c r="Z12" s="218"/>
      <c r="AA12" s="218"/>
    </row>
    <row r="13" spans="5:28" ht="16.5" x14ac:dyDescent="0.3">
      <c r="I13" s="222" t="s">
        <v>243</v>
      </c>
      <c r="J13" s="223">
        <f>IF(K13="Error:Non-Profit and For-Profit options both selected - select one","Error",IF(L57="X",4,0))</f>
        <v>0</v>
      </c>
      <c r="K13" s="224" t="str">
        <f>IF(AND(L57="X",K11="For-Profit option selected"),"Error:Non-Profit and For-Profit options both selected - select one","")</f>
        <v/>
      </c>
      <c r="L13" s="218"/>
      <c r="M13" s="218"/>
      <c r="P13" s="214"/>
      <c r="W13" s="222" t="s">
        <v>243</v>
      </c>
      <c r="X13" s="223">
        <f>IF(Y13="Error:Non-Profit and For-Profit options both selected - select one","Error",IF(Z57="X",4,0))</f>
        <v>0</v>
      </c>
      <c r="Y13" s="224" t="str">
        <f>IF(AND(Z57="X",Y11="For-Profit option selected"),"Error:Non-Profit and For-Profit options both selected - select one","")</f>
        <v/>
      </c>
      <c r="Z13" s="218"/>
      <c r="AA13" s="218"/>
    </row>
    <row r="14" spans="5:28" ht="16.5" thickBot="1" x14ac:dyDescent="0.3">
      <c r="E14" s="225"/>
      <c r="F14" s="225"/>
      <c r="G14" s="225"/>
      <c r="H14" s="225"/>
      <c r="I14" s="225"/>
      <c r="J14" s="225"/>
      <c r="K14" s="225"/>
      <c r="L14" s="225"/>
      <c r="M14" s="225"/>
      <c r="N14" s="225"/>
      <c r="P14" s="214"/>
      <c r="S14" s="225"/>
      <c r="T14" s="225"/>
      <c r="U14" s="225"/>
      <c r="V14" s="225"/>
      <c r="W14" s="225"/>
      <c r="X14" s="225"/>
      <c r="Y14" s="225"/>
      <c r="Z14" s="225"/>
      <c r="AA14" s="225"/>
      <c r="AB14" s="225"/>
    </row>
    <row r="15" spans="5:28" ht="24.6" customHeight="1" x14ac:dyDescent="0.25">
      <c r="E15" s="226" t="s">
        <v>59</v>
      </c>
      <c r="F15" s="227"/>
      <c r="G15" s="227"/>
      <c r="H15" s="227"/>
      <c r="I15" s="227"/>
      <c r="J15" s="227"/>
      <c r="K15" s="227"/>
      <c r="L15" s="227"/>
      <c r="M15" s="227"/>
      <c r="N15" s="227"/>
      <c r="O15" s="227"/>
      <c r="P15" s="214"/>
      <c r="S15" s="226" t="s">
        <v>59</v>
      </c>
      <c r="T15" s="227"/>
      <c r="U15" s="227"/>
      <c r="V15" s="227"/>
      <c r="W15" s="227"/>
      <c r="X15" s="227"/>
      <c r="Y15" s="227"/>
      <c r="Z15" s="227"/>
      <c r="AA15" s="227"/>
      <c r="AB15" s="227"/>
    </row>
    <row r="16" spans="5:28" ht="85.5" customHeight="1" x14ac:dyDescent="0.25">
      <c r="E16" s="457" t="s">
        <v>244</v>
      </c>
      <c r="F16" s="457"/>
      <c r="G16" s="457"/>
      <c r="H16" s="457"/>
      <c r="I16" s="457"/>
      <c r="J16" s="457"/>
      <c r="K16" s="457"/>
      <c r="L16" s="457"/>
      <c r="M16" s="457"/>
      <c r="N16" s="457"/>
      <c r="O16" s="227"/>
      <c r="P16" s="214"/>
      <c r="S16" s="457" t="s">
        <v>244</v>
      </c>
      <c r="T16" s="457"/>
      <c r="U16" s="457"/>
      <c r="V16" s="457"/>
      <c r="W16" s="457"/>
      <c r="X16" s="457"/>
      <c r="Y16" s="457"/>
      <c r="Z16" s="457"/>
      <c r="AA16" s="457"/>
      <c r="AB16" s="457"/>
    </row>
    <row r="17" spans="2:28" ht="20.45" customHeight="1" x14ac:dyDescent="0.25">
      <c r="E17" s="227"/>
      <c r="F17" s="228" t="s">
        <v>245</v>
      </c>
      <c r="G17" s="227"/>
      <c r="H17" s="227"/>
      <c r="I17" s="227"/>
      <c r="J17" s="227"/>
      <c r="K17" s="227"/>
      <c r="L17" s="227"/>
      <c r="M17" s="227"/>
      <c r="N17" s="227"/>
      <c r="O17" s="227"/>
      <c r="P17" s="214"/>
      <c r="S17" s="227"/>
      <c r="T17" s="228" t="s">
        <v>245</v>
      </c>
      <c r="U17" s="227"/>
      <c r="V17" s="227"/>
      <c r="W17" s="227"/>
      <c r="X17" s="227"/>
      <c r="Y17" s="227"/>
      <c r="Z17" s="227"/>
      <c r="AA17" s="227"/>
      <c r="AB17" s="227"/>
    </row>
    <row r="18" spans="2:28" ht="37.5" customHeight="1" x14ac:dyDescent="0.25">
      <c r="F18" s="229"/>
      <c r="G18" s="457" t="s">
        <v>246</v>
      </c>
      <c r="H18" s="457"/>
      <c r="I18" s="457"/>
      <c r="J18" s="457"/>
      <c r="K18" s="457"/>
      <c r="L18" s="457"/>
      <c r="M18" s="457"/>
      <c r="N18" s="457"/>
      <c r="O18" s="230"/>
      <c r="P18" s="214"/>
      <c r="T18" s="229"/>
      <c r="U18" s="457" t="s">
        <v>246</v>
      </c>
      <c r="V18" s="457"/>
      <c r="W18" s="457"/>
      <c r="X18" s="457"/>
      <c r="Y18" s="457"/>
      <c r="Z18" s="457"/>
      <c r="AA18" s="457"/>
      <c r="AB18" s="457"/>
    </row>
    <row r="19" spans="2:28" ht="33" customHeight="1" x14ac:dyDescent="0.25">
      <c r="G19" s="231" t="s">
        <v>247</v>
      </c>
      <c r="H19" s="457" t="s">
        <v>248</v>
      </c>
      <c r="I19" s="457"/>
      <c r="J19" s="457"/>
      <c r="K19" s="457"/>
      <c r="L19" s="457"/>
      <c r="M19" s="457"/>
      <c r="N19" s="457"/>
      <c r="P19" s="214"/>
      <c r="U19" s="231" t="s">
        <v>247</v>
      </c>
      <c r="V19" s="457" t="s">
        <v>248</v>
      </c>
      <c r="W19" s="457"/>
      <c r="X19" s="457"/>
      <c r="Y19" s="457"/>
      <c r="Z19" s="457"/>
      <c r="AA19" s="457"/>
      <c r="AB19" s="457"/>
    </row>
    <row r="20" spans="2:28" ht="56.1" customHeight="1" x14ac:dyDescent="0.25">
      <c r="G20" s="231" t="s">
        <v>249</v>
      </c>
      <c r="H20" s="457" t="s">
        <v>250</v>
      </c>
      <c r="I20" s="457"/>
      <c r="J20" s="457"/>
      <c r="K20" s="457"/>
      <c r="L20" s="457"/>
      <c r="M20" s="457"/>
      <c r="N20" s="457"/>
      <c r="P20" s="214"/>
      <c r="U20" s="231" t="s">
        <v>249</v>
      </c>
      <c r="V20" s="457" t="s">
        <v>250</v>
      </c>
      <c r="W20" s="457"/>
      <c r="X20" s="457"/>
      <c r="Y20" s="457"/>
      <c r="Z20" s="457"/>
      <c r="AA20" s="457"/>
      <c r="AB20" s="457"/>
    </row>
    <row r="21" spans="2:28" ht="20.45" customHeight="1" x14ac:dyDescent="0.25">
      <c r="E21" s="227"/>
      <c r="F21" s="228" t="s">
        <v>251</v>
      </c>
      <c r="G21" s="227"/>
      <c r="H21" s="227"/>
      <c r="I21" s="227"/>
      <c r="J21" s="227"/>
      <c r="K21" s="227"/>
      <c r="L21" s="227"/>
      <c r="M21" s="227"/>
      <c r="N21" s="227"/>
      <c r="O21" s="227"/>
      <c r="P21" s="214"/>
      <c r="S21" s="227"/>
      <c r="T21" s="228" t="s">
        <v>251</v>
      </c>
      <c r="U21" s="227"/>
      <c r="V21" s="227"/>
      <c r="W21" s="227"/>
      <c r="X21" s="227"/>
      <c r="Y21" s="227"/>
      <c r="Z21" s="227"/>
      <c r="AA21" s="227"/>
      <c r="AB21" s="227"/>
    </row>
    <row r="22" spans="2:28" ht="37.5" customHeight="1" x14ac:dyDescent="0.25">
      <c r="F22" s="229"/>
      <c r="G22" s="457" t="s">
        <v>252</v>
      </c>
      <c r="H22" s="457"/>
      <c r="I22" s="457"/>
      <c r="J22" s="457"/>
      <c r="K22" s="457"/>
      <c r="L22" s="457"/>
      <c r="M22" s="457"/>
      <c r="N22" s="457"/>
      <c r="O22" s="230"/>
      <c r="P22" s="214"/>
      <c r="T22" s="229"/>
      <c r="U22" s="457" t="s">
        <v>252</v>
      </c>
      <c r="V22" s="457"/>
      <c r="W22" s="457"/>
      <c r="X22" s="457"/>
      <c r="Y22" s="457"/>
      <c r="Z22" s="457"/>
      <c r="AA22" s="457"/>
      <c r="AB22" s="457"/>
    </row>
    <row r="23" spans="2:28" ht="67.5" customHeight="1" x14ac:dyDescent="0.25">
      <c r="G23" s="231" t="s">
        <v>247</v>
      </c>
      <c r="H23" s="457" t="s">
        <v>253</v>
      </c>
      <c r="I23" s="457"/>
      <c r="J23" s="457"/>
      <c r="K23" s="457"/>
      <c r="L23" s="457"/>
      <c r="M23" s="457"/>
      <c r="N23" s="457"/>
      <c r="P23" s="214"/>
      <c r="U23" s="231" t="s">
        <v>247</v>
      </c>
      <c r="V23" s="457" t="s">
        <v>253</v>
      </c>
      <c r="W23" s="457"/>
      <c r="X23" s="457"/>
      <c r="Y23" s="457"/>
      <c r="Z23" s="457"/>
      <c r="AA23" s="457"/>
      <c r="AB23" s="457"/>
    </row>
    <row r="24" spans="2:28" ht="48.75" customHeight="1" x14ac:dyDescent="0.25">
      <c r="G24" s="231" t="s">
        <v>254</v>
      </c>
      <c r="H24" s="457" t="s">
        <v>255</v>
      </c>
      <c r="I24" s="457"/>
      <c r="J24" s="457"/>
      <c r="K24" s="457"/>
      <c r="L24" s="457"/>
      <c r="M24" s="457"/>
      <c r="N24" s="457"/>
      <c r="P24" s="214"/>
      <c r="U24" s="231" t="s">
        <v>254</v>
      </c>
      <c r="V24" s="457" t="s">
        <v>255</v>
      </c>
      <c r="W24" s="457"/>
      <c r="X24" s="457"/>
      <c r="Y24" s="457"/>
      <c r="Z24" s="457"/>
      <c r="AA24" s="457"/>
      <c r="AB24" s="457"/>
    </row>
    <row r="25" spans="2:28" ht="15.6" customHeight="1" x14ac:dyDescent="0.25">
      <c r="G25" s="231"/>
      <c r="H25" s="290"/>
      <c r="I25" s="290"/>
      <c r="J25" s="290"/>
      <c r="K25" s="290"/>
      <c r="L25" s="290"/>
      <c r="M25" s="290"/>
      <c r="N25" s="290"/>
      <c r="P25" s="214"/>
      <c r="U25" s="231"/>
      <c r="V25" s="290"/>
      <c r="W25" s="290"/>
      <c r="X25" s="290"/>
      <c r="Y25" s="290"/>
      <c r="Z25" s="290"/>
      <c r="AA25" s="290"/>
      <c r="AB25" s="290"/>
    </row>
    <row r="26" spans="2:28" ht="35.1" customHeight="1" x14ac:dyDescent="0.25">
      <c r="E26" s="459" t="s">
        <v>256</v>
      </c>
      <c r="F26" s="459"/>
      <c r="G26" s="459"/>
      <c r="H26" s="459"/>
      <c r="I26" s="459"/>
      <c r="J26" s="459"/>
      <c r="K26" s="459"/>
      <c r="L26" s="459"/>
      <c r="M26" s="459"/>
      <c r="N26" s="459"/>
      <c r="P26" s="214"/>
      <c r="S26" s="459" t="s">
        <v>256</v>
      </c>
      <c r="T26" s="459"/>
      <c r="U26" s="459"/>
      <c r="V26" s="459"/>
      <c r="W26" s="459"/>
      <c r="X26" s="459"/>
      <c r="Y26" s="459"/>
      <c r="Z26" s="459"/>
      <c r="AA26" s="459"/>
      <c r="AB26" s="459"/>
    </row>
    <row r="27" spans="2:28" hidden="1" x14ac:dyDescent="0.25">
      <c r="D27" s="232"/>
      <c r="E27" s="478" t="str">
        <f>IF(OR(AND(F33="X",F35="X"),AND(F33="X",F439="X"),AND(F35="X",F37="X"),AND(F33="X",F42="X"),AND(F33="X",F44="X"),AND(F33="X",F46="X"),AND(F35="X",F42="X"),AND(F35="X",F44="X"),AND(F35="X",F46="X"),AND(F37="X",F42="X"),AND(F37="X",F44="X"),AND(F37="X",F46="X"),AND(F42="X",F44="X"),AND(F42="X",F46="X"),AND(F44="X",F46="X")),"ERROR: SELECT ONLY OPTION A OR OPTION B","")</f>
        <v/>
      </c>
      <c r="F27" s="478"/>
      <c r="G27" s="478"/>
      <c r="H27" s="478"/>
      <c r="I27" s="478"/>
      <c r="J27" s="478"/>
      <c r="K27" s="478"/>
      <c r="L27" s="478"/>
      <c r="M27" s="478"/>
      <c r="N27" s="478"/>
      <c r="O27" s="291"/>
      <c r="P27" s="214"/>
      <c r="R27" s="232"/>
      <c r="S27" s="478" t="str">
        <f>IF(OR(AND(T33="X",T35="X"),AND(T33="X",T439="X"),AND(T35="X",T37="X"),AND(T33="X",T42="X"),AND(T33="X",T44="X"),AND(T33="X",T46="X"),AND(T35="X",T42="X"),AND(T35="X",T44="X"),AND(T35="X",T46="X"),AND(T37="X",T42="X"),AND(T37="X",T44="X"),AND(T37="X",T46="X"),AND(T42="X",T44="X"),AND(T42="X",T46="X"),AND(T44="X",T46="X")),"ERROR: SELECT ONLY OPTION A OR OPTION B","")</f>
        <v/>
      </c>
      <c r="T27" s="478"/>
      <c r="U27" s="478"/>
      <c r="V27" s="478"/>
      <c r="W27" s="478"/>
      <c r="X27" s="478"/>
      <c r="Y27" s="478"/>
      <c r="Z27" s="478"/>
      <c r="AA27" s="478"/>
      <c r="AB27" s="478"/>
    </row>
    <row r="28" spans="2:28" ht="12" hidden="1" customHeight="1" x14ac:dyDescent="0.25">
      <c r="D28" s="232" t="s">
        <v>112</v>
      </c>
      <c r="P28" s="214"/>
      <c r="R28" s="232" t="s">
        <v>112</v>
      </c>
      <c r="S28" s="213" t="e">
        <f>IF(OR(AND(F33="X",F44="X"),AND(F33="X",F46="X"),AND(F33="X",#REF!="X"),AND(F33="X",#REF!="X"),AND(F33="X",#REF!="X")),"ERROR: SELECT ONLY OPTION A OR OPTION B","")</f>
        <v>#REF!</v>
      </c>
    </row>
    <row r="29" spans="2:28" ht="12" customHeight="1" x14ac:dyDescent="0.25">
      <c r="D29" s="232"/>
      <c r="P29" s="214"/>
      <c r="R29" s="232"/>
    </row>
    <row r="30" spans="2:28" s="295" customFormat="1" ht="21" customHeight="1" x14ac:dyDescent="0.2">
      <c r="C30" s="240"/>
      <c r="D30" s="240"/>
      <c r="I30" s="296" t="s">
        <v>257</v>
      </c>
      <c r="J30" s="479"/>
      <c r="K30" s="479"/>
      <c r="L30" s="479"/>
      <c r="M30" s="479"/>
      <c r="P30" s="297"/>
      <c r="Q30" s="240"/>
      <c r="R30" s="240"/>
      <c r="W30" s="296" t="s">
        <v>257</v>
      </c>
      <c r="X30" s="479"/>
      <c r="Y30" s="479"/>
      <c r="Z30" s="479"/>
      <c r="AA30" s="479"/>
    </row>
    <row r="31" spans="2:28" ht="12" customHeight="1" x14ac:dyDescent="0.25">
      <c r="D31" s="232"/>
      <c r="P31" s="214"/>
      <c r="R31" s="232"/>
    </row>
    <row r="32" spans="2:28" ht="21" customHeight="1" thickBot="1" x14ac:dyDescent="0.3">
      <c r="B32" s="213" t="s">
        <v>187</v>
      </c>
      <c r="C32" s="233"/>
      <c r="D32" s="234" t="s">
        <v>91</v>
      </c>
      <c r="E32" s="473" t="s">
        <v>258</v>
      </c>
      <c r="F32" s="473"/>
      <c r="G32" s="473"/>
      <c r="H32" s="473"/>
      <c r="I32" s="473"/>
      <c r="J32" s="473"/>
      <c r="K32" s="473"/>
      <c r="L32" s="473"/>
      <c r="M32" s="473"/>
      <c r="N32" s="473"/>
      <c r="O32" s="235"/>
      <c r="P32" s="213" t="s">
        <v>187</v>
      </c>
      <c r="Q32" s="233"/>
      <c r="R32" s="234" t="s">
        <v>91</v>
      </c>
      <c r="S32" s="473" t="s">
        <v>258</v>
      </c>
      <c r="T32" s="473"/>
      <c r="U32" s="473"/>
      <c r="V32" s="473"/>
      <c r="W32" s="473"/>
      <c r="X32" s="473"/>
      <c r="Y32" s="473"/>
      <c r="Z32" s="473"/>
      <c r="AA32" s="473"/>
      <c r="AB32" s="473"/>
    </row>
    <row r="33" spans="2:28" ht="40.15" customHeight="1" thickBot="1" x14ac:dyDescent="0.3">
      <c r="B33" s="236">
        <f>MAX(E33,E35,E37)</f>
        <v>0</v>
      </c>
      <c r="C33" s="212"/>
      <c r="D33" s="237">
        <v>11</v>
      </c>
      <c r="E33" s="238" t="str">
        <f t="shared" ref="E33:E37" si="0">IF(F33="X",D33,"")</f>
        <v/>
      </c>
      <c r="F33" s="107"/>
      <c r="G33" s="468" t="s">
        <v>259</v>
      </c>
      <c r="H33" s="469"/>
      <c r="I33" s="469"/>
      <c r="J33" s="469"/>
      <c r="K33" s="469"/>
      <c r="L33" s="469"/>
      <c r="M33" s="469"/>
      <c r="N33" s="469"/>
      <c r="O33" s="239"/>
      <c r="P33" s="236">
        <f>MAX(S33,S35,S37)</f>
        <v>0</v>
      </c>
      <c r="Q33" s="212"/>
      <c r="R33" s="237">
        <v>11</v>
      </c>
      <c r="S33" s="238" t="str">
        <f t="shared" ref="S33" si="1">IF(T33="X",R33,"")</f>
        <v/>
      </c>
      <c r="T33" s="107"/>
      <c r="U33" s="468" t="s">
        <v>259</v>
      </c>
      <c r="V33" s="469"/>
      <c r="W33" s="469"/>
      <c r="X33" s="469"/>
      <c r="Y33" s="469"/>
      <c r="Z33" s="469"/>
      <c r="AA33" s="469"/>
      <c r="AB33" s="469"/>
    </row>
    <row r="34" spans="2:28" ht="18" customHeight="1" thickBot="1" x14ac:dyDescent="0.3">
      <c r="C34" s="212"/>
      <c r="D34" s="237"/>
      <c r="E34" s="470" t="s">
        <v>260</v>
      </c>
      <c r="F34" s="471"/>
      <c r="G34" s="471"/>
      <c r="H34" s="471"/>
      <c r="I34" s="471"/>
      <c r="J34" s="471"/>
      <c r="K34" s="471"/>
      <c r="L34" s="471"/>
      <c r="M34" s="471"/>
      <c r="N34" s="471"/>
      <c r="O34" s="239"/>
      <c r="Q34" s="212"/>
      <c r="R34" s="237"/>
      <c r="S34" s="474" t="s">
        <v>260</v>
      </c>
      <c r="T34" s="475"/>
      <c r="U34" s="475"/>
      <c r="V34" s="475"/>
      <c r="W34" s="475"/>
      <c r="X34" s="475"/>
      <c r="Y34" s="475"/>
      <c r="Z34" s="475"/>
      <c r="AA34" s="475"/>
      <c r="AB34" s="475"/>
    </row>
    <row r="35" spans="2:28" ht="34.15" customHeight="1" thickBot="1" x14ac:dyDescent="0.3">
      <c r="C35" s="212"/>
      <c r="D35" s="237">
        <v>7</v>
      </c>
      <c r="E35" s="238" t="str">
        <f t="shared" si="0"/>
        <v/>
      </c>
      <c r="F35" s="107"/>
      <c r="G35" s="468" t="s">
        <v>261</v>
      </c>
      <c r="H35" s="469"/>
      <c r="I35" s="469"/>
      <c r="J35" s="469"/>
      <c r="K35" s="469"/>
      <c r="L35" s="469"/>
      <c r="M35" s="469"/>
      <c r="N35" s="469"/>
      <c r="O35" s="239"/>
      <c r="Q35" s="212"/>
      <c r="R35" s="237">
        <v>7</v>
      </c>
      <c r="S35" s="238" t="str">
        <f t="shared" ref="S35" si="2">IF(T35="X",R35,"")</f>
        <v/>
      </c>
      <c r="T35" s="107"/>
      <c r="U35" s="468" t="s">
        <v>261</v>
      </c>
      <c r="V35" s="469"/>
      <c r="W35" s="469"/>
      <c r="X35" s="469"/>
      <c r="Y35" s="469"/>
      <c r="Z35" s="469"/>
      <c r="AA35" s="469"/>
      <c r="AB35" s="469"/>
    </row>
    <row r="36" spans="2:28" ht="18" customHeight="1" thickBot="1" x14ac:dyDescent="0.3">
      <c r="C36" s="212"/>
      <c r="D36" s="237"/>
      <c r="E36" s="470" t="s">
        <v>260</v>
      </c>
      <c r="F36" s="471"/>
      <c r="G36" s="471"/>
      <c r="H36" s="471"/>
      <c r="I36" s="471"/>
      <c r="J36" s="471"/>
      <c r="K36" s="471"/>
      <c r="L36" s="471"/>
      <c r="M36" s="471"/>
      <c r="N36" s="471"/>
      <c r="O36" s="239"/>
      <c r="Q36" s="212"/>
      <c r="R36" s="237"/>
      <c r="S36" s="474" t="s">
        <v>260</v>
      </c>
      <c r="T36" s="475"/>
      <c r="U36" s="475"/>
      <c r="V36" s="475"/>
      <c r="W36" s="475"/>
      <c r="X36" s="475"/>
      <c r="Y36" s="475"/>
      <c r="Z36" s="475"/>
      <c r="AA36" s="475"/>
      <c r="AB36" s="475"/>
    </row>
    <row r="37" spans="2:28" ht="35.450000000000003" customHeight="1" thickBot="1" x14ac:dyDescent="0.3">
      <c r="C37" s="212"/>
      <c r="D37" s="237">
        <v>5</v>
      </c>
      <c r="E37" s="238" t="str">
        <f t="shared" si="0"/>
        <v/>
      </c>
      <c r="F37" s="107"/>
      <c r="G37" s="468" t="s">
        <v>262</v>
      </c>
      <c r="H37" s="469"/>
      <c r="I37" s="469"/>
      <c r="J37" s="469"/>
      <c r="K37" s="469"/>
      <c r="L37" s="469"/>
      <c r="M37" s="469"/>
      <c r="N37" s="469"/>
      <c r="O37" s="239"/>
      <c r="Q37" s="212"/>
      <c r="R37" s="237">
        <v>5</v>
      </c>
      <c r="S37" s="238" t="str">
        <f t="shared" ref="S37" si="3">IF(T37="X",R37,"")</f>
        <v/>
      </c>
      <c r="T37" s="107"/>
      <c r="U37" s="468" t="s">
        <v>262</v>
      </c>
      <c r="V37" s="469"/>
      <c r="W37" s="469"/>
      <c r="X37" s="469"/>
      <c r="Y37" s="469"/>
      <c r="Z37" s="469"/>
      <c r="AA37" s="469"/>
      <c r="AB37" s="469"/>
    </row>
    <row r="38" spans="2:28" hidden="1" x14ac:dyDescent="0.25">
      <c r="B38" s="240" t="s">
        <v>263</v>
      </c>
      <c r="C38" s="211">
        <f>IF(AND(E27=""),IF(SUM(E33,E35,E37)&gt;=11,11,SUM(E33,E35,E37)),0)</f>
        <v>0</v>
      </c>
      <c r="D38" s="237">
        <f>IF(AND(E27=""),IF(SUM(E33,E35,E37,E51)&gt;=11,11,SUM(E33,E35,E37,E51)),0)</f>
        <v>0</v>
      </c>
      <c r="E38" s="292"/>
      <c r="F38" s="241"/>
      <c r="G38" s="241"/>
      <c r="H38" s="241"/>
      <c r="I38" s="241"/>
      <c r="J38" s="241"/>
      <c r="K38" s="241"/>
      <c r="L38" s="241"/>
      <c r="M38" s="241"/>
      <c r="N38" s="241"/>
      <c r="O38" s="239"/>
      <c r="P38" s="240" t="s">
        <v>263</v>
      </c>
      <c r="Q38" s="211">
        <f>IF(AND(S27=""),IF(SUM(S33,S35,S37)&gt;=11,11,SUM(S33,S35,S37)),0)</f>
        <v>0</v>
      </c>
      <c r="R38" s="237">
        <f>IF(AND(S27=""),IF(SUM(S33,S35,S37,S51)&gt;=11,11,SUM(S33,S35,S37,S51)),0)</f>
        <v>0</v>
      </c>
      <c r="S38" s="292"/>
      <c r="T38" s="241"/>
      <c r="U38" s="241"/>
      <c r="V38" s="241"/>
      <c r="W38" s="241"/>
      <c r="X38" s="241"/>
      <c r="Y38" s="241"/>
      <c r="Z38" s="241"/>
      <c r="AA38" s="241"/>
      <c r="AB38" s="241"/>
    </row>
    <row r="39" spans="2:28" ht="20.25" x14ac:dyDescent="0.3">
      <c r="C39" s="212"/>
      <c r="D39" s="237"/>
      <c r="E39" s="476" t="s">
        <v>264</v>
      </c>
      <c r="F39" s="477"/>
      <c r="G39" s="477"/>
      <c r="H39" s="477"/>
      <c r="I39" s="477"/>
      <c r="J39" s="477"/>
      <c r="K39" s="477"/>
      <c r="L39" s="477"/>
      <c r="M39" s="477"/>
      <c r="N39" s="477"/>
      <c r="O39" s="239"/>
      <c r="Q39" s="212"/>
      <c r="R39" s="242"/>
      <c r="S39" s="476" t="s">
        <v>264</v>
      </c>
      <c r="T39" s="477"/>
      <c r="U39" s="477"/>
      <c r="V39" s="477"/>
      <c r="W39" s="477"/>
      <c r="X39" s="477"/>
      <c r="Y39" s="477"/>
      <c r="Z39" s="477"/>
      <c r="AA39" s="477"/>
      <c r="AB39" s="477"/>
    </row>
    <row r="40" spans="2:28" hidden="1" x14ac:dyDescent="0.25">
      <c r="C40" s="212"/>
      <c r="D40" s="237"/>
      <c r="O40" s="239"/>
      <c r="Q40" s="212"/>
      <c r="R40" s="242"/>
    </row>
    <row r="41" spans="2:28" ht="20.25" customHeight="1" thickBot="1" x14ac:dyDescent="0.3">
      <c r="C41" s="212"/>
      <c r="D41" s="242"/>
      <c r="E41" s="472" t="s">
        <v>265</v>
      </c>
      <c r="F41" s="473"/>
      <c r="G41" s="473"/>
      <c r="H41" s="473"/>
      <c r="I41" s="473"/>
      <c r="J41" s="473"/>
      <c r="K41" s="473"/>
      <c r="L41" s="473"/>
      <c r="M41" s="473"/>
      <c r="N41" s="473"/>
      <c r="O41" s="239"/>
      <c r="Q41" s="212"/>
      <c r="R41" s="242"/>
      <c r="S41" s="472" t="s">
        <v>265</v>
      </c>
      <c r="T41" s="473"/>
      <c r="U41" s="473"/>
      <c r="V41" s="473"/>
      <c r="W41" s="473"/>
      <c r="X41" s="473"/>
      <c r="Y41" s="473"/>
      <c r="Z41" s="473"/>
      <c r="AA41" s="473"/>
      <c r="AB41" s="473"/>
    </row>
    <row r="42" spans="2:28" ht="37.15" customHeight="1" thickBot="1" x14ac:dyDescent="0.3">
      <c r="B42" s="236">
        <f>MAX(E42,E44,E46)</f>
        <v>0</v>
      </c>
      <c r="C42" s="212"/>
      <c r="D42" s="242">
        <v>3</v>
      </c>
      <c r="E42" s="238" t="str">
        <f t="shared" ref="E42" si="4">IF(F42="X",D42,"")</f>
        <v/>
      </c>
      <c r="F42" s="107"/>
      <c r="G42" s="468" t="s">
        <v>266</v>
      </c>
      <c r="H42" s="469"/>
      <c r="I42" s="469"/>
      <c r="J42" s="469"/>
      <c r="K42" s="469"/>
      <c r="L42" s="469"/>
      <c r="M42" s="469"/>
      <c r="N42" s="469"/>
      <c r="O42" s="239"/>
      <c r="P42" s="236">
        <f>MAX(S42,S44,S46)</f>
        <v>0</v>
      </c>
      <c r="Q42" s="212"/>
      <c r="R42" s="242">
        <v>3</v>
      </c>
      <c r="S42" s="238" t="str">
        <f t="shared" ref="S42" si="5">IF(T42="X",R42,"")</f>
        <v/>
      </c>
      <c r="T42" s="107"/>
      <c r="U42" s="468" t="s">
        <v>266</v>
      </c>
      <c r="V42" s="469"/>
      <c r="W42" s="469"/>
      <c r="X42" s="469"/>
      <c r="Y42" s="469"/>
      <c r="Z42" s="469"/>
      <c r="AA42" s="469"/>
      <c r="AB42" s="469"/>
    </row>
    <row r="43" spans="2:28" ht="16.5" thickBot="1" x14ac:dyDescent="0.3">
      <c r="C43" s="212"/>
      <c r="D43" s="242"/>
      <c r="E43" s="470" t="s">
        <v>260</v>
      </c>
      <c r="F43" s="471"/>
      <c r="G43" s="471"/>
      <c r="H43" s="471"/>
      <c r="I43" s="471"/>
      <c r="J43" s="471"/>
      <c r="K43" s="471"/>
      <c r="L43" s="471"/>
      <c r="M43" s="471"/>
      <c r="N43" s="471"/>
      <c r="O43" s="239"/>
      <c r="Q43" s="212"/>
      <c r="R43" s="242"/>
      <c r="S43" s="470" t="s">
        <v>260</v>
      </c>
      <c r="T43" s="471"/>
      <c r="U43" s="471"/>
      <c r="V43" s="471"/>
      <c r="W43" s="471"/>
      <c r="X43" s="471"/>
      <c r="Y43" s="471"/>
      <c r="Z43" s="471"/>
      <c r="AA43" s="471"/>
      <c r="AB43" s="471"/>
    </row>
    <row r="44" spans="2:28" ht="37.15" customHeight="1" thickBot="1" x14ac:dyDescent="0.3">
      <c r="C44" s="212"/>
      <c r="D44" s="242">
        <v>1</v>
      </c>
      <c r="E44" s="238" t="str">
        <f t="shared" ref="E44" si="6">IF(F44="X",D44,"")</f>
        <v/>
      </c>
      <c r="F44" s="107"/>
      <c r="G44" s="468" t="s">
        <v>267</v>
      </c>
      <c r="H44" s="469"/>
      <c r="I44" s="469"/>
      <c r="J44" s="469"/>
      <c r="K44" s="469"/>
      <c r="L44" s="469"/>
      <c r="M44" s="469"/>
      <c r="N44" s="469"/>
      <c r="O44" s="239"/>
      <c r="Q44" s="212"/>
      <c r="R44" s="242">
        <v>1</v>
      </c>
      <c r="S44" s="238" t="str">
        <f t="shared" ref="S44" si="7">IF(T44="X",R44,"")</f>
        <v/>
      </c>
      <c r="T44" s="107"/>
      <c r="U44" s="468" t="s">
        <v>267</v>
      </c>
      <c r="V44" s="469"/>
      <c r="W44" s="469"/>
      <c r="X44" s="469"/>
      <c r="Y44" s="469"/>
      <c r="Z44" s="469"/>
      <c r="AA44" s="469"/>
      <c r="AB44" s="469"/>
    </row>
    <row r="45" spans="2:28" ht="15" customHeight="1" thickBot="1" x14ac:dyDescent="0.3">
      <c r="C45" s="212"/>
      <c r="D45" s="242"/>
      <c r="E45" s="470" t="s">
        <v>260</v>
      </c>
      <c r="F45" s="471"/>
      <c r="G45" s="471"/>
      <c r="H45" s="471"/>
      <c r="I45" s="471"/>
      <c r="J45" s="471"/>
      <c r="K45" s="471"/>
      <c r="L45" s="471"/>
      <c r="M45" s="471"/>
      <c r="N45" s="471"/>
      <c r="O45" s="239"/>
      <c r="Q45" s="212"/>
      <c r="R45" s="242"/>
      <c r="S45" s="470" t="s">
        <v>260</v>
      </c>
      <c r="T45" s="471"/>
      <c r="U45" s="471"/>
      <c r="V45" s="471"/>
      <c r="W45" s="471"/>
      <c r="X45" s="471"/>
      <c r="Y45" s="471"/>
      <c r="Z45" s="471"/>
      <c r="AA45" s="471"/>
      <c r="AB45" s="471"/>
    </row>
    <row r="46" spans="2:28" ht="46.15" customHeight="1" thickBot="1" x14ac:dyDescent="0.3">
      <c r="C46" s="212"/>
      <c r="D46" s="242">
        <v>1</v>
      </c>
      <c r="E46" s="238" t="str">
        <f t="shared" ref="E46" si="8">IF(F46="X",D46,"")</f>
        <v/>
      </c>
      <c r="F46" s="107"/>
      <c r="G46" s="468" t="s">
        <v>268</v>
      </c>
      <c r="H46" s="469"/>
      <c r="I46" s="469"/>
      <c r="J46" s="469"/>
      <c r="K46" s="469"/>
      <c r="L46" s="469"/>
      <c r="M46" s="469"/>
      <c r="N46" s="469"/>
      <c r="O46" s="239"/>
      <c r="Q46" s="212"/>
      <c r="R46" s="242">
        <v>1</v>
      </c>
      <c r="S46" s="238" t="str">
        <f t="shared" ref="S46" si="9">IF(T46="X",R46,"")</f>
        <v/>
      </c>
      <c r="T46" s="107"/>
      <c r="U46" s="468" t="s">
        <v>268</v>
      </c>
      <c r="V46" s="469"/>
      <c r="W46" s="469"/>
      <c r="X46" s="469"/>
      <c r="Y46" s="469"/>
      <c r="Z46" s="469"/>
      <c r="AA46" s="469"/>
      <c r="AB46" s="469"/>
    </row>
    <row r="47" spans="2:28" ht="24.6" customHeight="1" x14ac:dyDescent="0.25">
      <c r="E47" s="226" t="s">
        <v>61</v>
      </c>
      <c r="F47" s="227"/>
      <c r="G47" s="227"/>
      <c r="H47" s="227"/>
      <c r="I47" s="227"/>
      <c r="J47" s="227"/>
      <c r="K47" s="227"/>
      <c r="L47" s="227"/>
      <c r="M47" s="227"/>
      <c r="N47" s="227"/>
      <c r="O47" s="227"/>
      <c r="P47" s="214"/>
      <c r="S47" s="226" t="s">
        <v>61</v>
      </c>
      <c r="T47" s="227"/>
      <c r="U47" s="227"/>
      <c r="V47" s="227"/>
      <c r="W47" s="227"/>
      <c r="X47" s="227"/>
      <c r="Y47" s="227"/>
      <c r="Z47" s="227"/>
      <c r="AA47" s="227"/>
      <c r="AB47" s="227"/>
    </row>
    <row r="48" spans="2:28" ht="114.95" customHeight="1" x14ac:dyDescent="0.25">
      <c r="E48" s="457" t="s">
        <v>269</v>
      </c>
      <c r="F48" s="457"/>
      <c r="G48" s="457"/>
      <c r="H48" s="457"/>
      <c r="I48" s="457"/>
      <c r="J48" s="457"/>
      <c r="K48" s="457"/>
      <c r="L48" s="457"/>
      <c r="M48" s="457"/>
      <c r="N48" s="457"/>
      <c r="O48" s="227"/>
      <c r="P48" s="214"/>
      <c r="S48" s="457" t="s">
        <v>269</v>
      </c>
      <c r="T48" s="457"/>
      <c r="U48" s="457"/>
      <c r="V48" s="457"/>
      <c r="W48" s="457"/>
      <c r="X48" s="457"/>
      <c r="Y48" s="457"/>
      <c r="Z48" s="457"/>
      <c r="AA48" s="457"/>
      <c r="AB48" s="457"/>
    </row>
    <row r="49" spans="2:28" ht="72.95" customHeight="1" x14ac:dyDescent="0.25">
      <c r="E49" s="457" t="s">
        <v>270</v>
      </c>
      <c r="F49" s="457"/>
      <c r="G49" s="457"/>
      <c r="H49" s="457"/>
      <c r="I49" s="457"/>
      <c r="J49" s="457"/>
      <c r="K49" s="457"/>
      <c r="L49" s="457"/>
      <c r="M49" s="457"/>
      <c r="N49" s="457"/>
      <c r="O49" s="227"/>
      <c r="P49" s="214"/>
      <c r="S49" s="457" t="s">
        <v>270</v>
      </c>
      <c r="T49" s="457"/>
      <c r="U49" s="457"/>
      <c r="V49" s="457"/>
      <c r="W49" s="457"/>
      <c r="X49" s="457"/>
      <c r="Y49" s="457"/>
      <c r="Z49" s="457"/>
      <c r="AA49" s="457"/>
      <c r="AB49" s="457"/>
    </row>
    <row r="50" spans="2:28" ht="29.1" customHeight="1" thickBot="1" x14ac:dyDescent="0.3">
      <c r="B50" s="240" t="s">
        <v>271</v>
      </c>
      <c r="C50" s="211">
        <f>IF(AND(E27="",AND(D38=0)),IF(SUM(E42,E44,E46)&gt;=7,7,SUM(E42,E44,E46)),0)</f>
        <v>0</v>
      </c>
      <c r="D50" s="242">
        <f>IF(AND(E27="",AND(C38=0)),IF(SUM(E42,E44,E46,E51)&gt;=7,7,SUM(E42,E44,E46,E51)),0)</f>
        <v>0</v>
      </c>
      <c r="E50" s="464" t="s">
        <v>272</v>
      </c>
      <c r="F50" s="465"/>
      <c r="G50" s="465"/>
      <c r="H50" s="465"/>
      <c r="I50" s="465"/>
      <c r="J50" s="465"/>
      <c r="K50" s="465"/>
      <c r="L50" s="465"/>
      <c r="M50" s="465"/>
      <c r="N50" s="465"/>
      <c r="O50" s="239"/>
      <c r="P50" s="240" t="s">
        <v>271</v>
      </c>
      <c r="Q50" s="211">
        <f>IF(AND(S27="",AND(R38=0)),IF(SUM(S42,S44,S46)&gt;=7,7,SUM(S42,S44,S46)),0)</f>
        <v>0</v>
      </c>
      <c r="R50" s="242">
        <f>IF(AND(S27="",AND(Q38=0)),IF(SUM(S42,S44,S46,S51)&gt;=7,7,SUM(S42,S44,S46,S51)),0)</f>
        <v>0</v>
      </c>
      <c r="S50" s="466" t="s">
        <v>272</v>
      </c>
      <c r="T50" s="467"/>
      <c r="U50" s="467"/>
      <c r="V50" s="467"/>
      <c r="W50" s="467"/>
      <c r="X50" s="467"/>
      <c r="Y50" s="467"/>
      <c r="Z50" s="467"/>
      <c r="AA50" s="467"/>
      <c r="AB50" s="467"/>
    </row>
    <row r="51" spans="2:28" ht="15" customHeight="1" x14ac:dyDescent="0.25">
      <c r="C51" s="212">
        <f>IF(F51="X",D51,0)</f>
        <v>0</v>
      </c>
      <c r="D51" s="237">
        <v>2</v>
      </c>
      <c r="E51" s="461" t="str">
        <f>IF(OR(F51="X",F52="X",F53="X",F54="X"),SUM(C51:C54),"")</f>
        <v/>
      </c>
      <c r="F51" s="108"/>
      <c r="G51" s="298" t="s">
        <v>273</v>
      </c>
      <c r="H51" s="299"/>
      <c r="I51" s="299"/>
      <c r="J51" s="299"/>
      <c r="K51" s="299"/>
      <c r="L51" s="299"/>
      <c r="M51" s="306" t="s">
        <v>274</v>
      </c>
      <c r="N51" s="316"/>
      <c r="P51" s="214"/>
      <c r="Q51" s="212">
        <f>IF(T51="X",R51,0)</f>
        <v>0</v>
      </c>
      <c r="R51" s="242">
        <v>2</v>
      </c>
      <c r="S51" s="461" t="str">
        <f>IF(OR(T51="X",T52="X",T53="X",T54="X"),SUM(Q51:Q54),"")</f>
        <v/>
      </c>
      <c r="T51" s="108"/>
      <c r="U51" s="310" t="s">
        <v>273</v>
      </c>
      <c r="V51" s="311"/>
      <c r="W51" s="311"/>
      <c r="X51" s="311"/>
      <c r="Y51" s="311"/>
      <c r="Z51" s="311"/>
      <c r="AA51" s="306" t="s">
        <v>274</v>
      </c>
      <c r="AB51" s="316"/>
    </row>
    <row r="52" spans="2:28" ht="15" customHeight="1" x14ac:dyDescent="0.25">
      <c r="C52" s="212">
        <f t="shared" ref="C52:C54" si="10">IF(F52="X",D52,0)</f>
        <v>0</v>
      </c>
      <c r="D52" s="237">
        <v>2</v>
      </c>
      <c r="E52" s="462"/>
      <c r="F52" s="109"/>
      <c r="G52" s="300" t="s">
        <v>275</v>
      </c>
      <c r="H52" s="301"/>
      <c r="I52" s="301"/>
      <c r="J52" s="301"/>
      <c r="K52" s="301"/>
      <c r="L52" s="301"/>
      <c r="M52" s="307" t="s">
        <v>276</v>
      </c>
      <c r="N52" s="317"/>
      <c r="P52" s="214"/>
      <c r="Q52" s="212">
        <f t="shared" ref="Q52:Q54" si="11">IF(T52="X",R52,0)</f>
        <v>0</v>
      </c>
      <c r="R52" s="242">
        <v>2</v>
      </c>
      <c r="S52" s="462"/>
      <c r="T52" s="109"/>
      <c r="U52" s="312" t="s">
        <v>275</v>
      </c>
      <c r="V52" s="313"/>
      <c r="W52" s="313"/>
      <c r="X52" s="313"/>
      <c r="Y52" s="313"/>
      <c r="Z52" s="313"/>
      <c r="AA52" s="307" t="s">
        <v>276</v>
      </c>
      <c r="AB52" s="317"/>
    </row>
    <row r="53" spans="2:28" ht="15" customHeight="1" x14ac:dyDescent="0.25">
      <c r="C53" s="212">
        <f t="shared" si="10"/>
        <v>0</v>
      </c>
      <c r="D53" s="237">
        <v>2</v>
      </c>
      <c r="E53" s="462"/>
      <c r="F53" s="109"/>
      <c r="G53" s="302" t="s">
        <v>277</v>
      </c>
      <c r="H53" s="303"/>
      <c r="I53" s="303"/>
      <c r="J53" s="303"/>
      <c r="K53" s="303"/>
      <c r="L53" s="303"/>
      <c r="M53" s="308" t="s">
        <v>278</v>
      </c>
      <c r="N53" s="317"/>
      <c r="P53" s="214"/>
      <c r="Q53" s="212">
        <f t="shared" si="11"/>
        <v>0</v>
      </c>
      <c r="R53" s="242">
        <v>2</v>
      </c>
      <c r="S53" s="462"/>
      <c r="T53" s="109"/>
      <c r="U53" s="314" t="s">
        <v>277</v>
      </c>
      <c r="V53" s="315"/>
      <c r="W53" s="315"/>
      <c r="X53" s="315"/>
      <c r="Y53" s="315"/>
      <c r="Z53" s="315"/>
      <c r="AA53" s="308" t="s">
        <v>278</v>
      </c>
      <c r="AB53" s="317"/>
    </row>
    <row r="54" spans="2:28" ht="15" customHeight="1" thickBot="1" x14ac:dyDescent="0.3">
      <c r="C54" s="212">
        <f t="shared" si="10"/>
        <v>0</v>
      </c>
      <c r="D54" s="237">
        <v>2</v>
      </c>
      <c r="E54" s="463"/>
      <c r="F54" s="110"/>
      <c r="G54" s="304" t="s">
        <v>279</v>
      </c>
      <c r="H54" s="305"/>
      <c r="I54" s="305"/>
      <c r="J54" s="305"/>
      <c r="K54" s="305"/>
      <c r="L54" s="305"/>
      <c r="M54" s="309" t="s">
        <v>280</v>
      </c>
      <c r="N54" s="320"/>
      <c r="P54" s="214"/>
      <c r="Q54" s="212">
        <f t="shared" si="11"/>
        <v>0</v>
      </c>
      <c r="R54" s="212">
        <v>2</v>
      </c>
      <c r="S54" s="463"/>
      <c r="T54" s="110"/>
      <c r="U54" s="318" t="s">
        <v>279</v>
      </c>
      <c r="V54" s="319"/>
      <c r="W54" s="319"/>
      <c r="X54" s="319"/>
      <c r="Y54" s="319"/>
      <c r="Z54" s="319"/>
      <c r="AA54" s="309" t="s">
        <v>280</v>
      </c>
      <c r="AB54" s="320"/>
    </row>
    <row r="55" spans="2:28" ht="24.6" customHeight="1" x14ac:dyDescent="0.25">
      <c r="E55" s="226" t="s">
        <v>62</v>
      </c>
      <c r="F55" s="227"/>
      <c r="G55" s="227"/>
      <c r="H55" s="227"/>
      <c r="I55" s="227"/>
      <c r="J55" s="227"/>
      <c r="K55" s="227"/>
      <c r="L55" s="227"/>
      <c r="M55" s="227"/>
      <c r="N55" s="227"/>
      <c r="O55" s="227"/>
      <c r="P55" s="214"/>
      <c r="S55" s="226" t="s">
        <v>62</v>
      </c>
      <c r="T55" s="227"/>
      <c r="U55" s="227"/>
      <c r="V55" s="227"/>
      <c r="W55" s="227"/>
      <c r="X55" s="227"/>
      <c r="Y55" s="227"/>
      <c r="Z55" s="227"/>
      <c r="AA55" s="227"/>
      <c r="AB55" s="227"/>
    </row>
    <row r="56" spans="2:28" ht="75.599999999999994" customHeight="1" x14ac:dyDescent="0.25">
      <c r="E56" s="457" t="s">
        <v>281</v>
      </c>
      <c r="F56" s="457"/>
      <c r="G56" s="457"/>
      <c r="H56" s="457"/>
      <c r="I56" s="457"/>
      <c r="J56" s="457"/>
      <c r="K56" s="457"/>
      <c r="L56" s="457"/>
      <c r="M56" s="457"/>
      <c r="N56" s="457"/>
      <c r="O56" s="227"/>
      <c r="P56" s="214"/>
      <c r="S56" s="457" t="s">
        <v>281</v>
      </c>
      <c r="T56" s="457"/>
      <c r="U56" s="457"/>
      <c r="V56" s="457"/>
      <c r="W56" s="457"/>
      <c r="X56" s="457"/>
      <c r="Y56" s="457"/>
      <c r="Z56" s="457"/>
      <c r="AA56" s="457"/>
      <c r="AB56" s="457"/>
    </row>
    <row r="57" spans="2:28" ht="47.45" customHeight="1" x14ac:dyDescent="0.25">
      <c r="F57" s="458" t="s">
        <v>282</v>
      </c>
      <c r="G57" s="458"/>
      <c r="H57" s="458"/>
      <c r="I57" s="458"/>
      <c r="J57" s="458"/>
      <c r="K57" s="458"/>
      <c r="L57" s="321"/>
      <c r="M57" s="243"/>
      <c r="N57" s="243"/>
      <c r="P57" s="214"/>
      <c r="T57" s="458" t="s">
        <v>282</v>
      </c>
      <c r="U57" s="458"/>
      <c r="V57" s="458"/>
      <c r="W57" s="458"/>
      <c r="X57" s="458"/>
      <c r="Y57" s="458"/>
      <c r="Z57" s="456"/>
      <c r="AA57" s="456"/>
      <c r="AB57" s="243"/>
    </row>
    <row r="58" spans="2:28" x14ac:dyDescent="0.25">
      <c r="G58" s="243"/>
      <c r="P58" s="214"/>
      <c r="U58" s="243"/>
    </row>
    <row r="59" spans="2:28" x14ac:dyDescent="0.25">
      <c r="G59" s="243"/>
      <c r="P59" s="214"/>
      <c r="U59" s="243"/>
    </row>
    <row r="60" spans="2:28" x14ac:dyDescent="0.25">
      <c r="G60" s="243"/>
      <c r="P60" s="214"/>
      <c r="U60" s="243"/>
    </row>
    <row r="61" spans="2:28" s="243" customFormat="1" x14ac:dyDescent="0.2">
      <c r="C61" s="244"/>
      <c r="D61" s="212"/>
      <c r="P61" s="245"/>
      <c r="Q61" s="244"/>
      <c r="R61" s="212"/>
    </row>
    <row r="62" spans="2:28" ht="48.75" customHeight="1" x14ac:dyDescent="0.25">
      <c r="E62" s="460"/>
      <c r="F62" s="460"/>
      <c r="G62" s="460"/>
      <c r="H62" s="460"/>
      <c r="I62" s="460"/>
      <c r="J62" s="460"/>
      <c r="K62" s="460"/>
      <c r="L62" s="460"/>
      <c r="M62" s="460"/>
      <c r="N62" s="460"/>
      <c r="O62" s="293"/>
      <c r="P62" s="214"/>
      <c r="S62" s="460"/>
      <c r="T62" s="460"/>
      <c r="U62" s="460"/>
      <c r="V62" s="460"/>
      <c r="W62" s="460"/>
      <c r="X62" s="460"/>
      <c r="Y62" s="460"/>
      <c r="Z62" s="460"/>
      <c r="AA62" s="460"/>
      <c r="AB62" s="460"/>
    </row>
    <row r="63" spans="2:28" s="243" customFormat="1" ht="62.25" customHeight="1" x14ac:dyDescent="0.2">
      <c r="C63" s="244"/>
      <c r="D63" s="212"/>
      <c r="E63" s="460"/>
      <c r="F63" s="460"/>
      <c r="G63" s="460"/>
      <c r="H63" s="460"/>
      <c r="I63" s="460"/>
      <c r="J63" s="460"/>
      <c r="K63" s="460"/>
      <c r="L63" s="460"/>
      <c r="M63" s="460"/>
      <c r="N63" s="460"/>
      <c r="O63" s="293"/>
      <c r="P63" s="245"/>
      <c r="Q63" s="244"/>
      <c r="R63" s="212"/>
      <c r="S63" s="460"/>
      <c r="T63" s="460"/>
      <c r="U63" s="460"/>
      <c r="V63" s="460"/>
      <c r="W63" s="460"/>
      <c r="X63" s="460"/>
      <c r="Y63" s="460"/>
      <c r="Z63" s="460"/>
      <c r="AA63" s="460"/>
      <c r="AB63" s="460"/>
    </row>
    <row r="64" spans="2:28" s="243" customFormat="1" x14ac:dyDescent="0.2">
      <c r="C64" s="244"/>
      <c r="D64" s="212"/>
      <c r="Q64" s="244"/>
      <c r="R64" s="212"/>
    </row>
    <row r="65" spans="3:21" s="243" customFormat="1" x14ac:dyDescent="0.2">
      <c r="C65" s="244"/>
      <c r="D65" s="212"/>
      <c r="Q65" s="244"/>
      <c r="R65" s="212"/>
    </row>
    <row r="66" spans="3:21" s="243" customFormat="1" x14ac:dyDescent="0.2">
      <c r="C66" s="244"/>
      <c r="D66" s="212"/>
      <c r="Q66" s="244"/>
      <c r="R66" s="212"/>
    </row>
    <row r="68" spans="3:21" x14ac:dyDescent="0.25">
      <c r="E68" s="236"/>
      <c r="F68" s="236"/>
      <c r="G68" s="235"/>
      <c r="S68" s="236"/>
      <c r="T68" s="236"/>
      <c r="U68" s="235"/>
    </row>
  </sheetData>
  <sheetProtection algorithmName="SHA-512" hashValue="56oseua4cLEgk+AyhHZXR0xXTtEu9DTiVWeLgDrknVpbVWWEoVnMUhGqJdaPegTCu8G6TYcYtsMCB569cPIYlg==" saltValue="oHdci8/0kli1h0RTVCcXZA==" spinCount="100000" sheet="1" selectLockedCells="1"/>
  <mergeCells count="71">
    <mergeCell ref="E2:N2"/>
    <mergeCell ref="S2:AB2"/>
    <mergeCell ref="E3:N3"/>
    <mergeCell ref="S3:AB3"/>
    <mergeCell ref="I6:M6"/>
    <mergeCell ref="W6:AA6"/>
    <mergeCell ref="H24:N24"/>
    <mergeCell ref="I8:J8"/>
    <mergeCell ref="W8:X8"/>
    <mergeCell ref="E16:N16"/>
    <mergeCell ref="S16:AB16"/>
    <mergeCell ref="G18:N18"/>
    <mergeCell ref="E27:N27"/>
    <mergeCell ref="S27:AB27"/>
    <mergeCell ref="E32:N32"/>
    <mergeCell ref="S32:AB32"/>
    <mergeCell ref="E26:N26"/>
    <mergeCell ref="J30:M30"/>
    <mergeCell ref="X30:AA30"/>
    <mergeCell ref="G33:N33"/>
    <mergeCell ref="U33:AB33"/>
    <mergeCell ref="E34:N34"/>
    <mergeCell ref="S34:AB34"/>
    <mergeCell ref="G35:N35"/>
    <mergeCell ref="U35:AB35"/>
    <mergeCell ref="E36:N36"/>
    <mergeCell ref="S36:AB36"/>
    <mergeCell ref="G37:N37"/>
    <mergeCell ref="U37:AB37"/>
    <mergeCell ref="E39:N39"/>
    <mergeCell ref="S39:AB39"/>
    <mergeCell ref="G46:N46"/>
    <mergeCell ref="U46:AB46"/>
    <mergeCell ref="E41:N41"/>
    <mergeCell ref="S41:AB41"/>
    <mergeCell ref="G42:N42"/>
    <mergeCell ref="U42:AB42"/>
    <mergeCell ref="E43:N43"/>
    <mergeCell ref="S43:AB43"/>
    <mergeCell ref="E62:N62"/>
    <mergeCell ref="S62:AB62"/>
    <mergeCell ref="E63:N63"/>
    <mergeCell ref="S63:AB63"/>
    <mergeCell ref="H19:N19"/>
    <mergeCell ref="H20:N20"/>
    <mergeCell ref="G22:N22"/>
    <mergeCell ref="H23:N23"/>
    <mergeCell ref="E51:E54"/>
    <mergeCell ref="S51:S54"/>
    <mergeCell ref="E50:N50"/>
    <mergeCell ref="S50:AB50"/>
    <mergeCell ref="G44:N44"/>
    <mergeCell ref="U44:AB44"/>
    <mergeCell ref="E45:N45"/>
    <mergeCell ref="S45:AB45"/>
    <mergeCell ref="Z57:AA57"/>
    <mergeCell ref="S56:AB56"/>
    <mergeCell ref="T57:Y57"/>
    <mergeCell ref="F57:K57"/>
    <mergeCell ref="U18:AB18"/>
    <mergeCell ref="V19:AB19"/>
    <mergeCell ref="V20:AB20"/>
    <mergeCell ref="U22:AB22"/>
    <mergeCell ref="V23:AB23"/>
    <mergeCell ref="V24:AB24"/>
    <mergeCell ref="S26:AB26"/>
    <mergeCell ref="S48:AB48"/>
    <mergeCell ref="S49:AB49"/>
    <mergeCell ref="E48:N48"/>
    <mergeCell ref="E49:N49"/>
    <mergeCell ref="E56:N56"/>
  </mergeCells>
  <dataValidations count="2">
    <dataValidation type="list" allowBlank="1" showInputMessage="1" showErrorMessage="1" sqref="F33 F46 F51:F54 T44 T37 T35 T42 T33 F42 T46 F44 F37 F35 T51:T54" xr:uid="{3EA2DEEE-B7A8-4ACB-9736-BF12FD3D689C}">
      <formula1>$R$27:$R$28</formula1>
    </dataValidation>
    <dataValidation type="list" allowBlank="1" showInputMessage="1" showErrorMessage="1" sqref="L57 Z57" xr:uid="{F7B3ECA9-2448-4293-A678-7813E3FC94C4}">
      <formula1>"X,"</formula1>
    </dataValidation>
  </dataValidations>
  <pageMargins left="0.7" right="0.7" top="0.75" bottom="0.75" header="0.3" footer="0.3"/>
  <pageSetup scale="62" orientation="portrait" r:id="rId1"/>
  <headerFooter>
    <oddFooter>&amp;CTab: &amp;A&amp;RPrint Date: &amp;D</oddFooter>
  </headerFooter>
  <rowBreaks count="2" manualBreakCount="2">
    <brk id="46" min="18" max="27" man="1"/>
    <brk id="46" min="4" max="1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C1D1D-8BD8-441E-BF3B-81898E7378D6}">
  <dimension ref="B1:AA24"/>
  <sheetViews>
    <sheetView showGridLines="0" view="pageBreakPreview" zoomScaleNormal="100" zoomScaleSheetLayoutView="100" workbookViewId="0">
      <selection activeCell="F21" sqref="F21"/>
    </sheetView>
  </sheetViews>
  <sheetFormatPr defaultColWidth="9.140625" defaultRowHeight="15.75" x14ac:dyDescent="0.25"/>
  <cols>
    <col min="1" max="1" width="3.5703125" style="49" customWidth="1"/>
    <col min="2" max="2" width="6.140625" style="55" hidden="1" customWidth="1"/>
    <col min="3" max="3" width="9.140625" style="55" customWidth="1"/>
    <col min="4" max="4" width="5" style="49" customWidth="1"/>
    <col min="5" max="5" width="4.85546875" style="49" customWidth="1"/>
    <col min="6" max="13" width="12.42578125" style="49" customWidth="1"/>
    <col min="14" max="14" width="3.5703125" style="49" customWidth="1"/>
    <col min="15" max="15" width="6.140625" style="55" hidden="1" customWidth="1"/>
    <col min="16" max="16" width="6.140625" style="55" customWidth="1"/>
    <col min="17" max="17" width="6.140625" style="55" hidden="1" customWidth="1"/>
    <col min="18" max="19" width="4.85546875" style="49" customWidth="1"/>
    <col min="20" max="27" width="12.42578125" style="49" customWidth="1"/>
    <col min="28" max="16384" width="9.140625" style="49"/>
  </cols>
  <sheetData>
    <row r="1" spans="2:27" x14ac:dyDescent="0.25">
      <c r="N1" s="50"/>
    </row>
    <row r="2" spans="2:27" x14ac:dyDescent="0.25">
      <c r="B2" s="55" t="s">
        <v>112</v>
      </c>
      <c r="D2" s="339" t="s">
        <v>283</v>
      </c>
      <c r="E2" s="339"/>
      <c r="F2" s="339"/>
      <c r="G2" s="339"/>
      <c r="H2" s="339"/>
      <c r="I2" s="339"/>
      <c r="J2" s="339"/>
      <c r="K2" s="339"/>
      <c r="L2" s="339"/>
      <c r="M2" s="339"/>
      <c r="N2" s="50"/>
      <c r="R2" s="339" t="str">
        <f>D2</f>
        <v>Scoring - Supportive Housing Experience, Training, and Endorsements Certification</v>
      </c>
      <c r="S2" s="339"/>
      <c r="T2" s="339"/>
      <c r="U2" s="339"/>
      <c r="V2" s="339"/>
      <c r="W2" s="339"/>
      <c r="X2" s="339"/>
      <c r="Y2" s="339"/>
      <c r="Z2" s="339"/>
      <c r="AA2" s="339"/>
    </row>
    <row r="3" spans="2:27" ht="16.5" thickBot="1" x14ac:dyDescent="0.3">
      <c r="D3" s="340" t="s">
        <v>24</v>
      </c>
      <c r="E3" s="340"/>
      <c r="F3" s="340"/>
      <c r="G3" s="340"/>
      <c r="H3" s="340"/>
      <c r="I3" s="340"/>
      <c r="J3" s="340"/>
      <c r="K3" s="340"/>
      <c r="L3" s="340"/>
      <c r="M3" s="340"/>
      <c r="N3" s="50"/>
      <c r="O3" s="81" t="s">
        <v>75</v>
      </c>
      <c r="R3" s="340" t="s">
        <v>26</v>
      </c>
      <c r="S3" s="340"/>
      <c r="T3" s="340"/>
      <c r="U3" s="340"/>
      <c r="V3" s="340"/>
      <c r="W3" s="340"/>
      <c r="X3" s="340"/>
      <c r="Y3" s="340"/>
      <c r="Z3" s="340"/>
      <c r="AA3" s="340"/>
    </row>
    <row r="4" spans="2:27" x14ac:dyDescent="0.25">
      <c r="D4" s="51"/>
      <c r="E4" s="51"/>
      <c r="F4" s="51"/>
      <c r="G4" s="51"/>
      <c r="H4" s="51"/>
      <c r="I4" s="51"/>
      <c r="J4" s="51"/>
      <c r="K4" s="51"/>
      <c r="L4" s="51"/>
      <c r="M4" s="51"/>
      <c r="N4" s="50"/>
      <c r="O4" s="81">
        <v>1000</v>
      </c>
      <c r="R4" s="51"/>
      <c r="S4" s="51"/>
      <c r="T4" s="51"/>
      <c r="U4" s="51"/>
      <c r="V4" s="51"/>
      <c r="W4" s="51"/>
      <c r="X4" s="51"/>
      <c r="Y4" s="51"/>
      <c r="Z4" s="51"/>
      <c r="AA4" s="51"/>
    </row>
    <row r="5" spans="2:27" x14ac:dyDescent="0.25">
      <c r="D5" s="51"/>
      <c r="E5" s="51"/>
      <c r="G5" s="52" t="s">
        <v>27</v>
      </c>
      <c r="H5" s="65" t="str">
        <f>IF('Scoring Summary'!E5="","",'Scoring Summary'!E5)</f>
        <v/>
      </c>
      <c r="I5" s="54"/>
      <c r="J5" s="54"/>
      <c r="K5" s="54"/>
      <c r="L5" s="54"/>
      <c r="M5" s="51"/>
      <c r="N5" s="50"/>
      <c r="R5" s="51"/>
      <c r="S5" s="51"/>
      <c r="U5" s="52" t="s">
        <v>27</v>
      </c>
      <c r="V5" s="65" t="str">
        <f>IF('Scoring Summary'!R5="","",'Scoring Summary'!R5)</f>
        <v/>
      </c>
      <c r="W5" s="54"/>
      <c r="X5" s="54"/>
      <c r="Y5" s="54"/>
      <c r="Z5" s="54"/>
      <c r="AA5" s="51"/>
    </row>
    <row r="6" spans="2:27" x14ac:dyDescent="0.25">
      <c r="G6" s="52" t="s">
        <v>28</v>
      </c>
      <c r="H6" s="370" t="str">
        <f>IF('Scoring Summary'!E6="","",'Scoring Summary'!E6)</f>
        <v/>
      </c>
      <c r="I6" s="371"/>
      <c r="J6" s="371"/>
      <c r="K6" s="371"/>
      <c r="L6" s="372"/>
      <c r="N6" s="50"/>
      <c r="O6" s="58" t="s">
        <v>154</v>
      </c>
      <c r="U6" s="52" t="s">
        <v>28</v>
      </c>
      <c r="V6" s="370" t="str">
        <f>IF('Scoring Summary'!R6="","",'Scoring Summary'!R6)</f>
        <v/>
      </c>
      <c r="W6" s="371"/>
      <c r="X6" s="371" t="s">
        <v>155</v>
      </c>
      <c r="Y6" s="371"/>
      <c r="Z6" s="372" t="s">
        <v>155</v>
      </c>
    </row>
    <row r="7" spans="2:27" x14ac:dyDescent="0.25">
      <c r="G7" s="52"/>
      <c r="H7" s="274"/>
      <c r="I7" s="274"/>
      <c r="J7" s="54"/>
      <c r="K7" s="54"/>
      <c r="L7" s="54"/>
      <c r="N7" s="50"/>
      <c r="O7" s="58" t="s">
        <v>156</v>
      </c>
      <c r="U7" s="52"/>
      <c r="V7" s="274"/>
      <c r="W7" s="274"/>
      <c r="X7" s="54"/>
      <c r="Y7" s="54"/>
      <c r="Z7" s="54"/>
    </row>
    <row r="8" spans="2:27" x14ac:dyDescent="0.25">
      <c r="G8" s="52" t="s">
        <v>31</v>
      </c>
      <c r="H8" s="365" t="str">
        <f>IF('Scoring Summary'!E8="","",'Scoring Summary'!E8)</f>
        <v/>
      </c>
      <c r="I8" s="365"/>
      <c r="J8" s="54"/>
      <c r="K8" s="54"/>
      <c r="L8" s="54"/>
      <c r="N8" s="50"/>
      <c r="O8" s="58"/>
      <c r="U8" s="52" t="s">
        <v>31</v>
      </c>
      <c r="V8" s="366" t="str">
        <f>IF('Scoring Summary'!R8="","",'Scoring Summary'!R8)</f>
        <v/>
      </c>
      <c r="W8" s="367"/>
      <c r="X8" s="54"/>
      <c r="Y8" s="54"/>
      <c r="Z8" s="54"/>
    </row>
    <row r="9" spans="2:27" x14ac:dyDescent="0.25">
      <c r="G9" s="52"/>
      <c r="H9" s="66"/>
      <c r="I9" s="66"/>
      <c r="J9" s="54"/>
      <c r="K9" s="54"/>
      <c r="L9" s="54"/>
      <c r="N9" s="50"/>
      <c r="O9" s="49"/>
      <c r="U9" s="52"/>
      <c r="V9" s="66"/>
      <c r="W9" s="66"/>
      <c r="X9" s="54"/>
      <c r="Y9" s="54"/>
      <c r="Z9" s="54"/>
    </row>
    <row r="10" spans="2:27" x14ac:dyDescent="0.25">
      <c r="G10" s="52" t="s">
        <v>80</v>
      </c>
      <c r="H10" s="63">
        <f>MIN(SUM(D21:E23),4)</f>
        <v>0</v>
      </c>
      <c r="I10" s="66"/>
      <c r="J10" s="54"/>
      <c r="K10" s="54"/>
      <c r="L10" s="54"/>
      <c r="N10" s="50"/>
      <c r="O10" s="49"/>
      <c r="U10" s="52" t="s">
        <v>82</v>
      </c>
      <c r="V10" s="63">
        <f>MIN(SUM(R21:S23),4)</f>
        <v>0</v>
      </c>
      <c r="W10" s="66"/>
      <c r="X10" s="54"/>
      <c r="Y10" s="54"/>
      <c r="Z10" s="54"/>
    </row>
    <row r="11" spans="2:27" ht="16.5" thickBot="1" x14ac:dyDescent="0.3">
      <c r="D11" s="57"/>
      <c r="E11" s="57"/>
      <c r="F11" s="57"/>
      <c r="G11" s="57"/>
      <c r="H11" s="57"/>
      <c r="I11" s="57"/>
      <c r="J11" s="57"/>
      <c r="K11" s="57"/>
      <c r="L11" s="57"/>
      <c r="M11" s="57"/>
      <c r="N11" s="50"/>
      <c r="O11" s="49"/>
      <c r="R11" s="57"/>
      <c r="S11" s="57"/>
      <c r="T11" s="57"/>
      <c r="U11" s="57"/>
      <c r="V11" s="57"/>
      <c r="W11" s="57"/>
      <c r="X11" s="57"/>
      <c r="Y11" s="57"/>
      <c r="Z11" s="57"/>
      <c r="AA11" s="57"/>
    </row>
    <row r="12" spans="2:27" x14ac:dyDescent="0.25">
      <c r="N12" s="50"/>
      <c r="O12" s="49"/>
    </row>
    <row r="13" spans="2:27" ht="69.95" customHeight="1" x14ac:dyDescent="0.25">
      <c r="D13" s="368" t="s">
        <v>284</v>
      </c>
      <c r="E13" s="368"/>
      <c r="F13" s="368"/>
      <c r="G13" s="368"/>
      <c r="H13" s="368"/>
      <c r="I13" s="368"/>
      <c r="J13" s="368"/>
      <c r="K13" s="368"/>
      <c r="L13" s="368"/>
      <c r="M13" s="368"/>
      <c r="N13" s="50"/>
      <c r="O13" s="49"/>
      <c r="R13" s="368" t="str">
        <f>D13</f>
        <v>Sponsors who demonstrate that they either hold extensive experience or are pursuing training and certification(s) to grow their capacity for developing supportive housing units may earn a maximum of four points in the Supportive Housing Experience and Training category. Sponsors may either earn points by demonstrating their experience, or through a combination of participation in the Supportive Housing Institute and/or completing the CSH Pre-Development Quality Endorsement.</v>
      </c>
      <c r="S13" s="368"/>
      <c r="T13" s="368"/>
      <c r="U13" s="368"/>
      <c r="V13" s="368"/>
      <c r="W13" s="368"/>
      <c r="X13" s="368"/>
      <c r="Y13" s="368"/>
      <c r="Z13" s="368"/>
      <c r="AA13" s="368"/>
    </row>
    <row r="14" spans="2:27" ht="15" customHeight="1" x14ac:dyDescent="0.25">
      <c r="D14" s="275"/>
      <c r="E14" s="275"/>
      <c r="F14" s="275"/>
      <c r="G14" s="275"/>
      <c r="H14" s="275"/>
      <c r="I14" s="275"/>
      <c r="J14" s="275"/>
      <c r="K14" s="275"/>
      <c r="L14" s="275"/>
      <c r="M14" s="275"/>
      <c r="N14" s="50"/>
      <c r="O14" s="49"/>
      <c r="R14" s="275"/>
      <c r="S14" s="275"/>
      <c r="T14" s="275"/>
      <c r="U14" s="275"/>
      <c r="V14" s="275"/>
      <c r="W14" s="275"/>
      <c r="X14" s="275"/>
      <c r="Y14" s="275"/>
      <c r="Z14" s="275"/>
      <c r="AA14" s="275"/>
    </row>
    <row r="15" spans="2:27" ht="17.25" customHeight="1" x14ac:dyDescent="0.25">
      <c r="D15" s="80" t="s">
        <v>141</v>
      </c>
      <c r="E15" s="409" t="s">
        <v>285</v>
      </c>
      <c r="F15" s="409"/>
      <c r="G15" s="409"/>
      <c r="H15" s="409"/>
      <c r="I15" s="409"/>
      <c r="J15" s="409"/>
      <c r="K15" s="409"/>
      <c r="L15" s="409"/>
      <c r="M15" s="409"/>
      <c r="N15" s="50"/>
      <c r="O15" s="49"/>
      <c r="R15" s="80" t="s">
        <v>141</v>
      </c>
      <c r="S15" s="409" t="s">
        <v>285</v>
      </c>
      <c r="T15" s="409"/>
      <c r="U15" s="409"/>
      <c r="V15" s="409"/>
      <c r="W15" s="409"/>
      <c r="X15" s="409"/>
      <c r="Y15" s="409"/>
      <c r="Z15" s="409"/>
      <c r="AA15" s="409"/>
    </row>
    <row r="16" spans="2:27" ht="81.75" customHeight="1" x14ac:dyDescent="0.25">
      <c r="D16" s="80"/>
      <c r="E16" s="368" t="s">
        <v>286</v>
      </c>
      <c r="F16" s="368"/>
      <c r="G16" s="368"/>
      <c r="H16" s="368"/>
      <c r="I16" s="368"/>
      <c r="J16" s="368"/>
      <c r="K16" s="368"/>
      <c r="L16" s="368"/>
      <c r="M16" s="368"/>
      <c r="N16" s="50"/>
      <c r="O16" s="49"/>
      <c r="R16" s="80"/>
      <c r="S16" s="368" t="str">
        <f>E16</f>
        <v>Projects whose Sponsors can demonstrate that they have extensive experience successfully developing and placing in service a significant portfolio of supportive housing units may earn four points. Sponsors who can demonstrate that they have developed and placed in service no less than 300 supportive housing units within the United States by providing a list of all property name(s), property address(s), supportive housing unit count(s), and year that property(ies) and/or unit(s) were placed in service may earn four points.</v>
      </c>
      <c r="T16" s="368"/>
      <c r="U16" s="368"/>
      <c r="V16" s="368"/>
      <c r="W16" s="368"/>
      <c r="X16" s="368"/>
      <c r="Y16" s="368"/>
      <c r="Z16" s="368"/>
      <c r="AA16" s="368"/>
    </row>
    <row r="17" spans="2:27" x14ac:dyDescent="0.25">
      <c r="D17" s="80" t="s">
        <v>145</v>
      </c>
      <c r="E17" s="409" t="s">
        <v>287</v>
      </c>
      <c r="F17" s="409"/>
      <c r="G17" s="409"/>
      <c r="H17" s="409"/>
      <c r="I17" s="409"/>
      <c r="J17" s="409"/>
      <c r="K17" s="409"/>
      <c r="L17" s="409"/>
      <c r="M17" s="409"/>
      <c r="N17" s="50"/>
      <c r="O17" s="49"/>
      <c r="R17" s="80" t="s">
        <v>145</v>
      </c>
      <c r="S17" s="409" t="str">
        <f>E17</f>
        <v>Supportive Housing Institute and CSH Pre-Development Quality Endorsement</v>
      </c>
      <c r="T17" s="409"/>
      <c r="U17" s="409"/>
      <c r="V17" s="409"/>
      <c r="W17" s="409"/>
      <c r="X17" s="409"/>
      <c r="Y17" s="409"/>
      <c r="Z17" s="409"/>
      <c r="AA17" s="409"/>
    </row>
    <row r="18" spans="2:27" ht="77.099999999999994" customHeight="1" x14ac:dyDescent="0.25">
      <c r="D18" s="80"/>
      <c r="E18" s="368" t="s">
        <v>288</v>
      </c>
      <c r="F18" s="368"/>
      <c r="G18" s="368"/>
      <c r="H18" s="368"/>
      <c r="I18" s="368"/>
      <c r="J18" s="368"/>
      <c r="K18" s="368"/>
      <c r="L18" s="368"/>
      <c r="M18" s="368"/>
      <c r="N18" s="50"/>
      <c r="O18" s="49"/>
      <c r="R18" s="80"/>
      <c r="S18" s="368" t="str">
        <f>E18</f>
        <v>The Authority sponsors the Illinois Supportive Housing Institute, which is led by the Corporation for Supportive Housing (“CSH”), to provide targeted training and technical assistance to build the capacity of developers of Permanent Supportive Housing in Illinois. Sponsors that have participated in the Authority-sponsored Illinois Supportive Housing Institute from 2022 through the present may earn two points.</v>
      </c>
      <c r="T18" s="368"/>
      <c r="U18" s="368"/>
      <c r="V18" s="368"/>
      <c r="W18" s="368"/>
      <c r="X18" s="368"/>
      <c r="Y18" s="368"/>
      <c r="Z18" s="368"/>
      <c r="AA18" s="368"/>
    </row>
    <row r="19" spans="2:27" ht="68.25" customHeight="1" x14ac:dyDescent="0.25">
      <c r="D19" s="275"/>
      <c r="E19" s="368" t="s">
        <v>289</v>
      </c>
      <c r="F19" s="368"/>
      <c r="G19" s="368"/>
      <c r="H19" s="368"/>
      <c r="I19" s="368"/>
      <c r="J19" s="368"/>
      <c r="K19" s="368"/>
      <c r="L19" s="368"/>
      <c r="M19" s="368"/>
      <c r="N19" s="50"/>
      <c r="O19" s="49"/>
      <c r="R19" s="275"/>
      <c r="S19" s="368" t="str">
        <f>E19</f>
        <v>Additionally, CSH offers a Pre-Development Quality Endorsement for supportive housing projects in the planning phase. Any Project, regardless of whether the Sponsor has participated in an Illinois Supportive Housing Institute, may pursue this certification. Projects that have completed and passed the CSH Pre-Development Quality Endorsement process may earn two points.</v>
      </c>
      <c r="T19" s="368"/>
      <c r="U19" s="368"/>
      <c r="V19" s="368"/>
      <c r="W19" s="368"/>
      <c r="X19" s="368"/>
      <c r="Y19" s="368"/>
      <c r="Z19" s="368"/>
      <c r="AA19" s="368"/>
    </row>
    <row r="20" spans="2:27" ht="30.75" customHeight="1" x14ac:dyDescent="0.25">
      <c r="D20" s="489" t="s">
        <v>290</v>
      </c>
      <c r="E20" s="489"/>
      <c r="F20" s="246"/>
      <c r="G20" s="246"/>
      <c r="H20" s="246"/>
      <c r="I20" s="246"/>
      <c r="J20" s="246"/>
      <c r="K20" s="246"/>
      <c r="L20" s="246"/>
      <c r="M20" s="246"/>
      <c r="N20" s="50"/>
      <c r="R20" s="489" t="s">
        <v>290</v>
      </c>
      <c r="S20" s="489"/>
      <c r="T20" s="246"/>
      <c r="U20" s="246"/>
      <c r="V20" s="246"/>
      <c r="W20" s="246"/>
      <c r="X20" s="246"/>
      <c r="Y20" s="246"/>
      <c r="Z20" s="246"/>
      <c r="AA20" s="246"/>
    </row>
    <row r="21" spans="2:27" s="60" customFormat="1" ht="33.75" customHeight="1" x14ac:dyDescent="0.2">
      <c r="B21" s="64"/>
      <c r="C21" s="64"/>
      <c r="D21" s="376" t="str">
        <f>IF(F21="X",4,"")</f>
        <v/>
      </c>
      <c r="E21" s="377"/>
      <c r="F21" s="280"/>
      <c r="G21" s="486" t="s">
        <v>291</v>
      </c>
      <c r="H21" s="487"/>
      <c r="I21" s="487"/>
      <c r="J21" s="487"/>
      <c r="K21" s="487"/>
      <c r="L21" s="487"/>
      <c r="M21" s="488"/>
      <c r="O21" s="64"/>
      <c r="P21" s="64"/>
      <c r="Q21" s="64">
        <v>2</v>
      </c>
      <c r="R21" s="376" t="str">
        <f>IF(T21="X",4,"")</f>
        <v/>
      </c>
      <c r="S21" s="377"/>
      <c r="T21" s="280"/>
      <c r="U21" s="486" t="s">
        <v>291</v>
      </c>
      <c r="V21" s="487"/>
      <c r="W21" s="487"/>
      <c r="X21" s="487"/>
      <c r="Y21" s="487"/>
      <c r="Z21" s="487"/>
      <c r="AA21" s="488"/>
    </row>
    <row r="22" spans="2:27" s="60" customFormat="1" ht="15.75" customHeight="1" x14ac:dyDescent="0.2">
      <c r="B22" s="64"/>
      <c r="C22" s="64"/>
      <c r="D22" s="376" t="str">
        <f>IF(F22="X",2,"")</f>
        <v/>
      </c>
      <c r="E22" s="377"/>
      <c r="F22" s="280"/>
      <c r="G22" s="486" t="s">
        <v>292</v>
      </c>
      <c r="H22" s="487"/>
      <c r="I22" s="487"/>
      <c r="J22" s="487"/>
      <c r="K22" s="487"/>
      <c r="L22" s="487"/>
      <c r="M22" s="488"/>
      <c r="O22" s="64"/>
      <c r="P22" s="64"/>
      <c r="Q22" s="64"/>
      <c r="R22" s="376" t="str">
        <f>IF(T22="X",2,"")</f>
        <v/>
      </c>
      <c r="S22" s="377"/>
      <c r="T22" s="280"/>
      <c r="U22" s="486" t="s">
        <v>292</v>
      </c>
      <c r="V22" s="487"/>
      <c r="W22" s="487"/>
      <c r="X22" s="487"/>
      <c r="Y22" s="487"/>
      <c r="Z22" s="487"/>
      <c r="AA22" s="488"/>
    </row>
    <row r="23" spans="2:27" s="60" customFormat="1" ht="30" customHeight="1" x14ac:dyDescent="0.2">
      <c r="B23" s="64"/>
      <c r="C23" s="64"/>
      <c r="D23" s="376" t="str">
        <f>IF(F23="X",2,"")</f>
        <v/>
      </c>
      <c r="E23" s="377"/>
      <c r="F23" s="280"/>
      <c r="G23" s="486" t="s">
        <v>293</v>
      </c>
      <c r="H23" s="487"/>
      <c r="I23" s="487"/>
      <c r="J23" s="487"/>
      <c r="K23" s="487"/>
      <c r="L23" s="487"/>
      <c r="M23" s="488"/>
      <c r="O23" s="64"/>
      <c r="P23" s="64"/>
      <c r="Q23" s="64"/>
      <c r="R23" s="376" t="str">
        <f>IF(T23="X",2,"")</f>
        <v/>
      </c>
      <c r="S23" s="377"/>
      <c r="T23" s="280"/>
      <c r="U23" s="486" t="s">
        <v>293</v>
      </c>
      <c r="V23" s="487"/>
      <c r="W23" s="487"/>
      <c r="X23" s="487"/>
      <c r="Y23" s="487"/>
      <c r="Z23" s="487"/>
      <c r="AA23" s="488"/>
    </row>
    <row r="24" spans="2:27" x14ac:dyDescent="0.25">
      <c r="D24" s="61"/>
      <c r="E24" s="79"/>
      <c r="F24" s="61"/>
      <c r="G24" s="61"/>
      <c r="H24" s="61"/>
      <c r="I24" s="61"/>
      <c r="J24" s="61"/>
      <c r="K24" s="61"/>
      <c r="L24" s="61"/>
      <c r="M24" s="61"/>
      <c r="R24" s="79"/>
      <c r="S24" s="79"/>
      <c r="T24" s="79"/>
      <c r="U24" s="79"/>
      <c r="V24" s="79"/>
      <c r="W24" s="79"/>
      <c r="X24" s="79"/>
      <c r="Y24" s="79"/>
      <c r="Z24" s="79"/>
      <c r="AA24" s="79"/>
    </row>
  </sheetData>
  <sheetProtection algorithmName="SHA-512" hashValue="nRVvit+K01/IKVG2zP20qyx82lPfHX/DgxouE2UC+8nAXriBUZCXR09mxo0Y8RNPz+rnOdVEAULSqglz0+ocNA==" saltValue="B45GYmxhbeVIDmE2iDJEPQ==" spinCount="100000" sheet="1" selectLockedCells="1"/>
  <mergeCells count="34">
    <mergeCell ref="S16:AA16"/>
    <mergeCell ref="S17:AA17"/>
    <mergeCell ref="S18:AA18"/>
    <mergeCell ref="S19:AA19"/>
    <mergeCell ref="R23:S23"/>
    <mergeCell ref="U23:AA23"/>
    <mergeCell ref="R20:S20"/>
    <mergeCell ref="R21:S21"/>
    <mergeCell ref="U21:AA21"/>
    <mergeCell ref="R22:S22"/>
    <mergeCell ref="U22:AA22"/>
    <mergeCell ref="E16:M16"/>
    <mergeCell ref="G21:M21"/>
    <mergeCell ref="G22:M22"/>
    <mergeCell ref="G23:M23"/>
    <mergeCell ref="D21:E21"/>
    <mergeCell ref="E17:M17"/>
    <mergeCell ref="E18:M18"/>
    <mergeCell ref="E19:M19"/>
    <mergeCell ref="D20:E20"/>
    <mergeCell ref="D22:E22"/>
    <mergeCell ref="D23:E23"/>
    <mergeCell ref="H8:I8"/>
    <mergeCell ref="V8:W8"/>
    <mergeCell ref="D13:M13"/>
    <mergeCell ref="R13:AA13"/>
    <mergeCell ref="E15:M15"/>
    <mergeCell ref="S15:AA15"/>
    <mergeCell ref="D2:M2"/>
    <mergeCell ref="R2:AA2"/>
    <mergeCell ref="D3:M3"/>
    <mergeCell ref="R3:AA3"/>
    <mergeCell ref="H6:L6"/>
    <mergeCell ref="V6:Z6"/>
  </mergeCells>
  <dataValidations count="1">
    <dataValidation type="list" allowBlank="1" showInputMessage="1" showErrorMessage="1" sqref="F21:F23 T21:T23" xr:uid="{B362D4AB-11F4-4427-84F1-BE7568F0807B}">
      <formula1>$B$1:$B$2</formula1>
    </dataValidation>
  </dataValidations>
  <pageMargins left="0.7" right="0.7" top="0.75" bottom="0.75" header="0.3" footer="0.3"/>
  <pageSetup scale="66" orientation="portrait" r:id="rId1"/>
  <headerFooter>
    <oddFooter>&amp;CTab: &amp;A&amp;RPrint Date: &amp;D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24EBC-E9E0-4A0F-A6EF-14B70615E858}">
  <dimension ref="B1:Z40"/>
  <sheetViews>
    <sheetView showGridLines="0" view="pageBreakPreview" zoomScaleNormal="100" zoomScaleSheetLayoutView="100" workbookViewId="0">
      <selection activeCell="L20" sqref="L20"/>
    </sheetView>
  </sheetViews>
  <sheetFormatPr defaultColWidth="9.140625" defaultRowHeight="15.75" x14ac:dyDescent="0.25"/>
  <cols>
    <col min="1" max="1" width="3.5703125" style="49" customWidth="1"/>
    <col min="2" max="2" width="9.140625" style="64" hidden="1" customWidth="1"/>
    <col min="3" max="3" width="6.5703125" style="64" hidden="1" customWidth="1"/>
    <col min="4" max="5" width="5.140625" style="49" customWidth="1"/>
    <col min="6" max="6" width="7.28515625" style="49" bestFit="1" customWidth="1"/>
    <col min="7" max="7" width="8.5703125" style="49" customWidth="1"/>
    <col min="8" max="8" width="6.28515625" style="49" customWidth="1"/>
    <col min="9" max="9" width="11" style="49" customWidth="1"/>
    <col min="10" max="11" width="15.42578125" style="49" customWidth="1"/>
    <col min="12" max="12" width="25.5703125" style="49" customWidth="1"/>
    <col min="13" max="13" width="5.42578125" style="49" customWidth="1"/>
    <col min="14" max="14" width="3.5703125" style="49" customWidth="1"/>
    <col min="15" max="15" width="4" style="64" hidden="1" customWidth="1"/>
    <col min="16" max="16" width="6.5703125" style="64" hidden="1" customWidth="1"/>
    <col min="17" max="18" width="5.140625" style="49" customWidth="1"/>
    <col min="19" max="20" width="10.140625" style="49" customWidth="1"/>
    <col min="21" max="22" width="6" style="49" customWidth="1"/>
    <col min="23" max="24" width="15.140625" style="49" customWidth="1"/>
    <col min="25" max="25" width="30.140625" style="49" customWidth="1"/>
    <col min="26" max="26" width="4.85546875" style="49" customWidth="1"/>
    <col min="27" max="16384" width="9.140625" style="49"/>
  </cols>
  <sheetData>
    <row r="1" spans="2:26" x14ac:dyDescent="0.25">
      <c r="N1" s="50"/>
    </row>
    <row r="2" spans="2:26" x14ac:dyDescent="0.25">
      <c r="D2" s="339" t="s">
        <v>294</v>
      </c>
      <c r="E2" s="339"/>
      <c r="F2" s="339"/>
      <c r="G2" s="339"/>
      <c r="H2" s="339"/>
      <c r="I2" s="339"/>
      <c r="J2" s="339"/>
      <c r="K2" s="339"/>
      <c r="L2" s="339"/>
      <c r="M2" s="339"/>
      <c r="N2" s="50"/>
      <c r="Q2" s="339" t="str">
        <f>D2</f>
        <v>Scoring - Anchor Institution and Insurer Partnerships Certification</v>
      </c>
      <c r="R2" s="339"/>
      <c r="S2" s="339"/>
      <c r="T2" s="339"/>
      <c r="U2" s="339"/>
      <c r="V2" s="339"/>
      <c r="W2" s="339"/>
      <c r="X2" s="339"/>
      <c r="Y2" s="339"/>
      <c r="Z2" s="339"/>
    </row>
    <row r="3" spans="2:26" ht="16.5" thickBot="1" x14ac:dyDescent="0.3">
      <c r="D3" s="340" t="s">
        <v>24</v>
      </c>
      <c r="E3" s="340"/>
      <c r="F3" s="340"/>
      <c r="G3" s="340"/>
      <c r="H3" s="340"/>
      <c r="I3" s="340"/>
      <c r="J3" s="340"/>
      <c r="K3" s="340"/>
      <c r="L3" s="340"/>
      <c r="M3" s="340"/>
      <c r="N3" s="50"/>
      <c r="Q3" s="340" t="s">
        <v>26</v>
      </c>
      <c r="R3" s="340"/>
      <c r="S3" s="340"/>
      <c r="T3" s="340"/>
      <c r="U3" s="340"/>
      <c r="V3" s="340"/>
      <c r="W3" s="340"/>
      <c r="X3" s="340"/>
      <c r="Y3" s="340"/>
      <c r="Z3" s="340"/>
    </row>
    <row r="4" spans="2:26" x14ac:dyDescent="0.25">
      <c r="D4" s="51"/>
      <c r="E4" s="51"/>
      <c r="F4" s="51"/>
      <c r="G4" s="51"/>
      <c r="H4" s="51"/>
      <c r="I4" s="51"/>
      <c r="J4" s="51"/>
      <c r="K4" s="51"/>
      <c r="L4" s="51"/>
      <c r="M4" s="51"/>
      <c r="N4" s="50"/>
      <c r="Q4" s="51"/>
      <c r="R4" s="51"/>
      <c r="S4" s="51"/>
      <c r="T4" s="51"/>
      <c r="U4" s="51"/>
      <c r="V4" s="51"/>
      <c r="W4" s="51"/>
      <c r="X4" s="51"/>
      <c r="Y4" s="51"/>
      <c r="Z4" s="51"/>
    </row>
    <row r="5" spans="2:26" x14ac:dyDescent="0.25">
      <c r="D5" s="51"/>
      <c r="E5" s="51"/>
      <c r="G5" s="52" t="s">
        <v>27</v>
      </c>
      <c r="H5" s="373" t="str">
        <f>IF('Scoring Summary'!E5="","",'Scoring Summary'!E5)</f>
        <v/>
      </c>
      <c r="I5" s="373"/>
      <c r="J5" s="54"/>
      <c r="K5" s="54"/>
      <c r="L5" s="54"/>
      <c r="M5" s="51"/>
      <c r="N5" s="50"/>
      <c r="Q5" s="51"/>
      <c r="R5" s="51"/>
      <c r="T5" s="52" t="s">
        <v>27</v>
      </c>
      <c r="U5" s="370" t="str">
        <f>IF('Scoring Summary'!R5="","",'Scoring Summary'!R5)</f>
        <v/>
      </c>
      <c r="V5" s="372"/>
      <c r="W5" s="54"/>
      <c r="X5" s="54"/>
      <c r="Y5" s="54"/>
      <c r="Z5" s="51"/>
    </row>
    <row r="6" spans="2:26" x14ac:dyDescent="0.25">
      <c r="G6" s="52" t="s">
        <v>28</v>
      </c>
      <c r="H6" s="370" t="str">
        <f>IF('Scoring Summary'!E6="","",'Scoring Summary'!E6)</f>
        <v/>
      </c>
      <c r="I6" s="371"/>
      <c r="J6" s="371"/>
      <c r="K6" s="371"/>
      <c r="L6" s="372"/>
      <c r="N6" s="50"/>
      <c r="T6" s="52" t="s">
        <v>28</v>
      </c>
      <c r="U6" s="370" t="str">
        <f>IF('Scoring Summary'!R6="","",'Scoring Summary'!R6)</f>
        <v/>
      </c>
      <c r="V6" s="371"/>
      <c r="W6" s="371"/>
      <c r="X6" s="371"/>
      <c r="Y6" s="372"/>
    </row>
    <row r="7" spans="2:26" x14ac:dyDescent="0.25">
      <c r="G7" s="52"/>
      <c r="H7" s="274"/>
      <c r="I7" s="274"/>
      <c r="J7" s="54"/>
      <c r="K7" s="54"/>
      <c r="L7" s="54"/>
      <c r="N7" s="50"/>
      <c r="T7" s="52"/>
      <c r="U7" s="274"/>
      <c r="V7" s="274"/>
      <c r="W7" s="54"/>
      <c r="X7" s="54"/>
      <c r="Y7" s="54"/>
    </row>
    <row r="8" spans="2:26" x14ac:dyDescent="0.25">
      <c r="G8" s="52" t="s">
        <v>31</v>
      </c>
      <c r="H8" s="365" t="str">
        <f>IF('Scoring Summary'!E8="","",'Scoring Summary'!E8)</f>
        <v/>
      </c>
      <c r="I8" s="365"/>
      <c r="J8" s="54"/>
      <c r="K8" s="54"/>
      <c r="L8" s="54"/>
      <c r="N8" s="50"/>
      <c r="T8" s="52" t="s">
        <v>31</v>
      </c>
      <c r="U8" s="366" t="str">
        <f>IF('Scoring Summary'!R8="","",'Scoring Summary'!R8)</f>
        <v/>
      </c>
      <c r="V8" s="367"/>
      <c r="W8" s="54"/>
      <c r="X8" s="54"/>
      <c r="Y8" s="54"/>
    </row>
    <row r="9" spans="2:26" x14ac:dyDescent="0.25">
      <c r="G9" s="52"/>
      <c r="H9" s="66"/>
      <c r="I9" s="66"/>
      <c r="J9" s="54"/>
      <c r="K9" s="54"/>
      <c r="L9" s="54"/>
      <c r="N9" s="50"/>
      <c r="O9" s="64" t="s">
        <v>79</v>
      </c>
      <c r="T9" s="52"/>
      <c r="U9" s="66"/>
      <c r="V9" s="66"/>
      <c r="W9" s="54"/>
      <c r="X9" s="54"/>
      <c r="Y9" s="54"/>
    </row>
    <row r="10" spans="2:26" x14ac:dyDescent="0.25">
      <c r="G10" s="52" t="s">
        <v>80</v>
      </c>
      <c r="H10" s="63">
        <f>SUM(IF(L35&gt;=0.2,4,0),K39)</f>
        <v>0</v>
      </c>
      <c r="I10" s="66"/>
      <c r="J10" s="54"/>
      <c r="K10" s="54"/>
      <c r="L10" s="54"/>
      <c r="N10" s="50"/>
      <c r="O10" s="64" t="s">
        <v>81</v>
      </c>
      <c r="T10" s="52" t="s">
        <v>82</v>
      </c>
      <c r="U10" s="63">
        <f>SUM(IF(Y35&gt;=0.2,4,0),X39)</f>
        <v>0</v>
      </c>
      <c r="V10" s="66"/>
      <c r="W10" s="54"/>
      <c r="X10" s="54"/>
      <c r="Y10" s="54"/>
    </row>
    <row r="11" spans="2:26" ht="16.5" thickBot="1" x14ac:dyDescent="0.3">
      <c r="D11" s="57"/>
      <c r="E11" s="57"/>
      <c r="F11" s="57"/>
      <c r="G11" s="57"/>
      <c r="H11" s="57"/>
      <c r="I11" s="57"/>
      <c r="J11" s="57"/>
      <c r="K11" s="57"/>
      <c r="L11" s="57"/>
      <c r="M11" s="57"/>
      <c r="N11" s="50"/>
      <c r="Q11" s="57"/>
      <c r="R11" s="57"/>
      <c r="S11" s="57"/>
      <c r="T11" s="57"/>
      <c r="U11" s="57"/>
      <c r="V11" s="57"/>
      <c r="W11" s="57"/>
      <c r="X11" s="57"/>
      <c r="Y11" s="57"/>
      <c r="Z11" s="57"/>
    </row>
    <row r="12" spans="2:26" x14ac:dyDescent="0.25">
      <c r="N12" s="50"/>
    </row>
    <row r="13" spans="2:26" s="69" customFormat="1" ht="51.6" customHeight="1" x14ac:dyDescent="0.2">
      <c r="B13" s="67"/>
      <c r="C13" s="67"/>
      <c r="D13" s="368" t="s">
        <v>295</v>
      </c>
      <c r="E13" s="368"/>
      <c r="F13" s="368"/>
      <c r="G13" s="368"/>
      <c r="H13" s="368"/>
      <c r="I13" s="368"/>
      <c r="J13" s="368"/>
      <c r="K13" s="368"/>
      <c r="L13" s="368"/>
      <c r="M13" s="368"/>
      <c r="N13" s="68"/>
      <c r="O13" s="67"/>
      <c r="P13" s="67"/>
      <c r="Q13" s="368" t="str">
        <f>D13</f>
        <v xml:space="preserve">Projects that demonstrate innovative partnerships with anchor institutions and/or the healthcare industry that bring meaningful financial and/or service benefits to the Project and its tenants may earn up to eight points under the Anchor Institutions and Insurers category. </v>
      </c>
      <c r="R13" s="368"/>
      <c r="S13" s="368"/>
      <c r="T13" s="368"/>
      <c r="U13" s="368"/>
      <c r="V13" s="368"/>
      <c r="W13" s="368"/>
      <c r="X13" s="368"/>
      <c r="Y13" s="368"/>
      <c r="Z13" s="368"/>
    </row>
    <row r="14" spans="2:26" s="91" customFormat="1" ht="27.6" customHeight="1" x14ac:dyDescent="0.2">
      <c r="B14" s="89"/>
      <c r="C14" s="89"/>
      <c r="D14" s="409" t="s">
        <v>67</v>
      </c>
      <c r="E14" s="409"/>
      <c r="F14" s="409"/>
      <c r="G14" s="409"/>
      <c r="H14" s="409"/>
      <c r="I14" s="409"/>
      <c r="J14" s="409"/>
      <c r="K14" s="409"/>
      <c r="L14" s="409"/>
      <c r="M14" s="409"/>
      <c r="N14" s="90"/>
      <c r="O14" s="89"/>
      <c r="P14" s="89"/>
      <c r="Q14" s="409" t="str">
        <f>D14</f>
        <v>i. Financial or Site/Facility Contribution</v>
      </c>
      <c r="R14" s="409"/>
      <c r="S14" s="409"/>
      <c r="T14" s="409"/>
      <c r="U14" s="409"/>
      <c r="V14" s="409"/>
      <c r="W14" s="409"/>
      <c r="X14" s="409"/>
      <c r="Y14" s="409"/>
      <c r="Z14" s="409"/>
    </row>
    <row r="15" spans="2:26" ht="198.6" customHeight="1" x14ac:dyDescent="0.25">
      <c r="D15" s="368" t="s">
        <v>296</v>
      </c>
      <c r="E15" s="368"/>
      <c r="F15" s="368"/>
      <c r="G15" s="368"/>
      <c r="H15" s="368"/>
      <c r="I15" s="368"/>
      <c r="J15" s="368"/>
      <c r="K15" s="368"/>
      <c r="L15" s="368"/>
      <c r="M15" s="368"/>
      <c r="N15" s="50"/>
      <c r="Q15" s="368" t="str">
        <f>D15</f>
        <v>Projects that demonstrate the ability to partner with an Anchor Institution and/or Insurer by securing a meaningful financial commitment may receive up to four points under the Financial or Site/Facility Contribution sub-category. 
Projects that include financial contributions from partner Anchor Institutions and/or Insurers that meet the requirements and are considered a part of a Project’s leveraged resources as outlined in Section 8.A of the RFA may be awarded points in this sub-section. Projects that include one or more of the following financial commitments from one or more Anchor Institution(s) and/or Insurer(s) totaling 2% or more of the Project’s Total Development Cost will be awarded four points:
     • Low-/no-interest loan;
     • Grant;
     • Operational subsidy;
     • Predevelopment financing;
     • Facility or land donation (may trigger IAHTC as well); and/or
     • Rental assistance that meets Authority standards.</v>
      </c>
      <c r="R15" s="368"/>
      <c r="S15" s="368"/>
      <c r="T15" s="368"/>
      <c r="U15" s="368"/>
      <c r="V15" s="368"/>
      <c r="W15" s="368"/>
      <c r="X15" s="368"/>
      <c r="Y15" s="368"/>
      <c r="Z15" s="368"/>
    </row>
    <row r="16" spans="2:26" ht="35.1" customHeight="1" x14ac:dyDescent="0.25">
      <c r="E16" s="493" t="s">
        <v>297</v>
      </c>
      <c r="F16" s="493"/>
      <c r="G16" s="493"/>
      <c r="H16" s="493"/>
      <c r="I16" s="493"/>
      <c r="J16" s="493"/>
      <c r="K16" s="493"/>
      <c r="L16" s="493"/>
      <c r="M16" s="275"/>
      <c r="N16" s="50"/>
      <c r="Q16" s="275"/>
      <c r="R16" s="493" t="s">
        <v>297</v>
      </c>
      <c r="S16" s="493"/>
      <c r="T16" s="493"/>
      <c r="U16" s="493"/>
      <c r="V16" s="493"/>
      <c r="W16" s="493"/>
      <c r="X16" s="493"/>
      <c r="Y16" s="493"/>
      <c r="Z16" s="275"/>
    </row>
    <row r="17" spans="2:26" x14ac:dyDescent="0.25">
      <c r="D17" s="54"/>
      <c r="E17" s="54"/>
      <c r="G17" s="54"/>
      <c r="I17" s="59" t="s">
        <v>85</v>
      </c>
      <c r="J17" s="92">
        <f>'A. Leveraging'!J16</f>
        <v>0</v>
      </c>
      <c r="K17" s="54"/>
      <c r="L17" s="54"/>
      <c r="M17" s="54"/>
      <c r="N17" s="50"/>
      <c r="Q17" s="54"/>
      <c r="R17" s="54"/>
      <c r="T17" s="54"/>
      <c r="V17" s="59" t="s">
        <v>85</v>
      </c>
      <c r="W17" s="92">
        <f>'A. Leveraging'!W16</f>
        <v>0</v>
      </c>
      <c r="X17" s="54"/>
      <c r="Y17" s="54"/>
      <c r="Z17" s="54"/>
    </row>
    <row r="18" spans="2:26" x14ac:dyDescent="0.25">
      <c r="D18" s="54"/>
      <c r="E18" s="54"/>
      <c r="F18" s="54"/>
      <c r="G18" s="54"/>
      <c r="I18" s="54"/>
      <c r="J18" s="71"/>
      <c r="K18" s="54"/>
      <c r="L18" s="54"/>
      <c r="M18" s="54"/>
      <c r="N18" s="50"/>
      <c r="Q18" s="54"/>
      <c r="R18" s="54"/>
      <c r="S18" s="54"/>
      <c r="T18" s="54"/>
      <c r="V18" s="54"/>
      <c r="W18" s="71"/>
      <c r="X18" s="54"/>
      <c r="Y18" s="54"/>
      <c r="Z18" s="54"/>
    </row>
    <row r="19" spans="2:26" s="77" customFormat="1" ht="29.45" customHeight="1" thickBot="1" x14ac:dyDescent="0.25">
      <c r="B19" s="94"/>
      <c r="C19" s="94"/>
      <c r="D19" s="361" t="s">
        <v>298</v>
      </c>
      <c r="E19" s="490" t="s">
        <v>87</v>
      </c>
      <c r="F19" s="490"/>
      <c r="G19" s="490"/>
      <c r="H19" s="490"/>
      <c r="I19" s="490"/>
      <c r="J19" s="106" t="s">
        <v>88</v>
      </c>
      <c r="K19" s="106" t="s">
        <v>89</v>
      </c>
      <c r="L19" s="294" t="s">
        <v>299</v>
      </c>
      <c r="N19" s="96"/>
      <c r="O19" s="94"/>
      <c r="P19" s="94"/>
      <c r="Q19" s="361" t="s">
        <v>298</v>
      </c>
      <c r="R19" s="491" t="s">
        <v>87</v>
      </c>
      <c r="S19" s="491"/>
      <c r="T19" s="491"/>
      <c r="U19" s="491"/>
      <c r="V19" s="491"/>
      <c r="W19" s="95" t="s">
        <v>88</v>
      </c>
      <c r="X19" s="95" t="s">
        <v>89</v>
      </c>
      <c r="Y19" s="294" t="s">
        <v>299</v>
      </c>
    </row>
    <row r="20" spans="2:26" x14ac:dyDescent="0.25">
      <c r="D20" s="362"/>
      <c r="E20" s="492" t="str">
        <f>IF('A. Leveraging'!E19="","",'A. Leveraging'!E19)</f>
        <v/>
      </c>
      <c r="F20" s="492"/>
      <c r="G20" s="492"/>
      <c r="H20" s="492"/>
      <c r="I20" s="492"/>
      <c r="J20" s="105" t="str">
        <f>IF('A. Leveraging'!J19="","",'A. Leveraging'!J19)</f>
        <v/>
      </c>
      <c r="K20" s="98">
        <f>IF('A. Leveraging'!K19="","",'A. Leveraging'!K19)</f>
        <v>0</v>
      </c>
      <c r="L20" s="206"/>
      <c r="M20" s="54"/>
      <c r="N20" s="50"/>
      <c r="Q20" s="362"/>
      <c r="R20" s="373" t="str">
        <f>IF('A. Leveraging'!R19="","",'A. Leveraging'!R19)</f>
        <v/>
      </c>
      <c r="S20" s="373"/>
      <c r="T20" s="373"/>
      <c r="U20" s="373"/>
      <c r="V20" s="373"/>
      <c r="W20" s="92" t="str">
        <f>IF('A. Leveraging'!W19="","",'A. Leveraging'!W19)</f>
        <v/>
      </c>
      <c r="X20" s="73">
        <f>IF('A. Leveraging'!X19="","",'A. Leveraging'!X19)</f>
        <v>0</v>
      </c>
      <c r="Y20" s="206"/>
      <c r="Z20" s="54"/>
    </row>
    <row r="21" spans="2:26" x14ac:dyDescent="0.25">
      <c r="D21" s="362"/>
      <c r="E21" s="373" t="str">
        <f>IF('A. Leveraging'!E20="","",'A. Leveraging'!E20)</f>
        <v/>
      </c>
      <c r="F21" s="373"/>
      <c r="G21" s="373"/>
      <c r="H21" s="373"/>
      <c r="I21" s="373"/>
      <c r="J21" s="92" t="str">
        <f>IF('A. Leveraging'!J20="","",'A. Leveraging'!J20)</f>
        <v/>
      </c>
      <c r="K21" s="93">
        <f>IF('A. Leveraging'!K20="","",'A. Leveraging'!K20)</f>
        <v>0</v>
      </c>
      <c r="L21" s="207"/>
      <c r="M21" s="54"/>
      <c r="N21" s="50"/>
      <c r="Q21" s="362"/>
      <c r="R21" s="373" t="str">
        <f>IF('A. Leveraging'!R20="","",'A. Leveraging'!R20)</f>
        <v/>
      </c>
      <c r="S21" s="373"/>
      <c r="T21" s="373"/>
      <c r="U21" s="373"/>
      <c r="V21" s="373"/>
      <c r="W21" s="92" t="str">
        <f>IF('A. Leveraging'!W20="","",'A. Leveraging'!W20)</f>
        <v/>
      </c>
      <c r="X21" s="73">
        <f>IF('A. Leveraging'!X20="","",'A. Leveraging'!X20)</f>
        <v>0</v>
      </c>
      <c r="Y21" s="207"/>
      <c r="Z21" s="54"/>
    </row>
    <row r="22" spans="2:26" x14ac:dyDescent="0.25">
      <c r="D22" s="362"/>
      <c r="E22" s="373" t="str">
        <f>IF('A. Leveraging'!E21="","",'A. Leveraging'!E21)</f>
        <v/>
      </c>
      <c r="F22" s="373"/>
      <c r="G22" s="373"/>
      <c r="H22" s="373"/>
      <c r="I22" s="373"/>
      <c r="J22" s="92" t="str">
        <f>IF('A. Leveraging'!J21="","",'A. Leveraging'!J21)</f>
        <v/>
      </c>
      <c r="K22" s="93">
        <f>IF('A. Leveraging'!K21="","",'A. Leveraging'!K21)</f>
        <v>0</v>
      </c>
      <c r="L22" s="207"/>
      <c r="M22" s="54"/>
      <c r="N22" s="50"/>
      <c r="Q22" s="362"/>
      <c r="R22" s="373" t="str">
        <f>IF('A. Leveraging'!R21="","",'A. Leveraging'!R21)</f>
        <v/>
      </c>
      <c r="S22" s="373"/>
      <c r="T22" s="373"/>
      <c r="U22" s="373"/>
      <c r="V22" s="373"/>
      <c r="W22" s="92" t="str">
        <f>IF('A. Leveraging'!W21="","",'A. Leveraging'!W21)</f>
        <v/>
      </c>
      <c r="X22" s="73">
        <f>IF('A. Leveraging'!X21="","",'A. Leveraging'!X21)</f>
        <v>0</v>
      </c>
      <c r="Y22" s="207"/>
      <c r="Z22" s="54"/>
    </row>
    <row r="23" spans="2:26" x14ac:dyDescent="0.25">
      <c r="D23" s="362"/>
      <c r="E23" s="373" t="str">
        <f>IF('A. Leveraging'!E22="","",'A. Leveraging'!E22)</f>
        <v/>
      </c>
      <c r="F23" s="373"/>
      <c r="G23" s="373"/>
      <c r="H23" s="373"/>
      <c r="I23" s="373"/>
      <c r="J23" s="92" t="str">
        <f>IF('A. Leveraging'!J22="","",'A. Leveraging'!J22)</f>
        <v/>
      </c>
      <c r="K23" s="93">
        <f>IF('A. Leveraging'!K22="","",'A. Leveraging'!K22)</f>
        <v>0</v>
      </c>
      <c r="L23" s="207"/>
      <c r="M23" s="54"/>
      <c r="N23" s="50"/>
      <c r="Q23" s="362"/>
      <c r="R23" s="373" t="str">
        <f>IF('A. Leveraging'!R22="","",'A. Leveraging'!R22)</f>
        <v/>
      </c>
      <c r="S23" s="373"/>
      <c r="T23" s="373"/>
      <c r="U23" s="373"/>
      <c r="V23" s="373"/>
      <c r="W23" s="92" t="str">
        <f>IF('A. Leveraging'!W22="","",'A. Leveraging'!W22)</f>
        <v/>
      </c>
      <c r="X23" s="73">
        <f>IF('A. Leveraging'!X22="","",'A. Leveraging'!X22)</f>
        <v>0</v>
      </c>
      <c r="Y23" s="207"/>
      <c r="Z23" s="54"/>
    </row>
    <row r="24" spans="2:26" x14ac:dyDescent="0.25">
      <c r="D24" s="362"/>
      <c r="E24" s="373" t="str">
        <f>IF('A. Leveraging'!E23="","",'A. Leveraging'!E23)</f>
        <v/>
      </c>
      <c r="F24" s="373"/>
      <c r="G24" s="373"/>
      <c r="H24" s="373"/>
      <c r="I24" s="373"/>
      <c r="J24" s="92" t="str">
        <f>IF('A. Leveraging'!J23="","",'A. Leveraging'!J23)</f>
        <v/>
      </c>
      <c r="K24" s="93">
        <f>IF('A. Leveraging'!K23="","",'A. Leveraging'!K23)</f>
        <v>0</v>
      </c>
      <c r="L24" s="207"/>
      <c r="M24" s="54"/>
      <c r="N24" s="50"/>
      <c r="Q24" s="362"/>
      <c r="R24" s="373" t="str">
        <f>IF('A. Leveraging'!R23="","",'A. Leveraging'!R23)</f>
        <v/>
      </c>
      <c r="S24" s="373"/>
      <c r="T24" s="373"/>
      <c r="U24" s="373"/>
      <c r="V24" s="373"/>
      <c r="W24" s="92" t="str">
        <f>IF('A. Leveraging'!W23="","",'A. Leveraging'!W23)</f>
        <v/>
      </c>
      <c r="X24" s="73">
        <f>IF('A. Leveraging'!X23="","",'A. Leveraging'!X23)</f>
        <v>0</v>
      </c>
      <c r="Y24" s="207"/>
      <c r="Z24" s="54"/>
    </row>
    <row r="25" spans="2:26" x14ac:dyDescent="0.25">
      <c r="D25" s="362"/>
      <c r="E25" s="373" t="str">
        <f>IF('A. Leveraging'!E24="","",'A. Leveraging'!E24)</f>
        <v/>
      </c>
      <c r="F25" s="373"/>
      <c r="G25" s="373"/>
      <c r="H25" s="373"/>
      <c r="I25" s="373"/>
      <c r="J25" s="92" t="str">
        <f>IF('A. Leveraging'!J24="","",'A. Leveraging'!J24)</f>
        <v/>
      </c>
      <c r="K25" s="93">
        <f>IF('A. Leveraging'!K24="","",'A. Leveraging'!K24)</f>
        <v>0</v>
      </c>
      <c r="L25" s="207"/>
      <c r="M25" s="54"/>
      <c r="N25" s="50"/>
      <c r="Q25" s="362"/>
      <c r="R25" s="373" t="str">
        <f>IF('A. Leveraging'!R24="","",'A. Leveraging'!R24)</f>
        <v/>
      </c>
      <c r="S25" s="373"/>
      <c r="T25" s="373"/>
      <c r="U25" s="373"/>
      <c r="V25" s="373"/>
      <c r="W25" s="92" t="str">
        <f>IF('A. Leveraging'!W24="","",'A. Leveraging'!W24)</f>
        <v/>
      </c>
      <c r="X25" s="73">
        <f>IF('A. Leveraging'!X24="","",'A. Leveraging'!X24)</f>
        <v>0</v>
      </c>
      <c r="Y25" s="207"/>
      <c r="Z25" s="54"/>
    </row>
    <row r="26" spans="2:26" x14ac:dyDescent="0.25">
      <c r="D26" s="362"/>
      <c r="E26" s="373" t="str">
        <f>IF('A. Leveraging'!E25="","",'A. Leveraging'!E25)</f>
        <v/>
      </c>
      <c r="F26" s="373"/>
      <c r="G26" s="373"/>
      <c r="H26" s="373"/>
      <c r="I26" s="373"/>
      <c r="J26" s="92" t="str">
        <f>IF('A. Leveraging'!J25="","",'A. Leveraging'!J25)</f>
        <v/>
      </c>
      <c r="K26" s="93">
        <f>IF('A. Leveraging'!K25="","",'A. Leveraging'!K25)</f>
        <v>0</v>
      </c>
      <c r="L26" s="207"/>
      <c r="M26" s="54"/>
      <c r="N26" s="50"/>
      <c r="Q26" s="362"/>
      <c r="R26" s="373" t="str">
        <f>IF('A. Leveraging'!R25="","",'A. Leveraging'!R25)</f>
        <v/>
      </c>
      <c r="S26" s="373"/>
      <c r="T26" s="373"/>
      <c r="U26" s="373"/>
      <c r="V26" s="373"/>
      <c r="W26" s="92" t="str">
        <f>IF('A. Leveraging'!W25="","",'A. Leveraging'!W25)</f>
        <v/>
      </c>
      <c r="X26" s="73">
        <f>IF('A. Leveraging'!X25="","",'A. Leveraging'!X25)</f>
        <v>0</v>
      </c>
      <c r="Y26" s="207"/>
      <c r="Z26" s="54"/>
    </row>
    <row r="27" spans="2:26" x14ac:dyDescent="0.25">
      <c r="D27" s="362"/>
      <c r="E27" s="373" t="str">
        <f>IF('A. Leveraging'!E26="","",'A. Leveraging'!E26)</f>
        <v/>
      </c>
      <c r="F27" s="373"/>
      <c r="G27" s="373"/>
      <c r="H27" s="373"/>
      <c r="I27" s="373"/>
      <c r="J27" s="92" t="str">
        <f>IF('A. Leveraging'!J26="","",'A. Leveraging'!J26)</f>
        <v/>
      </c>
      <c r="K27" s="93">
        <f>IF('A. Leveraging'!K26="","",'A. Leveraging'!K26)</f>
        <v>0</v>
      </c>
      <c r="L27" s="207"/>
      <c r="M27" s="54"/>
      <c r="N27" s="50"/>
      <c r="Q27" s="362"/>
      <c r="R27" s="373" t="str">
        <f>IF('A. Leveraging'!R26="","",'A. Leveraging'!R26)</f>
        <v/>
      </c>
      <c r="S27" s="373"/>
      <c r="T27" s="373"/>
      <c r="U27" s="373"/>
      <c r="V27" s="373"/>
      <c r="W27" s="92" t="str">
        <f>IF('A. Leveraging'!W26="","",'A. Leveraging'!W26)</f>
        <v/>
      </c>
      <c r="X27" s="73">
        <f>IF('A. Leveraging'!X26="","",'A. Leveraging'!X26)</f>
        <v>0</v>
      </c>
      <c r="Y27" s="207"/>
      <c r="Z27" s="54"/>
    </row>
    <row r="28" spans="2:26" x14ac:dyDescent="0.25">
      <c r="D28" s="362"/>
      <c r="E28" s="373" t="str">
        <f>IF('A. Leveraging'!E27="","",'A. Leveraging'!E27)</f>
        <v/>
      </c>
      <c r="F28" s="373"/>
      <c r="G28" s="373"/>
      <c r="H28" s="373"/>
      <c r="I28" s="373"/>
      <c r="J28" s="92" t="str">
        <f>IF('A. Leveraging'!J27="","",'A. Leveraging'!J27)</f>
        <v/>
      </c>
      <c r="K28" s="93">
        <f>IF('A. Leveraging'!K27="","",'A. Leveraging'!K27)</f>
        <v>0</v>
      </c>
      <c r="L28" s="207"/>
      <c r="M28" s="54"/>
      <c r="N28" s="50"/>
      <c r="Q28" s="362"/>
      <c r="R28" s="373" t="str">
        <f>IF('A. Leveraging'!R27="","",'A. Leveraging'!R27)</f>
        <v/>
      </c>
      <c r="S28" s="373"/>
      <c r="T28" s="373"/>
      <c r="U28" s="373"/>
      <c r="V28" s="373"/>
      <c r="W28" s="92" t="str">
        <f>IF('A. Leveraging'!W27="","",'A. Leveraging'!W27)</f>
        <v/>
      </c>
      <c r="X28" s="73">
        <f>IF('A. Leveraging'!X27="","",'A. Leveraging'!X27)</f>
        <v>0</v>
      </c>
      <c r="Y28" s="207"/>
      <c r="Z28" s="54"/>
    </row>
    <row r="29" spans="2:26" ht="16.5" thickBot="1" x14ac:dyDescent="0.3">
      <c r="D29" s="494"/>
      <c r="E29" s="496" t="str">
        <f>IF('A. Leveraging'!E28="","",'A. Leveraging'!E28)</f>
        <v/>
      </c>
      <c r="F29" s="496"/>
      <c r="G29" s="496"/>
      <c r="H29" s="496"/>
      <c r="I29" s="496"/>
      <c r="J29" s="99" t="str">
        <f>IF('A. Leveraging'!J28="","",'A. Leveraging'!J28)</f>
        <v/>
      </c>
      <c r="K29" s="100">
        <f>IF('A. Leveraging'!K28="","",'A. Leveraging'!K28)</f>
        <v>0</v>
      </c>
      <c r="L29" s="208"/>
      <c r="M29" s="54"/>
      <c r="N29" s="50"/>
      <c r="Q29" s="494"/>
      <c r="R29" s="373" t="str">
        <f>IF('A. Leveraging'!R28="","",'A. Leveraging'!R28)</f>
        <v/>
      </c>
      <c r="S29" s="373"/>
      <c r="T29" s="373"/>
      <c r="U29" s="373"/>
      <c r="V29" s="373"/>
      <c r="W29" s="92" t="str">
        <f>IF('A. Leveraging'!W28="","",'A. Leveraging'!W28)</f>
        <v/>
      </c>
      <c r="X29" s="73">
        <f>IF('A. Leveraging'!X28="","",'A. Leveraging'!X28)</f>
        <v>0</v>
      </c>
      <c r="Y29" s="208"/>
      <c r="Z29" s="54"/>
    </row>
    <row r="30" spans="2:26" x14ac:dyDescent="0.25">
      <c r="D30" s="499" t="s">
        <v>300</v>
      </c>
      <c r="E30" s="502"/>
      <c r="F30" s="502"/>
      <c r="G30" s="502"/>
      <c r="H30" s="502"/>
      <c r="I30" s="502"/>
      <c r="J30" s="204"/>
      <c r="K30" s="104" t="str">
        <f>IF(J$17=0,"",(J30/J$17))</f>
        <v/>
      </c>
      <c r="L30" s="209"/>
      <c r="M30" s="54"/>
      <c r="N30" s="50"/>
      <c r="Q30" s="499" t="s">
        <v>300</v>
      </c>
      <c r="R30" s="502"/>
      <c r="S30" s="502"/>
      <c r="T30" s="502"/>
      <c r="U30" s="502"/>
      <c r="V30" s="502"/>
      <c r="W30" s="204"/>
      <c r="X30" s="104" t="str">
        <f>IF(W$17=0,"",(W30/W$17))</f>
        <v/>
      </c>
      <c r="Y30" s="209"/>
      <c r="Z30" s="54"/>
    </row>
    <row r="31" spans="2:26" x14ac:dyDescent="0.25">
      <c r="D31" s="500"/>
      <c r="E31" s="358"/>
      <c r="F31" s="358"/>
      <c r="G31" s="358"/>
      <c r="H31" s="358"/>
      <c r="I31" s="358"/>
      <c r="J31" s="70"/>
      <c r="K31" s="93" t="str">
        <f t="shared" ref="K31:K34" si="0">IF(J$17=0,"",(J31/J$17))</f>
        <v/>
      </c>
      <c r="L31" s="207"/>
      <c r="M31" s="54"/>
      <c r="N31" s="50"/>
      <c r="Q31" s="500"/>
      <c r="R31" s="358"/>
      <c r="S31" s="358"/>
      <c r="T31" s="358"/>
      <c r="U31" s="358"/>
      <c r="V31" s="358"/>
      <c r="W31" s="70"/>
      <c r="X31" s="93" t="str">
        <f t="shared" ref="X31:X34" si="1">IF(W$17=0,"",(W31/W$17))</f>
        <v/>
      </c>
      <c r="Y31" s="207"/>
      <c r="Z31" s="54"/>
    </row>
    <row r="32" spans="2:26" x14ac:dyDescent="0.25">
      <c r="D32" s="500"/>
      <c r="E32" s="358"/>
      <c r="F32" s="358"/>
      <c r="G32" s="358"/>
      <c r="H32" s="358"/>
      <c r="I32" s="358"/>
      <c r="J32" s="70"/>
      <c r="K32" s="93" t="str">
        <f t="shared" si="0"/>
        <v/>
      </c>
      <c r="L32" s="207"/>
      <c r="M32" s="54"/>
      <c r="N32" s="50"/>
      <c r="Q32" s="500"/>
      <c r="R32" s="358"/>
      <c r="S32" s="358"/>
      <c r="T32" s="358"/>
      <c r="U32" s="358"/>
      <c r="V32" s="358"/>
      <c r="W32" s="70"/>
      <c r="X32" s="93" t="str">
        <f t="shared" si="1"/>
        <v/>
      </c>
      <c r="Y32" s="207"/>
      <c r="Z32" s="54"/>
    </row>
    <row r="33" spans="2:26" x14ac:dyDescent="0.25">
      <c r="D33" s="500"/>
      <c r="E33" s="358"/>
      <c r="F33" s="358"/>
      <c r="G33" s="358"/>
      <c r="H33" s="358"/>
      <c r="I33" s="358"/>
      <c r="J33" s="70"/>
      <c r="K33" s="93" t="str">
        <f t="shared" si="0"/>
        <v/>
      </c>
      <c r="L33" s="207"/>
      <c r="M33" s="54"/>
      <c r="N33" s="50"/>
      <c r="Q33" s="500"/>
      <c r="R33" s="358"/>
      <c r="S33" s="358"/>
      <c r="T33" s="358"/>
      <c r="U33" s="358"/>
      <c r="V33" s="358"/>
      <c r="W33" s="70"/>
      <c r="X33" s="93" t="str">
        <f t="shared" si="1"/>
        <v/>
      </c>
      <c r="Y33" s="207"/>
      <c r="Z33" s="54"/>
    </row>
    <row r="34" spans="2:26" ht="16.5" thickBot="1" x14ac:dyDescent="0.3">
      <c r="D34" s="501"/>
      <c r="E34" s="495"/>
      <c r="F34" s="495"/>
      <c r="G34" s="495"/>
      <c r="H34" s="495"/>
      <c r="I34" s="495"/>
      <c r="J34" s="205"/>
      <c r="K34" s="100" t="str">
        <f t="shared" si="0"/>
        <v/>
      </c>
      <c r="L34" s="208"/>
      <c r="M34" s="54"/>
      <c r="N34" s="50"/>
      <c r="Q34" s="501"/>
      <c r="R34" s="495"/>
      <c r="S34" s="495"/>
      <c r="T34" s="495"/>
      <c r="U34" s="495"/>
      <c r="V34" s="495"/>
      <c r="W34" s="205"/>
      <c r="X34" s="100" t="str">
        <f t="shared" si="1"/>
        <v/>
      </c>
      <c r="Y34" s="208"/>
      <c r="Z34" s="54"/>
    </row>
    <row r="35" spans="2:26" x14ac:dyDescent="0.25">
      <c r="D35" s="97"/>
      <c r="E35" s="504" t="s">
        <v>90</v>
      </c>
      <c r="F35" s="504"/>
      <c r="G35" s="504"/>
      <c r="H35" s="504"/>
      <c r="I35" s="504"/>
      <c r="J35" s="101">
        <f>SUM(J20:J34)</f>
        <v>0</v>
      </c>
      <c r="K35" s="102">
        <f>SUM(K20:K34)</f>
        <v>0</v>
      </c>
      <c r="L35" s="103">
        <f>SUMIF(L20:L34,"X",K20:K34)</f>
        <v>0</v>
      </c>
      <c r="N35" s="50"/>
      <c r="Q35" s="97"/>
      <c r="R35" s="359" t="s">
        <v>90</v>
      </c>
      <c r="S35" s="359"/>
      <c r="T35" s="359"/>
      <c r="U35" s="359"/>
      <c r="V35" s="359"/>
      <c r="W35" s="72">
        <f>SUM(W20:W34)</f>
        <v>0</v>
      </c>
      <c r="X35" s="74">
        <f>SUM(X20:X34)</f>
        <v>0</v>
      </c>
      <c r="Y35" s="103">
        <f>SUMIF(Y20:Y34,"X",X20:X34)</f>
        <v>0</v>
      </c>
    </row>
    <row r="36" spans="2:26" x14ac:dyDescent="0.25">
      <c r="N36" s="50"/>
    </row>
    <row r="37" spans="2:26" ht="22.5" customHeight="1" x14ac:dyDescent="0.25">
      <c r="D37" s="409" t="s">
        <v>68</v>
      </c>
      <c r="E37" s="409"/>
      <c r="F37" s="409"/>
      <c r="G37" s="409"/>
      <c r="H37" s="409"/>
      <c r="I37" s="409"/>
      <c r="J37" s="409"/>
      <c r="K37" s="409"/>
      <c r="L37" s="409"/>
      <c r="M37" s="409"/>
      <c r="N37" s="90"/>
      <c r="O37" s="89"/>
      <c r="P37" s="89"/>
      <c r="Q37" s="409" t="str">
        <f>D37</f>
        <v>ii. Institutional Partner Services</v>
      </c>
      <c r="R37" s="409"/>
      <c r="S37" s="409"/>
      <c r="T37" s="409"/>
      <c r="U37" s="409"/>
      <c r="V37" s="409"/>
      <c r="W37" s="409"/>
      <c r="X37" s="409"/>
      <c r="Y37" s="409"/>
      <c r="Z37" s="409"/>
    </row>
    <row r="38" spans="2:26" s="60" customFormat="1" ht="66.599999999999994" customHeight="1" x14ac:dyDescent="0.2">
      <c r="B38" s="64"/>
      <c r="C38" s="64"/>
      <c r="D38" s="503" t="s">
        <v>301</v>
      </c>
      <c r="E38" s="503"/>
      <c r="F38" s="503"/>
      <c r="G38" s="503"/>
      <c r="H38" s="503"/>
      <c r="I38" s="503"/>
      <c r="J38" s="503"/>
      <c r="K38" s="503"/>
      <c r="L38" s="503"/>
      <c r="M38" s="503"/>
      <c r="N38" s="62"/>
      <c r="O38" s="64"/>
      <c r="P38" s="64"/>
      <c r="Q38" s="503" t="str">
        <f>D38</f>
        <v>Projects where the Anchor Institution provides on-site medical, nutrition, support and/or other specialized services that are outlined on the Anchor Institution Service Checklist may earn a maximum of four points, depending on the level of intensity of such service and number of services provided. One point will be awarded per service provided unless otherwise noted on the Anchor Institution Service Checklist.</v>
      </c>
      <c r="R38" s="503"/>
      <c r="S38" s="503"/>
      <c r="T38" s="503"/>
      <c r="U38" s="503"/>
      <c r="V38" s="503"/>
      <c r="W38" s="503"/>
      <c r="X38" s="503"/>
      <c r="Y38" s="503"/>
      <c r="Z38" s="503"/>
    </row>
    <row r="39" spans="2:26" s="60" customFormat="1" ht="36" customHeight="1" x14ac:dyDescent="0.2">
      <c r="B39" s="64"/>
      <c r="C39" s="64"/>
      <c r="E39" s="497" t="s">
        <v>302</v>
      </c>
      <c r="F39" s="497"/>
      <c r="G39" s="497"/>
      <c r="H39" s="497"/>
      <c r="I39" s="497"/>
      <c r="J39" s="498"/>
      <c r="K39" s="210"/>
      <c r="O39" s="64"/>
      <c r="P39" s="64"/>
      <c r="R39" s="497" t="s">
        <v>302</v>
      </c>
      <c r="S39" s="497"/>
      <c r="T39" s="497"/>
      <c r="U39" s="497"/>
      <c r="V39" s="497"/>
      <c r="W39" s="498"/>
      <c r="X39" s="210"/>
    </row>
    <row r="40" spans="2:26" s="60" customFormat="1" ht="15" customHeight="1" x14ac:dyDescent="0.2">
      <c r="B40" s="64"/>
      <c r="C40" s="64"/>
      <c r="O40" s="64"/>
      <c r="P40" s="64"/>
    </row>
  </sheetData>
  <sheetProtection algorithmName="SHA-512" hashValue="w+tvBHv0y6xiT1j29NcUwOEu5EdTkHEpkj/35AtkD+69PuV55W8j2OTmCYM0vSA5mymtTOyHx6t9wCWbCRzQPg==" saltValue="8X6fi4y2fFn7ErUWunBh9A==" spinCount="100000" sheet="1" selectLockedCells="1"/>
  <mergeCells count="62">
    <mergeCell ref="E39:J39"/>
    <mergeCell ref="R39:W39"/>
    <mergeCell ref="Q30:Q34"/>
    <mergeCell ref="R30:V30"/>
    <mergeCell ref="R31:V31"/>
    <mergeCell ref="R32:V32"/>
    <mergeCell ref="R33:V33"/>
    <mergeCell ref="R34:V34"/>
    <mergeCell ref="D38:M38"/>
    <mergeCell ref="Q38:Z38"/>
    <mergeCell ref="E35:I35"/>
    <mergeCell ref="R35:V35"/>
    <mergeCell ref="D37:M37"/>
    <mergeCell ref="Q37:Z37"/>
    <mergeCell ref="D30:D34"/>
    <mergeCell ref="E30:I30"/>
    <mergeCell ref="E31:I31"/>
    <mergeCell ref="E32:I32"/>
    <mergeCell ref="E33:I33"/>
    <mergeCell ref="E34:I34"/>
    <mergeCell ref="E24:I24"/>
    <mergeCell ref="E27:I27"/>
    <mergeCell ref="E28:I28"/>
    <mergeCell ref="E29:I29"/>
    <mergeCell ref="Q19:Q29"/>
    <mergeCell ref="E21:I21"/>
    <mergeCell ref="R21:V21"/>
    <mergeCell ref="E22:I22"/>
    <mergeCell ref="R22:V22"/>
    <mergeCell ref="E23:I23"/>
    <mergeCell ref="R23:V23"/>
    <mergeCell ref="R27:V27"/>
    <mergeCell ref="R28:V28"/>
    <mergeCell ref="R29:V29"/>
    <mergeCell ref="Q14:Z14"/>
    <mergeCell ref="D14:M14"/>
    <mergeCell ref="E19:I19"/>
    <mergeCell ref="R19:V19"/>
    <mergeCell ref="E20:I20"/>
    <mergeCell ref="R20:V20"/>
    <mergeCell ref="Q15:Z15"/>
    <mergeCell ref="E16:L16"/>
    <mergeCell ref="R16:Y16"/>
    <mergeCell ref="D15:M15"/>
    <mergeCell ref="D19:D29"/>
    <mergeCell ref="R24:V24"/>
    <mergeCell ref="E25:I25"/>
    <mergeCell ref="R25:V25"/>
    <mergeCell ref="E26:I26"/>
    <mergeCell ref="R26:V26"/>
    <mergeCell ref="H6:L6"/>
    <mergeCell ref="U6:Y6"/>
    <mergeCell ref="H8:I8"/>
    <mergeCell ref="U8:V8"/>
    <mergeCell ref="D13:M13"/>
    <mergeCell ref="Q13:Z13"/>
    <mergeCell ref="D2:M2"/>
    <mergeCell ref="Q2:Z2"/>
    <mergeCell ref="D3:M3"/>
    <mergeCell ref="Q3:Z3"/>
    <mergeCell ref="H5:I5"/>
    <mergeCell ref="U5:V5"/>
  </mergeCells>
  <dataValidations count="2">
    <dataValidation type="list" allowBlank="1" showInputMessage="1" showErrorMessage="1" sqref="L20:L34 Y20:Y34" xr:uid="{9FCDB607-BCD3-481C-AE78-9394ECB4AA8F}">
      <formula1>"X,"</formula1>
    </dataValidation>
    <dataValidation type="list" allowBlank="1" showInputMessage="1" showErrorMessage="1" sqref="X39 K39" xr:uid="{A33CBE2A-AEFF-47E0-AF66-B00A48E67191}">
      <formula1>"0,1,2,3,4"</formula1>
    </dataValidation>
  </dataValidations>
  <pageMargins left="0.7" right="0.7" top="0.75" bottom="0.75" header="0.3" footer="0.3"/>
  <pageSetup scale="68" orientation="portrait" r:id="rId1"/>
  <headerFooter>
    <oddFooter>&amp;CTab: &amp;A&amp;RPrint Date: &amp;D</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F30E8-8503-446F-9EC3-304B35D80475}">
  <dimension ref="B1:AB72"/>
  <sheetViews>
    <sheetView showGridLines="0" view="pageBreakPreview" zoomScaleNormal="100" zoomScaleSheetLayoutView="100" workbookViewId="0">
      <selection activeCell="E5" sqref="E5"/>
    </sheetView>
  </sheetViews>
  <sheetFormatPr defaultColWidth="9.140625" defaultRowHeight="15.75" x14ac:dyDescent="0.25"/>
  <cols>
    <col min="1" max="1" width="3.5703125" style="49" customWidth="1"/>
    <col min="2" max="3" width="4.85546875" style="49" customWidth="1"/>
    <col min="4" max="9" width="12.42578125" style="49" customWidth="1"/>
    <col min="10" max="10" width="1.5703125" style="49" customWidth="1"/>
    <col min="11" max="11" width="12.42578125" style="49" customWidth="1"/>
    <col min="12" max="12" width="1.5703125" style="49" customWidth="1"/>
    <col min="13" max="13" width="18.140625" style="118" hidden="1" customWidth="1"/>
    <col min="14" max="14" width="3.5703125" style="49" customWidth="1"/>
    <col min="15" max="16" width="4.85546875" style="49" customWidth="1"/>
    <col min="17" max="22" width="12.42578125" style="49" customWidth="1"/>
    <col min="23" max="23" width="1.5703125" style="49" customWidth="1"/>
    <col min="24" max="24" width="12.42578125" style="49" customWidth="1"/>
    <col min="25" max="25" width="1.5703125" style="49" customWidth="1"/>
    <col min="26" max="26" width="12.42578125" style="49" customWidth="1"/>
    <col min="27" max="27" width="1.5703125" style="49" customWidth="1"/>
    <col min="28" max="28" width="12.42578125" style="49" customWidth="1"/>
    <col min="29" max="29" width="52.7109375" style="49" customWidth="1"/>
    <col min="30" max="16384" width="9.140625" style="49"/>
  </cols>
  <sheetData>
    <row r="1" spans="2:28" x14ac:dyDescent="0.25">
      <c r="N1" s="50"/>
    </row>
    <row r="2" spans="2:28" x14ac:dyDescent="0.25">
      <c r="B2" s="339" t="s">
        <v>23</v>
      </c>
      <c r="C2" s="339"/>
      <c r="D2" s="339"/>
      <c r="E2" s="339"/>
      <c r="F2" s="339"/>
      <c r="G2" s="339"/>
      <c r="H2" s="339"/>
      <c r="I2" s="339"/>
      <c r="J2" s="339"/>
      <c r="K2" s="339"/>
      <c r="L2" s="339"/>
      <c r="N2" s="50"/>
      <c r="O2" s="339" t="s">
        <v>23</v>
      </c>
      <c r="P2" s="339"/>
      <c r="Q2" s="339"/>
      <c r="R2" s="339"/>
      <c r="S2" s="339"/>
      <c r="T2" s="339"/>
      <c r="U2" s="339"/>
      <c r="V2" s="339"/>
      <c r="W2" s="339"/>
      <c r="X2" s="339"/>
      <c r="Y2" s="339"/>
      <c r="Z2" s="339"/>
      <c r="AA2" s="339"/>
      <c r="AB2" s="339"/>
    </row>
    <row r="3" spans="2:28" ht="16.5" thickBot="1" x14ac:dyDescent="0.3">
      <c r="B3" s="340" t="s">
        <v>24</v>
      </c>
      <c r="C3" s="340"/>
      <c r="D3" s="340"/>
      <c r="E3" s="340"/>
      <c r="F3" s="340"/>
      <c r="G3" s="340"/>
      <c r="H3" s="340"/>
      <c r="I3" s="340"/>
      <c r="J3" s="340"/>
      <c r="K3" s="340"/>
      <c r="L3" s="340"/>
      <c r="M3" s="119" t="s">
        <v>25</v>
      </c>
      <c r="N3" s="50"/>
      <c r="O3" s="340" t="s">
        <v>26</v>
      </c>
      <c r="P3" s="340"/>
      <c r="Q3" s="340"/>
      <c r="R3" s="340"/>
      <c r="S3" s="340"/>
      <c r="T3" s="340"/>
      <c r="U3" s="340"/>
      <c r="V3" s="340"/>
      <c r="W3" s="340"/>
      <c r="X3" s="340"/>
      <c r="Y3" s="340"/>
      <c r="Z3" s="340"/>
      <c r="AA3" s="340"/>
      <c r="AB3" s="340"/>
    </row>
    <row r="4" spans="2:28" x14ac:dyDescent="0.25">
      <c r="B4" s="51"/>
      <c r="C4" s="51"/>
      <c r="D4" s="51"/>
      <c r="E4" s="51"/>
      <c r="F4" s="51"/>
      <c r="G4" s="51"/>
      <c r="H4" s="51"/>
      <c r="I4" s="51"/>
      <c r="K4" s="51"/>
      <c r="L4" s="51"/>
      <c r="N4" s="50"/>
      <c r="O4" s="51"/>
      <c r="P4" s="51"/>
      <c r="Q4" s="51"/>
      <c r="R4" s="51"/>
      <c r="S4" s="51"/>
      <c r="T4" s="51"/>
      <c r="U4" s="51"/>
      <c r="V4" s="51"/>
      <c r="X4" s="51"/>
      <c r="Z4" s="51"/>
      <c r="AA4" s="51"/>
      <c r="AB4" s="51"/>
    </row>
    <row r="5" spans="2:28" x14ac:dyDescent="0.25">
      <c r="D5" s="52" t="s">
        <v>27</v>
      </c>
      <c r="E5" s="53"/>
      <c r="F5" s="54"/>
      <c r="G5" s="54"/>
      <c r="H5" s="54"/>
      <c r="I5" s="54"/>
      <c r="K5" s="54"/>
      <c r="L5" s="54"/>
      <c r="M5" s="55"/>
      <c r="N5" s="50"/>
      <c r="Q5" s="52" t="s">
        <v>27</v>
      </c>
      <c r="R5" s="53"/>
      <c r="S5" s="54"/>
      <c r="T5" s="54"/>
      <c r="U5" s="54"/>
      <c r="V5" s="54"/>
      <c r="AB5" s="51"/>
    </row>
    <row r="6" spans="2:28" x14ac:dyDescent="0.25">
      <c r="D6" s="52" t="s">
        <v>28</v>
      </c>
      <c r="E6" s="341"/>
      <c r="F6" s="342"/>
      <c r="G6" s="342"/>
      <c r="H6" s="342"/>
      <c r="I6" s="343"/>
      <c r="K6" s="54"/>
      <c r="L6" s="54"/>
      <c r="M6" s="118" t="s">
        <v>29</v>
      </c>
      <c r="N6" s="50"/>
      <c r="Q6" s="52" t="s">
        <v>28</v>
      </c>
      <c r="R6" s="341"/>
      <c r="S6" s="342"/>
      <c r="T6" s="342"/>
      <c r="U6" s="342"/>
      <c r="V6" s="343"/>
    </row>
    <row r="7" spans="2:28" x14ac:dyDescent="0.25">
      <c r="D7" s="52"/>
      <c r="E7" s="274"/>
      <c r="F7" s="120"/>
      <c r="G7" s="54"/>
      <c r="H7" s="54"/>
      <c r="I7" s="54"/>
      <c r="K7" s="54"/>
      <c r="L7" s="54"/>
      <c r="M7" s="118" t="s">
        <v>30</v>
      </c>
      <c r="N7" s="50"/>
      <c r="Q7" s="52"/>
      <c r="R7" s="274"/>
      <c r="S7" s="120"/>
      <c r="T7" s="54"/>
      <c r="U7" s="54"/>
      <c r="V7" s="54"/>
    </row>
    <row r="8" spans="2:28" x14ac:dyDescent="0.25">
      <c r="D8" s="52" t="s">
        <v>31</v>
      </c>
      <c r="E8" s="344"/>
      <c r="F8" s="345"/>
      <c r="G8" s="54"/>
      <c r="H8" s="54" t="s">
        <v>32</v>
      </c>
      <c r="I8" s="54"/>
      <c r="K8" s="56"/>
      <c r="L8" s="54"/>
      <c r="N8" s="50"/>
      <c r="Q8" s="52" t="s">
        <v>31</v>
      </c>
      <c r="R8" s="344"/>
      <c r="S8" s="345"/>
      <c r="T8" s="54"/>
      <c r="U8" s="54" t="s">
        <v>32</v>
      </c>
      <c r="V8" s="54"/>
      <c r="X8" s="56"/>
    </row>
    <row r="9" spans="2:28" x14ac:dyDescent="0.25">
      <c r="D9" s="52" t="s">
        <v>33</v>
      </c>
      <c r="E9" s="346"/>
      <c r="F9" s="343"/>
      <c r="G9" s="54"/>
      <c r="H9" s="54" t="s">
        <v>34</v>
      </c>
      <c r="I9" s="336"/>
      <c r="J9" s="337"/>
      <c r="K9" s="338"/>
      <c r="L9" s="54"/>
      <c r="N9" s="50"/>
      <c r="Q9" s="52" t="s">
        <v>33</v>
      </c>
      <c r="R9" s="346"/>
      <c r="S9" s="343"/>
      <c r="T9" s="54"/>
      <c r="U9" s="54" t="s">
        <v>34</v>
      </c>
      <c r="V9" s="336"/>
      <c r="W9" s="337"/>
      <c r="X9" s="338"/>
    </row>
    <row r="10" spans="2:28" x14ac:dyDescent="0.25">
      <c r="H10" s="54"/>
      <c r="I10" s="54"/>
      <c r="K10" s="54"/>
      <c r="L10" s="54"/>
      <c r="N10" s="50"/>
      <c r="U10" s="54"/>
      <c r="V10" s="54"/>
      <c r="X10" s="54"/>
      <c r="Z10" s="54"/>
      <c r="AA10" s="54"/>
    </row>
    <row r="11" spans="2:28" ht="16.5" thickBot="1" x14ac:dyDescent="0.3">
      <c r="B11" s="57"/>
      <c r="C11" s="57"/>
      <c r="D11" s="57"/>
      <c r="E11" s="57"/>
      <c r="F11" s="57"/>
      <c r="G11" s="57"/>
      <c r="H11" s="57"/>
      <c r="I11" s="57"/>
      <c r="J11" s="57"/>
      <c r="K11" s="57"/>
      <c r="L11" s="57"/>
      <c r="M11" s="119"/>
      <c r="N11" s="50"/>
      <c r="O11" s="57"/>
      <c r="P11" s="57"/>
      <c r="Q11" s="57"/>
      <c r="R11" s="57"/>
      <c r="S11" s="57"/>
      <c r="T11" s="57"/>
      <c r="U11" s="57"/>
      <c r="V11" s="57"/>
      <c r="W11" s="57"/>
      <c r="X11" s="57"/>
      <c r="Y11" s="57"/>
      <c r="Z11" s="57"/>
      <c r="AA11" s="57"/>
      <c r="AB11" s="57"/>
    </row>
    <row r="12" spans="2:28" ht="18" x14ac:dyDescent="0.25">
      <c r="B12" s="121"/>
      <c r="M12" s="119"/>
      <c r="N12" s="50"/>
      <c r="O12" s="121"/>
    </row>
    <row r="13" spans="2:28" x14ac:dyDescent="0.25">
      <c r="N13" s="50"/>
    </row>
    <row r="14" spans="2:28" x14ac:dyDescent="0.25">
      <c r="N14" s="50"/>
    </row>
    <row r="15" spans="2:28" x14ac:dyDescent="0.25">
      <c r="N15" s="50"/>
    </row>
    <row r="16" spans="2:28" x14ac:dyDescent="0.25">
      <c r="D16" s="122"/>
      <c r="E16" s="122"/>
      <c r="F16" s="122"/>
      <c r="G16" s="122"/>
      <c r="H16" s="122"/>
      <c r="I16" s="122"/>
      <c r="K16" s="122"/>
      <c r="L16" s="122"/>
      <c r="N16" s="50"/>
      <c r="Q16" s="122"/>
      <c r="R16" s="122"/>
      <c r="S16" s="122"/>
      <c r="T16" s="122"/>
      <c r="U16" s="122"/>
      <c r="V16" s="122"/>
      <c r="X16" s="122"/>
      <c r="Z16" s="122"/>
      <c r="AA16" s="122"/>
      <c r="AB16" s="122"/>
    </row>
    <row r="17" spans="2:28" ht="31.5" x14ac:dyDescent="0.25">
      <c r="B17" s="58"/>
      <c r="D17" s="122"/>
      <c r="E17" s="122"/>
      <c r="F17" s="122"/>
      <c r="G17" s="122"/>
      <c r="H17" s="122"/>
      <c r="I17" s="77" t="s">
        <v>35</v>
      </c>
      <c r="J17" s="60"/>
      <c r="K17" s="123" t="s">
        <v>36</v>
      </c>
      <c r="L17" s="124"/>
      <c r="M17" s="125" t="s">
        <v>37</v>
      </c>
      <c r="N17" s="50"/>
      <c r="O17" s="58"/>
      <c r="Q17" s="122"/>
      <c r="R17" s="122"/>
      <c r="S17" s="122"/>
      <c r="T17" s="122"/>
      <c r="U17" s="122"/>
      <c r="V17" s="123" t="s">
        <v>38</v>
      </c>
      <c r="X17" s="123" t="s">
        <v>36</v>
      </c>
      <c r="Y17" s="51"/>
      <c r="Z17" s="123" t="s">
        <v>39</v>
      </c>
      <c r="AA17" s="124"/>
      <c r="AB17" s="123" t="s">
        <v>40</v>
      </c>
    </row>
    <row r="18" spans="2:28" ht="16.5" x14ac:dyDescent="0.3">
      <c r="B18" s="58" t="s">
        <v>41</v>
      </c>
      <c r="D18" s="122"/>
      <c r="E18" s="122"/>
      <c r="F18" s="122"/>
      <c r="G18" s="122"/>
      <c r="H18" s="122"/>
      <c r="I18" s="126">
        <v>15</v>
      </c>
      <c r="K18" s="127">
        <f>'A. Leveraging'!H10</f>
        <v>0</v>
      </c>
      <c r="L18" s="122"/>
      <c r="M18" s="128" t="s">
        <v>42</v>
      </c>
      <c r="N18" s="50"/>
      <c r="O18" s="58" t="s">
        <v>41</v>
      </c>
      <c r="Q18" s="122"/>
      <c r="R18" s="122"/>
      <c r="S18" s="122"/>
      <c r="T18" s="122"/>
      <c r="U18" s="122"/>
      <c r="V18" s="126">
        <v>15</v>
      </c>
      <c r="X18" s="127">
        <f>K18</f>
        <v>0</v>
      </c>
      <c r="Z18" s="127">
        <f>'A. Leveraging'!U10</f>
        <v>0</v>
      </c>
      <c r="AA18" s="122"/>
      <c r="AB18" s="276" t="str">
        <f>IF(X18-Z18=0,"",X18-Z18)</f>
        <v/>
      </c>
    </row>
    <row r="19" spans="2:28" ht="15" customHeight="1" x14ac:dyDescent="0.25">
      <c r="B19" s="129"/>
      <c r="D19" s="122"/>
      <c r="E19" s="122"/>
      <c r="F19" s="122"/>
      <c r="G19" s="122"/>
      <c r="H19" s="122"/>
      <c r="M19" s="49" t="s">
        <v>43</v>
      </c>
      <c r="O19" s="129"/>
      <c r="Q19" s="122"/>
      <c r="R19" s="122"/>
      <c r="S19" s="122"/>
      <c r="T19" s="122"/>
      <c r="U19" s="122"/>
      <c r="AA19" s="122"/>
    </row>
    <row r="20" spans="2:28" x14ac:dyDescent="0.25">
      <c r="B20" s="58" t="s">
        <v>44</v>
      </c>
      <c r="D20" s="122"/>
      <c r="E20" s="122"/>
      <c r="F20" s="122"/>
      <c r="G20" s="122"/>
      <c r="H20" s="122"/>
      <c r="I20" s="126">
        <v>20</v>
      </c>
      <c r="K20" s="127">
        <f>'B. Rental Assistance'!G10</f>
        <v>0</v>
      </c>
      <c r="L20" s="122"/>
      <c r="M20" s="49" t="s">
        <v>45</v>
      </c>
      <c r="O20" s="58" t="s">
        <v>44</v>
      </c>
      <c r="Q20" s="122"/>
      <c r="R20" s="122"/>
      <c r="S20" s="122"/>
      <c r="T20" s="122"/>
      <c r="U20" s="122"/>
      <c r="V20" s="126">
        <v>20</v>
      </c>
      <c r="X20" s="127">
        <f>K20</f>
        <v>0</v>
      </c>
      <c r="Z20" s="127">
        <f>'B. Rental Assistance'!T10</f>
        <v>0</v>
      </c>
      <c r="AA20" s="122"/>
      <c r="AB20" s="276" t="str">
        <f>IF(X20-Z20=0,"",X20-Z20)</f>
        <v/>
      </c>
    </row>
    <row r="21" spans="2:28" ht="15" customHeight="1" x14ac:dyDescent="0.25">
      <c r="M21" s="49" t="s">
        <v>46</v>
      </c>
      <c r="AA21" s="122"/>
    </row>
    <row r="22" spans="2:28" x14ac:dyDescent="0.25">
      <c r="B22" s="58" t="s">
        <v>47</v>
      </c>
      <c r="D22" s="122"/>
      <c r="E22" s="122"/>
      <c r="F22" s="122"/>
      <c r="G22" s="122"/>
      <c r="H22" s="122"/>
      <c r="I22" s="126">
        <v>7</v>
      </c>
      <c r="K22" s="127">
        <f>'C. Sustainability and EE'!I10</f>
        <v>0</v>
      </c>
      <c r="L22" s="122"/>
      <c r="M22" s="49"/>
      <c r="O22" s="58" t="s">
        <v>47</v>
      </c>
      <c r="Q22" s="122"/>
      <c r="R22" s="122"/>
      <c r="S22" s="122"/>
      <c r="T22" s="122"/>
      <c r="U22" s="122"/>
      <c r="V22" s="126">
        <v>7</v>
      </c>
      <c r="X22" s="127">
        <f>K22</f>
        <v>0</v>
      </c>
      <c r="Z22" s="127">
        <f>'C. Sustainability and EE'!W10</f>
        <v>0</v>
      </c>
      <c r="AA22" s="122"/>
      <c r="AB22" s="276" t="str">
        <f>IF(X22-Z22=0,"",X22-Z22)</f>
        <v/>
      </c>
    </row>
    <row r="23" spans="2:28" ht="9.9499999999999993" customHeight="1" x14ac:dyDescent="0.25">
      <c r="D23" s="122"/>
      <c r="E23" s="122"/>
      <c r="F23" s="122"/>
      <c r="G23" s="122"/>
      <c r="H23" s="122"/>
      <c r="K23" s="122"/>
      <c r="L23" s="122"/>
      <c r="M23" s="49"/>
      <c r="Q23" s="122"/>
      <c r="R23" s="122"/>
      <c r="S23" s="122"/>
      <c r="T23" s="122"/>
      <c r="U23" s="122"/>
      <c r="X23" s="122"/>
      <c r="Z23" s="122"/>
      <c r="AA23" s="122"/>
    </row>
    <row r="24" spans="2:28" x14ac:dyDescent="0.25">
      <c r="B24" s="129" t="s">
        <v>48</v>
      </c>
      <c r="D24" s="122"/>
      <c r="E24" s="122"/>
      <c r="F24" s="122"/>
      <c r="G24" s="122"/>
      <c r="H24" s="122"/>
      <c r="I24" s="130">
        <v>7</v>
      </c>
      <c r="K24" s="131">
        <f>'C. Sustainability and EE'!D18</f>
        <v>0</v>
      </c>
      <c r="L24" s="132"/>
      <c r="M24" s="49"/>
      <c r="O24" s="129" t="s">
        <v>48</v>
      </c>
      <c r="Q24" s="122"/>
      <c r="R24" s="122"/>
      <c r="S24" s="122"/>
      <c r="T24" s="122"/>
      <c r="U24" s="122"/>
      <c r="V24" s="130">
        <v>7</v>
      </c>
      <c r="X24" s="131">
        <f>K24</f>
        <v>0</v>
      </c>
      <c r="Z24" s="131">
        <f>'C. Sustainability and EE'!R18</f>
        <v>0</v>
      </c>
      <c r="AA24" s="132"/>
      <c r="AB24" s="133" t="str">
        <f t="shared" ref="AB24:AB25" si="0">IF(X24-Z24=0,"",X24-Z24)</f>
        <v/>
      </c>
    </row>
    <row r="25" spans="2:28" x14ac:dyDescent="0.25">
      <c r="B25" s="129" t="s">
        <v>49</v>
      </c>
      <c r="D25" s="122"/>
      <c r="E25" s="122"/>
      <c r="F25" s="122"/>
      <c r="G25" s="122"/>
      <c r="H25" s="122"/>
      <c r="I25" s="130">
        <v>7</v>
      </c>
      <c r="K25" s="131">
        <f>'C. Sustainability and EE'!D21</f>
        <v>0</v>
      </c>
      <c r="L25" s="132"/>
      <c r="M25" s="49"/>
      <c r="O25" s="129" t="s">
        <v>49</v>
      </c>
      <c r="Q25" s="122"/>
      <c r="R25" s="122"/>
      <c r="S25" s="122"/>
      <c r="T25" s="122"/>
      <c r="U25" s="122"/>
      <c r="V25" s="130">
        <v>7</v>
      </c>
      <c r="X25" s="131">
        <f>K25</f>
        <v>0</v>
      </c>
      <c r="Z25" s="131">
        <f>'C. Sustainability and EE'!R21</f>
        <v>0</v>
      </c>
      <c r="AA25" s="132"/>
      <c r="AB25" s="133" t="str">
        <f t="shared" si="0"/>
        <v/>
      </c>
    </row>
    <row r="26" spans="2:28" ht="15" customHeight="1" x14ac:dyDescent="0.25">
      <c r="B26" s="334"/>
      <c r="C26" s="334"/>
      <c r="D26" s="334"/>
      <c r="E26" s="334"/>
      <c r="F26" s="334"/>
      <c r="G26" s="334"/>
      <c r="H26" s="334"/>
      <c r="I26" s="334"/>
      <c r="J26" s="334"/>
      <c r="K26" s="334"/>
      <c r="L26" s="334"/>
      <c r="M26" s="49"/>
      <c r="O26" s="334"/>
      <c r="P26" s="334"/>
      <c r="Q26" s="334"/>
      <c r="R26" s="334"/>
      <c r="S26" s="334"/>
      <c r="T26" s="334"/>
      <c r="U26" s="334"/>
      <c r="V26" s="334"/>
      <c r="W26" s="334"/>
      <c r="X26" s="334"/>
      <c r="Y26" s="334"/>
      <c r="Z26" s="334"/>
      <c r="AA26" s="122"/>
    </row>
    <row r="27" spans="2:28" x14ac:dyDescent="0.25">
      <c r="B27" s="58" t="s">
        <v>50</v>
      </c>
      <c r="D27" s="122"/>
      <c r="E27" s="122"/>
      <c r="F27" s="122"/>
      <c r="G27" s="122"/>
      <c r="H27" s="122"/>
      <c r="I27" s="126">
        <v>5</v>
      </c>
      <c r="K27" s="127">
        <f>'D. Access to Transportation'!G10</f>
        <v>0</v>
      </c>
      <c r="L27" s="122"/>
      <c r="M27" s="49"/>
      <c r="O27" s="58" t="s">
        <v>50</v>
      </c>
      <c r="Q27" s="122"/>
      <c r="R27" s="122"/>
      <c r="S27" s="122"/>
      <c r="T27" s="122"/>
      <c r="U27" s="122"/>
      <c r="V27" s="126">
        <v>5</v>
      </c>
      <c r="X27" s="127">
        <f>K27</f>
        <v>0</v>
      </c>
      <c r="Z27" s="127">
        <f>'D. Access to Transportation'!T10</f>
        <v>0</v>
      </c>
      <c r="AA27" s="122"/>
      <c r="AB27" s="276" t="str">
        <f>IF(X27-Z27=0,"",X27-Z27)</f>
        <v/>
      </c>
    </row>
    <row r="28" spans="2:28" ht="15" customHeight="1" x14ac:dyDescent="0.25">
      <c r="B28" s="134"/>
      <c r="C28" s="134"/>
      <c r="D28" s="134"/>
      <c r="E28" s="134"/>
      <c r="F28" s="134"/>
      <c r="G28" s="134"/>
      <c r="H28" s="134"/>
      <c r="I28" s="134"/>
      <c r="J28" s="134"/>
      <c r="K28" s="134"/>
      <c r="L28" s="134"/>
      <c r="M28" s="49"/>
      <c r="O28" s="129"/>
      <c r="V28" s="134"/>
      <c r="X28" s="132"/>
      <c r="Z28" s="132"/>
      <c r="AA28" s="60"/>
      <c r="AB28" s="51"/>
    </row>
    <row r="29" spans="2:28" x14ac:dyDescent="0.25">
      <c r="B29" s="58" t="s">
        <v>51</v>
      </c>
      <c r="D29" s="122"/>
      <c r="E29" s="122"/>
      <c r="F29" s="122"/>
      <c r="G29" s="122"/>
      <c r="H29" s="122"/>
      <c r="I29" s="126">
        <v>10</v>
      </c>
      <c r="K29" s="127">
        <f>IF(SUM(K31:K32)&gt;=10,10,SUM(K31:K32))</f>
        <v>0</v>
      </c>
      <c r="L29" s="122"/>
      <c r="M29" s="49"/>
      <c r="O29" s="58" t="s">
        <v>51</v>
      </c>
      <c r="Q29" s="122"/>
      <c r="R29" s="122"/>
      <c r="S29" s="122"/>
      <c r="T29" s="122"/>
      <c r="U29" s="122"/>
      <c r="V29" s="126">
        <v>10</v>
      </c>
      <c r="X29" s="127">
        <f>K29</f>
        <v>0</v>
      </c>
      <c r="Z29" s="127">
        <f>IF(SUM(Z31:Z32)&gt;=10,10,SUM(Z31:Z32))</f>
        <v>0</v>
      </c>
      <c r="AA29" s="122"/>
      <c r="AB29" s="276" t="str">
        <f>IF(X29-Z29=0,"",X29-Z29)</f>
        <v/>
      </c>
    </row>
    <row r="30" spans="2:28" ht="9.9499999999999993" customHeight="1" x14ac:dyDescent="0.25">
      <c r="D30" s="122"/>
      <c r="E30" s="122"/>
      <c r="F30" s="122"/>
      <c r="G30" s="122"/>
      <c r="H30" s="122"/>
      <c r="K30" s="122"/>
      <c r="L30" s="122"/>
      <c r="M30" s="49"/>
      <c r="Q30" s="122"/>
      <c r="R30" s="122"/>
      <c r="S30" s="122"/>
      <c r="T30" s="122"/>
      <c r="U30" s="122"/>
      <c r="X30" s="122"/>
      <c r="Z30" s="122"/>
      <c r="AA30" s="122"/>
    </row>
    <row r="31" spans="2:28" x14ac:dyDescent="0.25">
      <c r="B31" s="129" t="s">
        <v>52</v>
      </c>
      <c r="D31" s="122"/>
      <c r="E31" s="122"/>
      <c r="F31" s="122"/>
      <c r="G31" s="122"/>
      <c r="H31" s="122"/>
      <c r="I31" s="135">
        <v>5</v>
      </c>
      <c r="K31" s="136">
        <f>'E. Coordination of Referrals'!H11</f>
        <v>0</v>
      </c>
      <c r="L31" s="60"/>
      <c r="M31" s="49"/>
      <c r="O31" s="129" t="s">
        <v>52</v>
      </c>
      <c r="Q31" s="122"/>
      <c r="R31" s="129"/>
      <c r="S31" s="122"/>
      <c r="T31" s="122"/>
      <c r="U31" s="122"/>
      <c r="V31" s="135">
        <v>5</v>
      </c>
      <c r="X31" s="136">
        <f>K31</f>
        <v>0</v>
      </c>
      <c r="Z31" s="136">
        <f>'E. Coordination of Referrals'!W11</f>
        <v>0</v>
      </c>
      <c r="AA31" s="132"/>
      <c r="AB31" s="137" t="str">
        <f>IF(X31-Z31=0,"",X31-Z31)</f>
        <v/>
      </c>
    </row>
    <row r="32" spans="2:28" x14ac:dyDescent="0.25">
      <c r="B32" s="129" t="s">
        <v>307</v>
      </c>
      <c r="D32" s="122"/>
      <c r="E32" s="122"/>
      <c r="F32" s="122"/>
      <c r="G32" s="122"/>
      <c r="H32" s="122"/>
      <c r="I32" s="130">
        <v>5</v>
      </c>
      <c r="K32" s="131">
        <f>'E. Coordination of Referrals'!H12</f>
        <v>0</v>
      </c>
      <c r="L32" s="132"/>
      <c r="M32" s="49"/>
      <c r="O32" s="129" t="s">
        <v>307</v>
      </c>
      <c r="Q32" s="122"/>
      <c r="R32" s="122"/>
      <c r="S32" s="122"/>
      <c r="T32" s="122"/>
      <c r="U32" s="122"/>
      <c r="V32" s="130">
        <v>5</v>
      </c>
      <c r="X32" s="131">
        <f>K32</f>
        <v>0</v>
      </c>
      <c r="Z32" s="131">
        <f>'E. Coordination of Referrals'!W12</f>
        <v>0</v>
      </c>
      <c r="AA32" s="132"/>
      <c r="AB32" s="133" t="str">
        <f>IF(X32-Z32=0,"",X32-Z32)</f>
        <v/>
      </c>
    </row>
    <row r="33" spans="2:28" ht="15" customHeight="1" x14ac:dyDescent="0.25">
      <c r="B33" s="129"/>
      <c r="D33" s="122"/>
      <c r="E33" s="122"/>
      <c r="F33" s="122"/>
      <c r="G33" s="122"/>
      <c r="H33" s="122"/>
      <c r="K33" s="132"/>
      <c r="L33" s="132"/>
      <c r="M33" s="49"/>
      <c r="O33" s="129"/>
      <c r="Q33" s="122"/>
      <c r="R33" s="122"/>
      <c r="S33" s="122"/>
      <c r="T33" s="122"/>
      <c r="U33" s="122"/>
      <c r="X33" s="132"/>
      <c r="Z33" s="132"/>
      <c r="AA33" s="132"/>
      <c r="AB33" s="51"/>
    </row>
    <row r="34" spans="2:28" x14ac:dyDescent="0.25">
      <c r="B34" s="58" t="s">
        <v>53</v>
      </c>
      <c r="D34" s="122"/>
      <c r="E34" s="122"/>
      <c r="F34" s="122"/>
      <c r="G34" s="122"/>
      <c r="H34" s="122"/>
      <c r="I34" s="126">
        <v>10</v>
      </c>
      <c r="K34" s="127">
        <f>IF(SUM(K36:K37)&gt;=10,10,SUM(K36:K37))</f>
        <v>0</v>
      </c>
      <c r="L34" s="122"/>
      <c r="M34" s="49"/>
      <c r="O34" s="58" t="s">
        <v>53</v>
      </c>
      <c r="Q34" s="122"/>
      <c r="R34" s="122"/>
      <c r="S34" s="122"/>
      <c r="T34" s="122"/>
      <c r="U34" s="122"/>
      <c r="V34" s="126">
        <v>10</v>
      </c>
      <c r="X34" s="127">
        <f>K34</f>
        <v>0</v>
      </c>
      <c r="Z34" s="127">
        <f>IF(SUM(Z36:Z37)&gt;=10,10,SUM(Z36:Z37))</f>
        <v>0</v>
      </c>
      <c r="AA34" s="122"/>
      <c r="AB34" s="276" t="str">
        <f>IF(X34-Z34=0,"",X34-Z34)</f>
        <v/>
      </c>
    </row>
    <row r="35" spans="2:28" ht="9.9499999999999993" customHeight="1" x14ac:dyDescent="0.25">
      <c r="D35" s="122"/>
      <c r="E35" s="122"/>
      <c r="F35" s="122"/>
      <c r="G35" s="122"/>
      <c r="H35" s="122"/>
      <c r="K35" s="122"/>
      <c r="L35" s="122"/>
      <c r="M35" s="49"/>
      <c r="Q35" s="122"/>
      <c r="R35" s="122"/>
      <c r="S35" s="122"/>
      <c r="T35" s="122"/>
      <c r="U35" s="122"/>
      <c r="X35" s="122"/>
      <c r="Z35" s="122"/>
      <c r="AA35" s="122"/>
    </row>
    <row r="36" spans="2:28" x14ac:dyDescent="0.25">
      <c r="B36" s="129" t="s">
        <v>54</v>
      </c>
      <c r="D36" s="122"/>
      <c r="E36" s="122"/>
      <c r="F36" s="122"/>
      <c r="G36" s="122"/>
      <c r="H36" s="122"/>
      <c r="I36" s="130">
        <v>5</v>
      </c>
      <c r="K36" s="131">
        <f>'F. Coordination of Services'!A18</f>
        <v>0</v>
      </c>
      <c r="L36" s="60"/>
      <c r="M36" s="49"/>
      <c r="O36" s="129" t="s">
        <v>54</v>
      </c>
      <c r="Q36" s="122"/>
      <c r="R36" s="129"/>
      <c r="S36" s="122"/>
      <c r="T36" s="122"/>
      <c r="U36" s="122"/>
      <c r="V36" s="130">
        <v>5</v>
      </c>
      <c r="X36" s="131">
        <f>K36</f>
        <v>0</v>
      </c>
      <c r="Z36" s="131">
        <f>'F. Coordination of Services'!O18</f>
        <v>0</v>
      </c>
      <c r="AA36" s="132"/>
      <c r="AB36" s="133" t="str">
        <f>IF(X36-Z36=0,"",X36-Z36)</f>
        <v/>
      </c>
    </row>
    <row r="37" spans="2:28" x14ac:dyDescent="0.25">
      <c r="B37" s="129" t="s">
        <v>55</v>
      </c>
      <c r="D37" s="122"/>
      <c r="E37" s="122"/>
      <c r="F37" s="122"/>
      <c r="G37" s="122"/>
      <c r="H37" s="122"/>
      <c r="I37" s="130">
        <v>5</v>
      </c>
      <c r="K37" s="131">
        <f>'F. Coordination of Services'!A22</f>
        <v>0</v>
      </c>
      <c r="L37" s="132"/>
      <c r="M37" s="49"/>
      <c r="O37" s="129" t="s">
        <v>55</v>
      </c>
      <c r="Q37" s="122"/>
      <c r="R37" s="122"/>
      <c r="S37" s="122"/>
      <c r="T37" s="122"/>
      <c r="U37" s="122"/>
      <c r="V37" s="130">
        <v>5</v>
      </c>
      <c r="X37" s="131">
        <f>K37</f>
        <v>0</v>
      </c>
      <c r="Z37" s="131">
        <f>'F. Coordination of Services'!O22</f>
        <v>0</v>
      </c>
      <c r="AA37" s="132"/>
      <c r="AB37" s="133" t="str">
        <f>IF(X37-Z37=0,"",X37-Z37)</f>
        <v/>
      </c>
    </row>
    <row r="38" spans="2:28" ht="15" customHeight="1" x14ac:dyDescent="0.25">
      <c r="M38" s="49"/>
      <c r="AA38" s="122"/>
    </row>
    <row r="39" spans="2:28" x14ac:dyDescent="0.25">
      <c r="B39" s="58" t="s">
        <v>306</v>
      </c>
      <c r="D39" s="60"/>
      <c r="I39" s="138">
        <v>10</v>
      </c>
      <c r="K39" s="139">
        <f>'G. Community Characteristics'!I10</f>
        <v>0</v>
      </c>
      <c r="L39" s="58"/>
      <c r="M39" s="49"/>
      <c r="O39" s="58" t="s">
        <v>306</v>
      </c>
      <c r="Q39" s="60"/>
      <c r="V39" s="138">
        <v>10</v>
      </c>
      <c r="X39" s="139">
        <f>K39</f>
        <v>0</v>
      </c>
      <c r="Z39" s="139">
        <f>MAX(Z41:Z42)</f>
        <v>0</v>
      </c>
      <c r="AA39" s="122"/>
      <c r="AB39" s="276" t="str">
        <f>IF(X39-Z39=0,"",X39-Z39)</f>
        <v/>
      </c>
    </row>
    <row r="40" spans="2:28" ht="9.9499999999999993" customHeight="1" x14ac:dyDescent="0.25">
      <c r="B40" s="61"/>
      <c r="D40" s="60"/>
      <c r="M40" s="49"/>
      <c r="O40" s="61"/>
      <c r="Q40" s="60"/>
      <c r="AA40" s="122"/>
    </row>
    <row r="41" spans="2:28" ht="15" customHeight="1" x14ac:dyDescent="0.25">
      <c r="B41" s="129" t="s">
        <v>56</v>
      </c>
      <c r="D41" s="60"/>
      <c r="I41" s="140">
        <v>10</v>
      </c>
      <c r="K41" s="141">
        <f>'G. Community Characteristics'!I12</f>
        <v>0</v>
      </c>
      <c r="M41" s="49"/>
      <c r="O41" s="129" t="s">
        <v>56</v>
      </c>
      <c r="Q41" s="60"/>
      <c r="V41" s="140">
        <v>10</v>
      </c>
      <c r="X41" s="142">
        <f>K41</f>
        <v>0</v>
      </c>
      <c r="Z41" s="142">
        <f>'G. Community Characteristics'!AC12</f>
        <v>0</v>
      </c>
      <c r="AA41" s="122"/>
      <c r="AB41" s="133" t="str">
        <f>IF(X41-Z41=0,"",X41-Z41)</f>
        <v/>
      </c>
    </row>
    <row r="42" spans="2:28" ht="15" customHeight="1" x14ac:dyDescent="0.25">
      <c r="B42" s="129" t="s">
        <v>57</v>
      </c>
      <c r="D42" s="60"/>
      <c r="I42" s="130">
        <v>10</v>
      </c>
      <c r="K42" s="143">
        <f>'G. Community Characteristics'!I13</f>
        <v>0</v>
      </c>
      <c r="L42" s="144"/>
      <c r="M42" s="49"/>
      <c r="O42" s="129" t="s">
        <v>57</v>
      </c>
      <c r="Q42" s="60"/>
      <c r="V42" s="130">
        <v>10</v>
      </c>
      <c r="X42" s="143">
        <f>K42</f>
        <v>0</v>
      </c>
      <c r="Y42" s="144"/>
      <c r="Z42" s="142">
        <f>'G. Community Characteristics'!AC13</f>
        <v>0</v>
      </c>
      <c r="AA42" s="144"/>
      <c r="AB42" s="133" t="str">
        <f t="shared" ref="AB42" si="1">IF(X42-Z42=0,"",X42-Z42)</f>
        <v/>
      </c>
    </row>
    <row r="43" spans="2:28" ht="15" customHeight="1" x14ac:dyDescent="0.25">
      <c r="B43" s="129"/>
      <c r="D43" s="60"/>
      <c r="K43" s="144"/>
      <c r="M43" s="49"/>
      <c r="O43" s="129"/>
      <c r="Q43" s="60"/>
      <c r="X43" s="144"/>
      <c r="Z43" s="144"/>
      <c r="AA43" s="122"/>
    </row>
    <row r="44" spans="2:28" ht="15" customHeight="1" x14ac:dyDescent="0.25">
      <c r="B44" s="58" t="s">
        <v>58</v>
      </c>
      <c r="D44" s="60"/>
      <c r="I44" s="138">
        <v>11</v>
      </c>
      <c r="K44" s="139">
        <f>IF(SUM(K46:K48)&gt;11,11,SUM(K46:K48))</f>
        <v>0</v>
      </c>
      <c r="M44" s="49"/>
      <c r="O44" s="58" t="s">
        <v>58</v>
      </c>
      <c r="Q44" s="60"/>
      <c r="V44" s="138">
        <v>11</v>
      </c>
      <c r="X44" s="139">
        <f>K44</f>
        <v>0</v>
      </c>
      <c r="Z44" s="139">
        <f>IF(SUM(Z46:Z48)&gt;11,11,SUM(Z46:Z48))</f>
        <v>0</v>
      </c>
      <c r="AA44" s="122"/>
      <c r="AB44" s="276" t="str">
        <f>IF(X44-Z44=0,"",X44-Z44)</f>
        <v/>
      </c>
    </row>
    <row r="45" spans="2:28" ht="9.9499999999999993" customHeight="1" x14ac:dyDescent="0.25">
      <c r="B45" s="129"/>
      <c r="D45" s="60"/>
      <c r="K45" s="144"/>
      <c r="M45" s="49"/>
      <c r="O45" s="129"/>
      <c r="Q45" s="60"/>
      <c r="X45" s="144"/>
      <c r="Z45" s="144"/>
      <c r="AA45" s="122"/>
    </row>
    <row r="46" spans="2:28" ht="15" customHeight="1" x14ac:dyDescent="0.3">
      <c r="B46" s="129" t="s">
        <v>59</v>
      </c>
      <c r="D46" s="60"/>
      <c r="I46" s="145" t="s">
        <v>60</v>
      </c>
      <c r="K46" s="143">
        <f>'H. Development Team'!J11</f>
        <v>0</v>
      </c>
      <c r="L46" s="144"/>
      <c r="M46" s="49"/>
      <c r="O46" s="129" t="s">
        <v>59</v>
      </c>
      <c r="Q46" s="60"/>
      <c r="V46" s="145" t="s">
        <v>60</v>
      </c>
      <c r="X46" s="143">
        <f>K46</f>
        <v>0</v>
      </c>
      <c r="Z46" s="143">
        <f>'H. Development Team'!X11</f>
        <v>0</v>
      </c>
      <c r="AA46" s="144"/>
      <c r="AB46" s="133" t="str">
        <f>IF(X46-Z46=0,"",X46-Z46)</f>
        <v/>
      </c>
    </row>
    <row r="47" spans="2:28" ht="15" customHeight="1" x14ac:dyDescent="0.3">
      <c r="B47" s="129" t="s">
        <v>61</v>
      </c>
      <c r="D47" s="60"/>
      <c r="I47" s="146" t="s">
        <v>60</v>
      </c>
      <c r="K47" s="136">
        <f>'H. Development Team'!J12</f>
        <v>0</v>
      </c>
      <c r="L47" s="122"/>
      <c r="M47" s="49"/>
      <c r="O47" s="129" t="s">
        <v>61</v>
      </c>
      <c r="Q47" s="60"/>
      <c r="V47" s="146" t="s">
        <v>60</v>
      </c>
      <c r="X47" s="143">
        <f>K47</f>
        <v>0</v>
      </c>
      <c r="Z47" s="147">
        <f>'H. Development Team'!X12</f>
        <v>0</v>
      </c>
      <c r="AA47" s="122"/>
      <c r="AB47" s="133" t="str">
        <f>IF(X47-Z47=0,"",X47-Z47)</f>
        <v/>
      </c>
    </row>
    <row r="48" spans="2:28" ht="15" customHeight="1" x14ac:dyDescent="0.25">
      <c r="B48" s="129" t="s">
        <v>62</v>
      </c>
      <c r="D48" s="60"/>
      <c r="I48" s="130">
        <v>4</v>
      </c>
      <c r="K48" s="143">
        <f>'H. Development Team'!J13</f>
        <v>0</v>
      </c>
      <c r="M48" s="49"/>
      <c r="O48" s="129" t="s">
        <v>62</v>
      </c>
      <c r="Q48" s="60"/>
      <c r="V48" s="130">
        <v>4</v>
      </c>
      <c r="X48" s="143">
        <f>K48</f>
        <v>0</v>
      </c>
      <c r="Z48" s="143">
        <f>'H. Development Team'!X13</f>
        <v>0</v>
      </c>
      <c r="AA48" s="122"/>
      <c r="AB48" s="133" t="str">
        <f>IF(X48-Z48=0,"",X48-Z48)</f>
        <v/>
      </c>
    </row>
    <row r="49" spans="2:28" ht="15" customHeight="1" x14ac:dyDescent="0.25">
      <c r="B49" s="129"/>
      <c r="D49" s="60"/>
      <c r="K49" s="144"/>
      <c r="M49" s="49"/>
      <c r="O49" s="129"/>
      <c r="Q49" s="60"/>
      <c r="X49" s="144"/>
      <c r="Z49" s="144"/>
      <c r="AA49" s="122"/>
      <c r="AB49" s="51"/>
    </row>
    <row r="50" spans="2:28" x14ac:dyDescent="0.25">
      <c r="B50" s="58" t="s">
        <v>63</v>
      </c>
      <c r="D50" s="60"/>
      <c r="I50" s="138">
        <v>4</v>
      </c>
      <c r="K50" s="139">
        <f>IF(SUM(K52:K53)&gt;4,4,SUM(K52:K53))</f>
        <v>0</v>
      </c>
      <c r="L50" s="58"/>
      <c r="M50" s="49"/>
      <c r="O50" s="58" t="s">
        <v>63</v>
      </c>
      <c r="Q50" s="60"/>
      <c r="V50" s="138">
        <v>4</v>
      </c>
      <c r="X50" s="139">
        <f>K50</f>
        <v>0</v>
      </c>
      <c r="Z50" s="139">
        <f>IF(SUM(Z52:Z53)&gt;4,4,SUM(Z52:Z53))</f>
        <v>0</v>
      </c>
      <c r="AA50" s="122"/>
      <c r="AB50" s="276" t="str">
        <f>IF(X50-Z50=0,"",X50-Z50)</f>
        <v/>
      </c>
    </row>
    <row r="51" spans="2:28" ht="9.9499999999999993" customHeight="1" x14ac:dyDescent="0.25">
      <c r="B51" s="61"/>
      <c r="D51" s="60"/>
      <c r="M51" s="49"/>
      <c r="O51" s="61"/>
      <c r="Q51" s="60"/>
      <c r="AA51" s="122"/>
    </row>
    <row r="52" spans="2:28" ht="15" customHeight="1" x14ac:dyDescent="0.25">
      <c r="B52" s="129" t="s">
        <v>64</v>
      </c>
      <c r="D52" s="60"/>
      <c r="I52" s="148">
        <v>4</v>
      </c>
      <c r="K52" s="149" cm="1">
        <f t="array" ref="K52:L52">IF('I. SH Experience, Training'!D21:E21="",0,'I. SH Experience, Training'!D21:E21)</f>
        <v>0</v>
      </c>
      <c r="L52" s="49">
        <v>0</v>
      </c>
      <c r="M52" s="49"/>
      <c r="O52" s="129" t="s">
        <v>64</v>
      </c>
      <c r="Q52" s="60"/>
      <c r="V52" s="148">
        <v>4</v>
      </c>
      <c r="X52" s="150">
        <f>K52</f>
        <v>0</v>
      </c>
      <c r="Z52" s="150" cm="1">
        <f t="array" ref="Z52:AA52">IF('I. SH Experience, Training'!R21:S21="",0,'I. SH Experience, Training'!R21:S21)</f>
        <v>0</v>
      </c>
      <c r="AA52" s="122">
        <v>0</v>
      </c>
      <c r="AB52" s="137" t="str">
        <f>IF(X52-Z52=0,"",X52-Z52)</f>
        <v/>
      </c>
    </row>
    <row r="53" spans="2:28" ht="15" customHeight="1" x14ac:dyDescent="0.25">
      <c r="B53" s="129" t="s">
        <v>65</v>
      </c>
      <c r="D53" s="60"/>
      <c r="I53" s="130">
        <v>4</v>
      </c>
      <c r="K53" s="143">
        <f>IF(SUM('I. SH Experience, Training'!D22:E23)=0,0,SUM('I. SH Experience, Training'!D22:E23))</f>
        <v>0</v>
      </c>
      <c r="L53" s="144"/>
      <c r="M53" s="49"/>
      <c r="O53" s="129" t="s">
        <v>65</v>
      </c>
      <c r="Q53" s="60"/>
      <c r="V53" s="130">
        <v>4</v>
      </c>
      <c r="X53" s="143">
        <f>K53</f>
        <v>0</v>
      </c>
      <c r="Y53" s="144"/>
      <c r="Z53" s="142">
        <f>IF(SUM('I. SH Experience, Training'!R22:S23)="",0,SUM('I. SH Experience, Training'!R22:S23))</f>
        <v>0</v>
      </c>
      <c r="AA53" s="144"/>
      <c r="AB53" s="133" t="str">
        <f t="shared" ref="AB53" si="2">IF(X53-Z53=0,"",X53-Z53)</f>
        <v/>
      </c>
    </row>
    <row r="54" spans="2:28" ht="15" customHeight="1" x14ac:dyDescent="0.25">
      <c r="B54" s="129"/>
      <c r="D54" s="60"/>
      <c r="K54" s="144"/>
      <c r="L54" s="144"/>
      <c r="M54" s="49"/>
      <c r="O54" s="129"/>
      <c r="Q54" s="60"/>
      <c r="X54" s="144"/>
      <c r="Y54" s="144"/>
      <c r="Z54" s="151"/>
      <c r="AA54" s="144"/>
      <c r="AB54" s="51"/>
    </row>
    <row r="55" spans="2:28" x14ac:dyDescent="0.25">
      <c r="B55" s="58" t="s">
        <v>66</v>
      </c>
      <c r="D55" s="60"/>
      <c r="I55" s="138">
        <v>8</v>
      </c>
      <c r="K55" s="139">
        <f>SUM(K57:K58)</f>
        <v>0</v>
      </c>
      <c r="L55" s="58"/>
      <c r="M55" s="49"/>
      <c r="O55" s="58" t="s">
        <v>66</v>
      </c>
      <c r="Q55" s="60"/>
      <c r="V55" s="138">
        <v>8</v>
      </c>
      <c r="X55" s="139">
        <f>K55</f>
        <v>0</v>
      </c>
      <c r="Z55" s="139">
        <f>SUM(Z57:Z58)</f>
        <v>0</v>
      </c>
      <c r="AA55" s="122"/>
      <c r="AB55" s="276" t="str">
        <f>IF(X55-Z55=0,"",X55-Z55)</f>
        <v/>
      </c>
    </row>
    <row r="56" spans="2:28" ht="9.9499999999999993" customHeight="1" x14ac:dyDescent="0.25">
      <c r="B56" s="61"/>
      <c r="D56" s="60"/>
      <c r="M56" s="49"/>
      <c r="O56" s="61"/>
      <c r="Q56" s="60"/>
      <c r="AA56" s="122"/>
    </row>
    <row r="57" spans="2:28" ht="15" customHeight="1" x14ac:dyDescent="0.25">
      <c r="B57" s="129" t="s">
        <v>67</v>
      </c>
      <c r="D57" s="60"/>
      <c r="I57" s="140">
        <v>4</v>
      </c>
      <c r="K57" s="141">
        <f>IF('J. Anchor Institution'!L35&gt;=0.2,4,0)</f>
        <v>0</v>
      </c>
      <c r="M57" s="49"/>
      <c r="O57" s="129" t="s">
        <v>67</v>
      </c>
      <c r="Q57" s="60"/>
      <c r="V57" s="140">
        <v>4</v>
      </c>
      <c r="X57" s="142">
        <f>K57</f>
        <v>0</v>
      </c>
      <c r="Z57" s="142">
        <f>IF('J. Anchor Institution'!Y35&gt;=0.2,4,0)</f>
        <v>0</v>
      </c>
      <c r="AA57" s="122"/>
      <c r="AB57" s="133" t="str">
        <f>IF(X57-Z57=0,"",X57-Z57)</f>
        <v/>
      </c>
    </row>
    <row r="58" spans="2:28" ht="15" customHeight="1" x14ac:dyDescent="0.25">
      <c r="B58" s="129" t="s">
        <v>68</v>
      </c>
      <c r="D58" s="60"/>
      <c r="I58" s="130">
        <v>4</v>
      </c>
      <c r="K58" s="143">
        <f>'J. Anchor Institution'!K39</f>
        <v>0</v>
      </c>
      <c r="L58" s="144"/>
      <c r="M58" s="49"/>
      <c r="O58" s="129" t="s">
        <v>68</v>
      </c>
      <c r="Q58" s="60"/>
      <c r="V58" s="130">
        <v>4</v>
      </c>
      <c r="X58" s="143">
        <f>K58</f>
        <v>0</v>
      </c>
      <c r="Y58" s="144"/>
      <c r="Z58" s="142">
        <f>'J. Anchor Institution'!X39</f>
        <v>0</v>
      </c>
      <c r="AA58" s="144"/>
      <c r="AB58" s="133" t="str">
        <f t="shared" ref="AB58" si="3">IF(X58-Z58=0,"",X58-Z58)</f>
        <v/>
      </c>
    </row>
    <row r="59" spans="2:28" ht="15" customHeight="1" x14ac:dyDescent="0.3">
      <c r="B59" s="152"/>
      <c r="D59" s="60"/>
      <c r="K59" s="144"/>
      <c r="M59" s="49"/>
      <c r="Q59" s="60"/>
      <c r="AA59" s="122"/>
    </row>
    <row r="60" spans="2:28" ht="27.95" customHeight="1" x14ac:dyDescent="0.25">
      <c r="B60" s="129"/>
      <c r="D60" s="60"/>
      <c r="K60" s="144"/>
      <c r="M60" s="49"/>
      <c r="P60" s="58" t="s">
        <v>69</v>
      </c>
      <c r="Q60" s="60"/>
      <c r="X60" s="144"/>
      <c r="Z60" s="335"/>
      <c r="AA60" s="122"/>
    </row>
    <row r="61" spans="2:28" ht="27.95" customHeight="1" x14ac:dyDescent="0.25">
      <c r="B61" s="129"/>
      <c r="D61" s="60"/>
      <c r="K61" s="144"/>
      <c r="M61" s="49"/>
      <c r="O61" s="129"/>
      <c r="P61" s="91" t="s">
        <v>70</v>
      </c>
      <c r="Q61" s="60"/>
      <c r="X61" s="144"/>
      <c r="Z61" s="335"/>
      <c r="AA61" s="122"/>
    </row>
    <row r="62" spans="2:28" ht="15" customHeight="1" x14ac:dyDescent="0.25">
      <c r="B62" s="129"/>
      <c r="D62" s="60"/>
      <c r="K62" s="144"/>
      <c r="M62" s="49"/>
      <c r="O62" s="129"/>
      <c r="Q62" s="60"/>
      <c r="X62" s="144"/>
      <c r="Z62" s="144"/>
      <c r="AA62" s="122"/>
    </row>
    <row r="63" spans="2:28" ht="15" customHeight="1" x14ac:dyDescent="0.25">
      <c r="B63" s="58" t="s">
        <v>71</v>
      </c>
      <c r="D63" s="60"/>
      <c r="I63" s="138">
        <f>SUM(I18,I20,I22,I27,I29,I34,I39,I44,I50,I55)</f>
        <v>100</v>
      </c>
      <c r="K63" s="153">
        <f>IFERROR(SUM(K18,K20,K22,K27,K29,K34,K39,K44,K50,K55),"Error")</f>
        <v>0</v>
      </c>
      <c r="M63" s="49"/>
      <c r="O63" s="58" t="s">
        <v>71</v>
      </c>
      <c r="Q63" s="60"/>
      <c r="V63" s="154">
        <f>SUM(V18,V20,V22,V27,V29,V34,V39,V44,V50,V55)</f>
        <v>100</v>
      </c>
      <c r="W63" s="123">
        <f>SUM(W18,W20,W22,W27,W29,W34,W39,W44,W50,W55)</f>
        <v>0</v>
      </c>
      <c r="X63" s="154">
        <f>SUM(X18,X20,X22,X27,X29,X34,X39,X44,X50,X55)</f>
        <v>0</v>
      </c>
      <c r="Y63" s="123">
        <f>SUM(Y18,Y20,Y22,Y27,Y29,Y34,Y39,Y44,Y50,Y55)</f>
        <v>0</v>
      </c>
      <c r="Z63" s="153">
        <f>SUM(Z18,Z20,Z22,Z27,Z29,Z34,Z39,Z44,Z50,Z55)-IF(Z60="Project did not meet condition(s)",3,0)</f>
        <v>0</v>
      </c>
      <c r="AA63" s="123">
        <f>SUM(AA18,AA20,AA22,AA27,AA29,AA34,AA39,AA44,AA50,AA55)+IF(Z60="Project did not meet condition(s)",3,0)</f>
        <v>0</v>
      </c>
      <c r="AB63" s="154">
        <f>SUM(AB18,AB20,AB22,AB27,AB29,AB34,AB39,AB44,AB50,AB55)+IF(Z60="Project did not meet condition(s)",3,0)</f>
        <v>0</v>
      </c>
    </row>
    <row r="64" spans="2:28" s="60" customFormat="1" ht="15" customHeight="1" thickBot="1" x14ac:dyDescent="0.25">
      <c r="B64" s="155"/>
      <c r="C64" s="155"/>
      <c r="D64" s="155"/>
      <c r="E64" s="155"/>
      <c r="F64" s="155"/>
      <c r="G64" s="155"/>
      <c r="H64" s="155"/>
      <c r="I64" s="155"/>
      <c r="J64" s="155"/>
      <c r="K64" s="155"/>
      <c r="L64" s="155"/>
      <c r="O64" s="155"/>
      <c r="P64" s="155"/>
      <c r="Q64" s="155"/>
      <c r="R64" s="155"/>
      <c r="S64" s="155"/>
      <c r="T64" s="155"/>
      <c r="U64" s="155"/>
      <c r="V64" s="155"/>
      <c r="W64" s="155"/>
      <c r="X64" s="155"/>
      <c r="Y64" s="155"/>
      <c r="Z64" s="155"/>
      <c r="AA64" s="155"/>
      <c r="AB64" s="155"/>
    </row>
    <row r="65" spans="2:28" ht="39.6" customHeight="1" x14ac:dyDescent="0.25">
      <c r="B65" s="332" t="s">
        <v>72</v>
      </c>
      <c r="C65" s="332"/>
      <c r="D65" s="332"/>
      <c r="E65" s="332"/>
      <c r="F65" s="332"/>
      <c r="G65" s="332"/>
      <c r="H65" s="332"/>
      <c r="I65" s="332"/>
      <c r="J65" s="332"/>
      <c r="K65" s="332"/>
      <c r="L65" s="332"/>
      <c r="N65" s="50"/>
      <c r="O65" s="332" t="s">
        <v>72</v>
      </c>
      <c r="P65" s="332"/>
      <c r="Q65" s="332"/>
      <c r="R65" s="332"/>
      <c r="S65" s="332"/>
      <c r="T65" s="332"/>
      <c r="U65" s="332"/>
      <c r="V65" s="332"/>
      <c r="W65" s="332"/>
      <c r="X65" s="332"/>
      <c r="Y65" s="332"/>
      <c r="Z65" s="332"/>
      <c r="AA65" s="332"/>
      <c r="AB65" s="332"/>
    </row>
    <row r="66" spans="2:28" s="60" customFormat="1" ht="48" customHeight="1" thickBot="1" x14ac:dyDescent="0.25">
      <c r="B66" s="333" t="s">
        <v>73</v>
      </c>
      <c r="C66" s="333"/>
      <c r="D66" s="333"/>
      <c r="E66" s="333"/>
      <c r="F66" s="333"/>
      <c r="G66" s="333"/>
      <c r="H66" s="333"/>
      <c r="I66" s="333"/>
      <c r="J66" s="333"/>
      <c r="K66" s="333"/>
      <c r="L66" s="333"/>
      <c r="M66" s="156"/>
      <c r="N66" s="62"/>
      <c r="O66" s="333" t="s">
        <v>73</v>
      </c>
      <c r="P66" s="333"/>
      <c r="Q66" s="333"/>
      <c r="R66" s="333"/>
      <c r="S66" s="333"/>
      <c r="T66" s="333"/>
      <c r="U66" s="333"/>
      <c r="V66" s="333"/>
      <c r="W66" s="333"/>
      <c r="X66" s="333"/>
      <c r="Y66" s="333"/>
      <c r="Z66" s="333"/>
      <c r="AA66" s="333"/>
      <c r="AB66" s="333"/>
    </row>
    <row r="67" spans="2:28" s="60" customFormat="1" ht="15" customHeight="1" x14ac:dyDescent="0.2">
      <c r="M67" s="156"/>
    </row>
    <row r="68" spans="2:28" s="60" customFormat="1" ht="15" customHeight="1" x14ac:dyDescent="0.2">
      <c r="M68" s="156"/>
    </row>
    <row r="69" spans="2:28" s="60" customFormat="1" ht="15" customHeight="1" x14ac:dyDescent="0.2">
      <c r="M69" s="156"/>
    </row>
    <row r="71" spans="2:28" ht="15" customHeight="1" x14ac:dyDescent="0.25">
      <c r="C71" s="58"/>
      <c r="D71" s="122"/>
      <c r="P71" s="58"/>
      <c r="Q71" s="122"/>
    </row>
    <row r="72" spans="2:28" ht="15" customHeight="1" x14ac:dyDescent="0.25">
      <c r="C72" s="58"/>
      <c r="D72" s="122"/>
      <c r="P72" s="58"/>
      <c r="Q72" s="122"/>
    </row>
  </sheetData>
  <sheetProtection algorithmName="SHA-512" hashValue="Maw5nwsBV+Zdgd3RO4UU5OhSSb47uFP9POrqgTqkv/cN42K98oHP+xth8xFcGppdqTojN/SMoTqQLpIedqPjVA==" saltValue="yr9h/oYWIl0jMYKpbTPsug==" spinCount="100000" sheet="1" selectLockedCells="1"/>
  <mergeCells count="19">
    <mergeCell ref="V9:X9"/>
    <mergeCell ref="B2:L2"/>
    <mergeCell ref="O2:AB2"/>
    <mergeCell ref="B3:L3"/>
    <mergeCell ref="O3:AB3"/>
    <mergeCell ref="E6:I6"/>
    <mergeCell ref="R6:V6"/>
    <mergeCell ref="E8:F8"/>
    <mergeCell ref="R8:S8"/>
    <mergeCell ref="E9:F9"/>
    <mergeCell ref="I9:K9"/>
    <mergeCell ref="R9:S9"/>
    <mergeCell ref="B65:L65"/>
    <mergeCell ref="O65:AB65"/>
    <mergeCell ref="B66:L66"/>
    <mergeCell ref="O66:AB66"/>
    <mergeCell ref="B26:L26"/>
    <mergeCell ref="O26:Z26"/>
    <mergeCell ref="Z60:Z61"/>
  </mergeCells>
  <conditionalFormatting sqref="K41">
    <cfRule type="expression" dxfId="5" priority="7">
      <formula>$K$41="ERROR"</formula>
    </cfRule>
  </conditionalFormatting>
  <conditionalFormatting sqref="K52">
    <cfRule type="expression" dxfId="4" priority="2">
      <formula>$K$41="ERROR"</formula>
    </cfRule>
  </conditionalFormatting>
  <conditionalFormatting sqref="K57">
    <cfRule type="expression" dxfId="3" priority="4">
      <formula>$K$41="ERROR"</formula>
    </cfRule>
  </conditionalFormatting>
  <conditionalFormatting sqref="Z41">
    <cfRule type="expression" dxfId="2" priority="5">
      <formula>$O$40&lt;&gt;""</formula>
    </cfRule>
  </conditionalFormatting>
  <conditionalFormatting sqref="Z52">
    <cfRule type="expression" dxfId="1" priority="1">
      <formula>$O$40&lt;&gt;""</formula>
    </cfRule>
  </conditionalFormatting>
  <conditionalFormatting sqref="Z57">
    <cfRule type="expression" dxfId="0" priority="3">
      <formula>$O$40&lt;&gt;""</formula>
    </cfRule>
  </conditionalFormatting>
  <dataValidations count="4">
    <dataValidation type="list" showInputMessage="1" showErrorMessage="1" sqref="E8:F8 R8:S8" xr:uid="{FEC08C54-A16C-4660-9489-AB1D78525266}">
      <formula1>$M$5:$M$7</formula1>
    </dataValidation>
    <dataValidation type="whole" operator="greaterThan" allowBlank="1" showInputMessage="1" showErrorMessage="1" sqref="K8 X8" xr:uid="{E44C0D65-3D35-444D-B4DD-28368FD93041}">
      <formula1>0</formula1>
    </dataValidation>
    <dataValidation type="list" allowBlank="1" showInputMessage="1" showErrorMessage="1" sqref="I9:K9 V9:X9" xr:uid="{86735B7A-B264-450A-9D21-8E44B950AFD5}">
      <formula1>$M$18:$M$21</formula1>
    </dataValidation>
    <dataValidation type="list" allowBlank="1" showInputMessage="1" showErrorMessage="1" sqref="Z60" xr:uid="{7B258780-117B-4B7B-A706-F31E9D012C16}">
      <formula1>"Project did not meet condition(s),"</formula1>
    </dataValidation>
  </dataValidations>
  <pageMargins left="0.7" right="0.7" top="0.75" bottom="0.75" header="0.3" footer="0.3"/>
  <pageSetup scale="54" orientation="portrait" r:id="rId1"/>
  <headerFooter>
    <oddFooter>&amp;CTab: &amp;A&amp;RPrint Date: &amp;D</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A6CE7-8163-45E8-B007-1DB1B5C9E140}">
  <dimension ref="B1:AB53"/>
  <sheetViews>
    <sheetView showGridLines="0" view="pageBreakPreview" topLeftCell="C1" zoomScaleNormal="100" zoomScaleSheetLayoutView="100" workbookViewId="0">
      <selection activeCell="D14" sqref="D14:M14"/>
    </sheetView>
  </sheetViews>
  <sheetFormatPr defaultColWidth="9.140625" defaultRowHeight="15.75" x14ac:dyDescent="0.25"/>
  <cols>
    <col min="1" max="1" width="3.5703125" style="157" customWidth="1"/>
    <col min="2" max="3" width="4.85546875" style="157" customWidth="1"/>
    <col min="4" max="13" width="12.42578125" style="157" customWidth="1"/>
    <col min="14" max="14" width="18.42578125" style="158" hidden="1" customWidth="1"/>
    <col min="15" max="15" width="3.5703125" style="157" customWidth="1"/>
    <col min="16" max="17" width="4.85546875" style="157" customWidth="1"/>
    <col min="18" max="27" width="12.42578125" style="157" customWidth="1"/>
    <col min="28" max="28" width="18.42578125" style="158" hidden="1" customWidth="1"/>
    <col min="29" max="16384" width="9.140625" style="157"/>
  </cols>
  <sheetData>
    <row r="1" spans="2:28" x14ac:dyDescent="0.25">
      <c r="O1" s="159"/>
    </row>
    <row r="2" spans="2:28" x14ac:dyDescent="0.25">
      <c r="B2" s="347" t="s">
        <v>74</v>
      </c>
      <c r="C2" s="347"/>
      <c r="D2" s="347"/>
      <c r="E2" s="347"/>
      <c r="F2" s="347"/>
      <c r="G2" s="347"/>
      <c r="H2" s="347"/>
      <c r="I2" s="347"/>
      <c r="J2" s="347"/>
      <c r="K2" s="347"/>
      <c r="L2" s="347"/>
      <c r="M2" s="347"/>
      <c r="N2" s="160"/>
      <c r="O2" s="159"/>
      <c r="P2" s="347" t="s">
        <v>74</v>
      </c>
      <c r="Q2" s="347"/>
      <c r="R2" s="347"/>
      <c r="S2" s="347"/>
      <c r="T2" s="347"/>
      <c r="U2" s="347"/>
      <c r="V2" s="347"/>
      <c r="W2" s="347"/>
      <c r="X2" s="347"/>
      <c r="Y2" s="347"/>
      <c r="Z2" s="347"/>
      <c r="AA2" s="347"/>
      <c r="AB2" s="160"/>
    </row>
    <row r="3" spans="2:28" ht="16.5" thickBot="1" x14ac:dyDescent="0.3">
      <c r="B3" s="348" t="s">
        <v>24</v>
      </c>
      <c r="C3" s="348"/>
      <c r="D3" s="348"/>
      <c r="E3" s="348"/>
      <c r="F3" s="348"/>
      <c r="G3" s="348"/>
      <c r="H3" s="348"/>
      <c r="I3" s="348"/>
      <c r="J3" s="348"/>
      <c r="K3" s="348"/>
      <c r="L3" s="348"/>
      <c r="M3" s="348"/>
      <c r="N3" s="160"/>
      <c r="O3" s="159"/>
      <c r="P3" s="348" t="s">
        <v>26</v>
      </c>
      <c r="Q3" s="348"/>
      <c r="R3" s="348"/>
      <c r="S3" s="348"/>
      <c r="T3" s="348"/>
      <c r="U3" s="348"/>
      <c r="V3" s="348"/>
      <c r="W3" s="348"/>
      <c r="X3" s="348"/>
      <c r="Y3" s="348"/>
      <c r="Z3" s="348"/>
      <c r="AA3" s="348"/>
      <c r="AB3" s="160"/>
    </row>
    <row r="4" spans="2:28" x14ac:dyDescent="0.25">
      <c r="B4" s="161"/>
      <c r="C4" s="161"/>
      <c r="D4" s="161"/>
      <c r="E4" s="161"/>
      <c r="F4" s="161"/>
      <c r="G4" s="161"/>
      <c r="H4" s="161"/>
      <c r="I4" s="161"/>
      <c r="K4" s="161"/>
      <c r="L4" s="161"/>
      <c r="M4" s="161"/>
      <c r="O4" s="159"/>
      <c r="P4" s="161"/>
      <c r="Q4" s="161"/>
      <c r="R4" s="161"/>
      <c r="S4" s="161"/>
      <c r="T4" s="161"/>
      <c r="U4" s="161"/>
      <c r="V4" s="161"/>
      <c r="W4" s="161"/>
      <c r="Y4" s="161"/>
      <c r="Z4" s="161"/>
      <c r="AA4" s="161"/>
    </row>
    <row r="5" spans="2:28" x14ac:dyDescent="0.25">
      <c r="D5" s="162" t="s">
        <v>27</v>
      </c>
      <c r="E5" s="163" t="str">
        <f>IF('Scoring Summary'!E5="","",'Scoring Summary'!E5)</f>
        <v/>
      </c>
      <c r="F5" s="164"/>
      <c r="G5" s="164"/>
      <c r="H5" s="164"/>
      <c r="I5" s="164"/>
      <c r="K5" s="164"/>
      <c r="L5" s="164"/>
      <c r="N5" s="160" t="s">
        <v>75</v>
      </c>
      <c r="O5" s="159"/>
      <c r="R5" s="162" t="s">
        <v>27</v>
      </c>
      <c r="S5" s="163" t="str">
        <f>IF('Scoring Summary'!R5="","",'Scoring Summary'!R5)</f>
        <v/>
      </c>
      <c r="T5" s="164"/>
      <c r="U5" s="164"/>
      <c r="V5" s="164"/>
      <c r="W5" s="164"/>
      <c r="Y5" s="164"/>
      <c r="Z5" s="164"/>
      <c r="AB5" s="160" t="s">
        <v>75</v>
      </c>
    </row>
    <row r="6" spans="2:28" x14ac:dyDescent="0.25">
      <c r="D6" s="162" t="s">
        <v>28</v>
      </c>
      <c r="E6" s="349" t="str">
        <f>IF('Scoring Summary'!E6="","",'Scoring Summary'!E6)</f>
        <v/>
      </c>
      <c r="F6" s="350"/>
      <c r="G6" s="350"/>
      <c r="H6" s="350"/>
      <c r="I6" s="351"/>
      <c r="K6" s="164"/>
      <c r="L6" s="164"/>
      <c r="N6" s="165">
        <v>1000</v>
      </c>
      <c r="O6" s="159"/>
      <c r="R6" s="162" t="s">
        <v>28</v>
      </c>
      <c r="S6" s="349" t="str">
        <f>IF('Scoring Summary'!R6="","",'Scoring Summary'!R6)</f>
        <v/>
      </c>
      <c r="T6" s="350"/>
      <c r="U6" s="350"/>
      <c r="V6" s="350"/>
      <c r="W6" s="351"/>
      <c r="Y6" s="164"/>
      <c r="Z6" s="164"/>
      <c r="AB6" s="165">
        <v>1000</v>
      </c>
    </row>
    <row r="7" spans="2:28" x14ac:dyDescent="0.25">
      <c r="D7" s="162"/>
      <c r="E7" s="273"/>
      <c r="F7" s="166"/>
      <c r="G7" s="164"/>
      <c r="H7" s="164"/>
      <c r="I7" s="164"/>
      <c r="K7" s="164"/>
      <c r="L7" s="164"/>
      <c r="O7" s="159"/>
      <c r="R7" s="162"/>
      <c r="S7" s="273"/>
      <c r="T7" s="166"/>
      <c r="U7" s="164"/>
      <c r="V7" s="164"/>
      <c r="W7" s="164"/>
      <c r="Y7" s="164"/>
      <c r="Z7" s="164"/>
    </row>
    <row r="8" spans="2:28" x14ac:dyDescent="0.25">
      <c r="D8" s="162" t="s">
        <v>31</v>
      </c>
      <c r="E8" s="349" t="str">
        <f>IF('Scoring Summary'!E8="","",'Scoring Summary'!E8)</f>
        <v/>
      </c>
      <c r="F8" s="351"/>
      <c r="G8" s="164"/>
      <c r="H8" s="164"/>
      <c r="I8" s="164"/>
      <c r="K8" s="164"/>
      <c r="L8" s="164"/>
      <c r="O8" s="159"/>
      <c r="R8" s="162" t="s">
        <v>31</v>
      </c>
      <c r="S8" s="349" t="str">
        <f>IF('Scoring Summary'!R8="","",'Scoring Summary'!R8)</f>
        <v/>
      </c>
      <c r="T8" s="351"/>
      <c r="U8" s="164"/>
      <c r="V8" s="164"/>
      <c r="W8" s="164"/>
      <c r="Y8" s="164"/>
      <c r="Z8" s="164"/>
    </row>
    <row r="9" spans="2:28" x14ac:dyDescent="0.25">
      <c r="H9" s="164"/>
      <c r="I9" s="164"/>
      <c r="K9" s="164"/>
      <c r="L9" s="164"/>
      <c r="M9" s="164"/>
      <c r="O9" s="159"/>
      <c r="V9" s="164"/>
      <c r="W9" s="164"/>
      <c r="Y9" s="164"/>
      <c r="Z9" s="164"/>
      <c r="AA9" s="164"/>
    </row>
    <row r="10" spans="2:28" x14ac:dyDescent="0.25">
      <c r="O10" s="159"/>
    </row>
    <row r="11" spans="2:28" ht="42" customHeight="1" x14ac:dyDescent="0.25">
      <c r="B11" s="352" t="s">
        <v>76</v>
      </c>
      <c r="C11" s="352"/>
      <c r="D11" s="352"/>
      <c r="E11" s="352"/>
      <c r="F11" s="352"/>
      <c r="G11" s="352"/>
      <c r="H11" s="352"/>
      <c r="I11" s="352"/>
      <c r="J11" s="352"/>
      <c r="K11" s="352"/>
      <c r="L11" s="352"/>
      <c r="M11" s="352"/>
      <c r="O11" s="159"/>
      <c r="P11" s="352" t="s">
        <v>76</v>
      </c>
      <c r="Q11" s="352"/>
      <c r="R11" s="352"/>
      <c r="S11" s="352"/>
      <c r="T11" s="352"/>
      <c r="U11" s="352"/>
      <c r="V11" s="352"/>
      <c r="W11" s="352"/>
      <c r="X11" s="352"/>
      <c r="Y11" s="352"/>
      <c r="Z11" s="352"/>
      <c r="AA11" s="352"/>
    </row>
    <row r="12" spans="2:28" x14ac:dyDescent="0.25">
      <c r="O12" s="159"/>
    </row>
    <row r="13" spans="2:28" ht="15.75" customHeight="1" x14ac:dyDescent="0.25">
      <c r="C13" s="58" t="s">
        <v>41</v>
      </c>
      <c r="O13" s="159"/>
      <c r="Q13" s="58" t="s">
        <v>41</v>
      </c>
    </row>
    <row r="14" spans="2:28" ht="91.5" customHeight="1" x14ac:dyDescent="0.25">
      <c r="D14" s="353"/>
      <c r="E14" s="354"/>
      <c r="F14" s="354"/>
      <c r="G14" s="354"/>
      <c r="H14" s="354"/>
      <c r="I14" s="354"/>
      <c r="J14" s="354"/>
      <c r="K14" s="354"/>
      <c r="L14" s="354"/>
      <c r="M14" s="355"/>
      <c r="O14" s="159"/>
      <c r="R14" s="353"/>
      <c r="S14" s="354"/>
      <c r="T14" s="354"/>
      <c r="U14" s="354"/>
      <c r="V14" s="354"/>
      <c r="W14" s="354"/>
      <c r="X14" s="354"/>
      <c r="Y14" s="354"/>
      <c r="Z14" s="354"/>
      <c r="AA14" s="355"/>
    </row>
    <row r="15" spans="2:28" s="167" customFormat="1" ht="15" customHeight="1" x14ac:dyDescent="0.2">
      <c r="D15" s="167" t="s">
        <v>77</v>
      </c>
      <c r="F15" s="167">
        <f>N$6-LEN(D14)</f>
        <v>1000</v>
      </c>
      <c r="N15" s="168"/>
      <c r="O15" s="169"/>
      <c r="R15" s="167" t="s">
        <v>77</v>
      </c>
      <c r="T15" s="167">
        <f>AB$6-LEN(R14)</f>
        <v>1000</v>
      </c>
      <c r="AB15" s="168"/>
    </row>
    <row r="16" spans="2:28" s="167" customFormat="1" ht="15" customHeight="1" x14ac:dyDescent="0.2">
      <c r="N16" s="168"/>
      <c r="O16" s="169"/>
      <c r="AB16" s="168"/>
    </row>
    <row r="17" spans="3:28" ht="15.75" customHeight="1" x14ac:dyDescent="0.25">
      <c r="C17" s="58" t="s">
        <v>44</v>
      </c>
      <c r="O17" s="159"/>
      <c r="Q17" s="58" t="s">
        <v>44</v>
      </c>
    </row>
    <row r="18" spans="3:28" ht="90.75" customHeight="1" x14ac:dyDescent="0.25">
      <c r="D18" s="353"/>
      <c r="E18" s="354"/>
      <c r="F18" s="354"/>
      <c r="G18" s="354"/>
      <c r="H18" s="354"/>
      <c r="I18" s="354"/>
      <c r="J18" s="354"/>
      <c r="K18" s="354"/>
      <c r="L18" s="354"/>
      <c r="M18" s="355"/>
      <c r="O18" s="159"/>
      <c r="R18" s="353"/>
      <c r="S18" s="354"/>
      <c r="T18" s="354"/>
      <c r="U18" s="354"/>
      <c r="V18" s="354"/>
      <c r="W18" s="354"/>
      <c r="X18" s="354"/>
      <c r="Y18" s="354"/>
      <c r="Z18" s="354"/>
      <c r="AA18" s="355"/>
    </row>
    <row r="19" spans="3:28" s="167" customFormat="1" ht="15" customHeight="1" x14ac:dyDescent="0.2">
      <c r="D19" s="167" t="s">
        <v>77</v>
      </c>
      <c r="F19" s="167">
        <f>N$6-LEN(D18)</f>
        <v>1000</v>
      </c>
      <c r="N19" s="168"/>
      <c r="O19" s="169"/>
      <c r="R19" s="167" t="s">
        <v>77</v>
      </c>
      <c r="T19" s="167">
        <f>AB$6-LEN(R18)</f>
        <v>1000</v>
      </c>
      <c r="AB19" s="168"/>
    </row>
    <row r="20" spans="3:28" x14ac:dyDescent="0.25">
      <c r="O20" s="159"/>
    </row>
    <row r="21" spans="3:28" ht="15.75" customHeight="1" x14ac:dyDescent="0.25">
      <c r="C21" s="58" t="s">
        <v>47</v>
      </c>
      <c r="O21" s="159"/>
      <c r="Q21" s="58" t="s">
        <v>47</v>
      </c>
    </row>
    <row r="22" spans="3:28" ht="90" customHeight="1" x14ac:dyDescent="0.25">
      <c r="D22" s="353"/>
      <c r="E22" s="354"/>
      <c r="F22" s="354"/>
      <c r="G22" s="354"/>
      <c r="H22" s="354"/>
      <c r="I22" s="354"/>
      <c r="J22" s="354"/>
      <c r="K22" s="354"/>
      <c r="L22" s="354"/>
      <c r="M22" s="355"/>
      <c r="O22" s="159"/>
      <c r="R22" s="353"/>
      <c r="S22" s="354"/>
      <c r="T22" s="354"/>
      <c r="U22" s="354"/>
      <c r="V22" s="354"/>
      <c r="W22" s="354"/>
      <c r="X22" s="354"/>
      <c r="Y22" s="354"/>
      <c r="Z22" s="354"/>
      <c r="AA22" s="355"/>
    </row>
    <row r="23" spans="3:28" s="167" customFormat="1" ht="15" customHeight="1" x14ac:dyDescent="0.2">
      <c r="D23" s="167" t="s">
        <v>77</v>
      </c>
      <c r="F23" s="167">
        <f>N$6-LEN(D22)</f>
        <v>1000</v>
      </c>
      <c r="N23" s="168"/>
      <c r="O23" s="169"/>
      <c r="R23" s="167" t="s">
        <v>77</v>
      </c>
      <c r="T23" s="167">
        <f>AB$6-LEN(R22)</f>
        <v>1000</v>
      </c>
      <c r="AB23" s="168"/>
    </row>
    <row r="24" spans="3:28" s="170" customFormat="1" ht="15" customHeight="1" x14ac:dyDescent="0.2">
      <c r="N24" s="171"/>
      <c r="O24" s="172"/>
      <c r="AB24" s="171"/>
    </row>
    <row r="25" spans="3:28" x14ac:dyDescent="0.25">
      <c r="O25" s="159"/>
    </row>
    <row r="26" spans="3:28" ht="15.75" customHeight="1" x14ac:dyDescent="0.25">
      <c r="C26" s="58" t="s">
        <v>50</v>
      </c>
      <c r="O26" s="159"/>
      <c r="Q26" s="58" t="s">
        <v>50</v>
      </c>
    </row>
    <row r="27" spans="3:28" ht="91.5" customHeight="1" x14ac:dyDescent="0.25">
      <c r="D27" s="353"/>
      <c r="E27" s="354"/>
      <c r="F27" s="354"/>
      <c r="G27" s="354"/>
      <c r="H27" s="354"/>
      <c r="I27" s="354"/>
      <c r="J27" s="354"/>
      <c r="K27" s="354"/>
      <c r="L27" s="354"/>
      <c r="M27" s="355"/>
      <c r="O27" s="159"/>
      <c r="R27" s="353"/>
      <c r="S27" s="354"/>
      <c r="T27" s="354"/>
      <c r="U27" s="354"/>
      <c r="V27" s="354"/>
      <c r="W27" s="354"/>
      <c r="X27" s="354"/>
      <c r="Y27" s="354"/>
      <c r="Z27" s="354"/>
      <c r="AA27" s="355"/>
    </row>
    <row r="28" spans="3:28" s="167" customFormat="1" ht="15" customHeight="1" x14ac:dyDescent="0.2">
      <c r="D28" s="167" t="s">
        <v>77</v>
      </c>
      <c r="F28" s="167">
        <f>N$6-LEN(D27)</f>
        <v>1000</v>
      </c>
      <c r="N28" s="168"/>
      <c r="O28" s="169"/>
      <c r="R28" s="167" t="s">
        <v>77</v>
      </c>
      <c r="T28" s="167">
        <f>AB$6-LEN(R27)</f>
        <v>1000</v>
      </c>
      <c r="AB28" s="168"/>
    </row>
    <row r="29" spans="3:28" s="170" customFormat="1" ht="15" customHeight="1" x14ac:dyDescent="0.2">
      <c r="N29" s="171"/>
      <c r="O29" s="172"/>
      <c r="AB29" s="171"/>
    </row>
    <row r="30" spans="3:28" ht="15.75" customHeight="1" x14ac:dyDescent="0.25">
      <c r="C30" s="58" t="s">
        <v>51</v>
      </c>
      <c r="O30" s="159"/>
      <c r="Q30" s="58" t="s">
        <v>51</v>
      </c>
    </row>
    <row r="31" spans="3:28" ht="90" customHeight="1" x14ac:dyDescent="0.25">
      <c r="D31" s="353"/>
      <c r="E31" s="354"/>
      <c r="F31" s="354"/>
      <c r="G31" s="354"/>
      <c r="H31" s="354"/>
      <c r="I31" s="354"/>
      <c r="J31" s="354"/>
      <c r="K31" s="354"/>
      <c r="L31" s="354"/>
      <c r="M31" s="355"/>
      <c r="O31" s="159"/>
      <c r="R31" s="353"/>
      <c r="S31" s="354"/>
      <c r="T31" s="354"/>
      <c r="U31" s="354"/>
      <c r="V31" s="354"/>
      <c r="W31" s="354"/>
      <c r="X31" s="354"/>
      <c r="Y31" s="354"/>
      <c r="Z31" s="354"/>
      <c r="AA31" s="355"/>
    </row>
    <row r="32" spans="3:28" s="167" customFormat="1" ht="15" customHeight="1" x14ac:dyDescent="0.2">
      <c r="D32" s="167" t="s">
        <v>77</v>
      </c>
      <c r="F32" s="167">
        <f>N$6-LEN(D31)</f>
        <v>1000</v>
      </c>
      <c r="N32" s="168"/>
      <c r="O32" s="169"/>
      <c r="R32" s="167" t="s">
        <v>77</v>
      </c>
      <c r="T32" s="167">
        <f>AB$6-LEN(R31)</f>
        <v>1000</v>
      </c>
      <c r="AB32" s="168"/>
    </row>
    <row r="33" spans="3:28" x14ac:dyDescent="0.25">
      <c r="O33" s="159"/>
    </row>
    <row r="34" spans="3:28" ht="15.75" customHeight="1" x14ac:dyDescent="0.25">
      <c r="C34" s="58" t="s">
        <v>53</v>
      </c>
      <c r="O34" s="159"/>
      <c r="Q34" s="58" t="s">
        <v>53</v>
      </c>
    </row>
    <row r="35" spans="3:28" ht="90.75" customHeight="1" x14ac:dyDescent="0.25">
      <c r="D35" s="353"/>
      <c r="E35" s="354"/>
      <c r="F35" s="354"/>
      <c r="G35" s="354"/>
      <c r="H35" s="354"/>
      <c r="I35" s="354"/>
      <c r="J35" s="354"/>
      <c r="K35" s="354"/>
      <c r="L35" s="354"/>
      <c r="M35" s="355"/>
      <c r="O35" s="159"/>
      <c r="R35" s="353"/>
      <c r="S35" s="354"/>
      <c r="T35" s="354"/>
      <c r="U35" s="354"/>
      <c r="V35" s="354"/>
      <c r="W35" s="354"/>
      <c r="X35" s="354"/>
      <c r="Y35" s="354"/>
      <c r="Z35" s="354"/>
      <c r="AA35" s="355"/>
    </row>
    <row r="36" spans="3:28" s="167" customFormat="1" ht="15" customHeight="1" x14ac:dyDescent="0.2">
      <c r="D36" s="167" t="s">
        <v>77</v>
      </c>
      <c r="F36" s="167">
        <f>N$6-LEN(D35)</f>
        <v>1000</v>
      </c>
      <c r="N36" s="168"/>
      <c r="O36" s="169"/>
      <c r="R36" s="167" t="s">
        <v>77</v>
      </c>
      <c r="T36" s="167">
        <f>AB$6-LEN(R35)</f>
        <v>1000</v>
      </c>
      <c r="AB36" s="168"/>
    </row>
    <row r="37" spans="3:28" s="170" customFormat="1" ht="15" customHeight="1" x14ac:dyDescent="0.2">
      <c r="N37" s="171"/>
      <c r="O37" s="172"/>
      <c r="AB37" s="171"/>
    </row>
    <row r="38" spans="3:28" ht="15.75" customHeight="1" x14ac:dyDescent="0.25">
      <c r="C38" s="58" t="s">
        <v>306</v>
      </c>
      <c r="O38" s="159"/>
      <c r="Q38" s="58" t="s">
        <v>306</v>
      </c>
    </row>
    <row r="39" spans="3:28" ht="89.25" customHeight="1" x14ac:dyDescent="0.25">
      <c r="D39" s="353"/>
      <c r="E39" s="354"/>
      <c r="F39" s="354"/>
      <c r="G39" s="354"/>
      <c r="H39" s="354"/>
      <c r="I39" s="354"/>
      <c r="J39" s="354"/>
      <c r="K39" s="354"/>
      <c r="L39" s="354"/>
      <c r="M39" s="355"/>
      <c r="O39" s="159"/>
      <c r="R39" s="353"/>
      <c r="S39" s="354"/>
      <c r="T39" s="354"/>
      <c r="U39" s="354"/>
      <c r="V39" s="354"/>
      <c r="W39" s="354"/>
      <c r="X39" s="354"/>
      <c r="Y39" s="354"/>
      <c r="Z39" s="354"/>
      <c r="AA39" s="355"/>
    </row>
    <row r="40" spans="3:28" s="167" customFormat="1" ht="15" customHeight="1" x14ac:dyDescent="0.2">
      <c r="D40" s="167" t="s">
        <v>77</v>
      </c>
      <c r="F40" s="167">
        <f>N$6-LEN(D39)</f>
        <v>1000</v>
      </c>
      <c r="N40" s="168"/>
      <c r="O40" s="169"/>
      <c r="R40" s="167" t="s">
        <v>77</v>
      </c>
      <c r="T40" s="167">
        <f>AB$6-LEN(R39)</f>
        <v>1000</v>
      </c>
      <c r="AB40" s="168"/>
    </row>
    <row r="41" spans="3:28" x14ac:dyDescent="0.25">
      <c r="O41" s="159"/>
    </row>
    <row r="42" spans="3:28" ht="15.75" customHeight="1" x14ac:dyDescent="0.25">
      <c r="C42" s="58" t="s">
        <v>58</v>
      </c>
      <c r="O42" s="159"/>
      <c r="Q42" s="58" t="s">
        <v>58</v>
      </c>
    </row>
    <row r="43" spans="3:28" ht="90" customHeight="1" x14ac:dyDescent="0.25">
      <c r="D43" s="353"/>
      <c r="E43" s="354"/>
      <c r="F43" s="354"/>
      <c r="G43" s="354"/>
      <c r="H43" s="354"/>
      <c r="I43" s="354"/>
      <c r="J43" s="354"/>
      <c r="K43" s="354"/>
      <c r="L43" s="354"/>
      <c r="M43" s="355"/>
      <c r="O43" s="159"/>
      <c r="R43" s="353"/>
      <c r="S43" s="354"/>
      <c r="T43" s="354"/>
      <c r="U43" s="354"/>
      <c r="V43" s="354"/>
      <c r="W43" s="354"/>
      <c r="X43" s="354"/>
      <c r="Y43" s="354"/>
      <c r="Z43" s="354"/>
      <c r="AA43" s="355"/>
    </row>
    <row r="44" spans="3:28" s="167" customFormat="1" ht="15" customHeight="1" x14ac:dyDescent="0.2">
      <c r="D44" s="167" t="s">
        <v>77</v>
      </c>
      <c r="F44" s="167">
        <f>N$6-LEN(D43)</f>
        <v>1000</v>
      </c>
      <c r="N44" s="168"/>
      <c r="O44" s="169"/>
      <c r="R44" s="167" t="s">
        <v>77</v>
      </c>
      <c r="T44" s="167">
        <f>AB$6-LEN(R43)</f>
        <v>1000</v>
      </c>
      <c r="AB44" s="168"/>
    </row>
    <row r="45" spans="3:28" x14ac:dyDescent="0.25">
      <c r="O45" s="159"/>
    </row>
    <row r="46" spans="3:28" ht="15.75" customHeight="1" x14ac:dyDescent="0.25">
      <c r="C46" s="58" t="s">
        <v>63</v>
      </c>
      <c r="O46" s="159"/>
      <c r="Q46" s="58" t="s">
        <v>63</v>
      </c>
    </row>
    <row r="47" spans="3:28" ht="90" customHeight="1" x14ac:dyDescent="0.25">
      <c r="D47" s="353"/>
      <c r="E47" s="354"/>
      <c r="F47" s="354"/>
      <c r="G47" s="354"/>
      <c r="H47" s="354"/>
      <c r="I47" s="354"/>
      <c r="J47" s="354"/>
      <c r="K47" s="354"/>
      <c r="L47" s="354"/>
      <c r="M47" s="355"/>
      <c r="O47" s="159"/>
      <c r="R47" s="353"/>
      <c r="S47" s="354"/>
      <c r="T47" s="354"/>
      <c r="U47" s="354"/>
      <c r="V47" s="354"/>
      <c r="W47" s="354"/>
      <c r="X47" s="354"/>
      <c r="Y47" s="354"/>
      <c r="Z47" s="354"/>
      <c r="AA47" s="355"/>
    </row>
    <row r="48" spans="3:28" s="167" customFormat="1" ht="15" customHeight="1" x14ac:dyDescent="0.2">
      <c r="D48" s="167" t="s">
        <v>77</v>
      </c>
      <c r="F48" s="167">
        <f>N$6-LEN(D47)</f>
        <v>1000</v>
      </c>
      <c r="N48" s="168"/>
      <c r="O48" s="169"/>
      <c r="R48" s="167" t="s">
        <v>77</v>
      </c>
      <c r="T48" s="167">
        <f>AB$6-LEN(R47)</f>
        <v>1000</v>
      </c>
      <c r="AB48" s="168"/>
    </row>
    <row r="49" spans="3:28" x14ac:dyDescent="0.25">
      <c r="O49" s="159"/>
    </row>
    <row r="50" spans="3:28" ht="15.75" customHeight="1" x14ac:dyDescent="0.25">
      <c r="C50" s="58" t="s">
        <v>66</v>
      </c>
      <c r="O50" s="159"/>
      <c r="Q50" s="58" t="s">
        <v>66</v>
      </c>
    </row>
    <row r="51" spans="3:28" ht="89.25" customHeight="1" x14ac:dyDescent="0.25">
      <c r="D51" s="356"/>
      <c r="E51" s="354"/>
      <c r="F51" s="354"/>
      <c r="G51" s="354"/>
      <c r="H51" s="354"/>
      <c r="I51" s="354"/>
      <c r="J51" s="354"/>
      <c r="K51" s="354"/>
      <c r="L51" s="354"/>
      <c r="M51" s="355"/>
      <c r="O51" s="159"/>
      <c r="R51" s="356"/>
      <c r="S51" s="354"/>
      <c r="T51" s="354"/>
      <c r="U51" s="354"/>
      <c r="V51" s="354"/>
      <c r="W51" s="354"/>
      <c r="X51" s="354"/>
      <c r="Y51" s="354"/>
      <c r="Z51" s="354"/>
      <c r="AA51" s="355"/>
    </row>
    <row r="52" spans="3:28" s="167" customFormat="1" ht="15" customHeight="1" x14ac:dyDescent="0.2">
      <c r="D52" s="167" t="s">
        <v>77</v>
      </c>
      <c r="F52" s="167">
        <f>N$6-LEN(D51)</f>
        <v>1000</v>
      </c>
      <c r="N52" s="168"/>
      <c r="O52" s="169"/>
      <c r="R52" s="167" t="s">
        <v>77</v>
      </c>
      <c r="T52" s="167">
        <f>AB$6-LEN(R51)</f>
        <v>1000</v>
      </c>
      <c r="AB52" s="168"/>
    </row>
    <row r="53" spans="3:28" s="167" customFormat="1" ht="15" customHeight="1" x14ac:dyDescent="0.2">
      <c r="N53" s="168"/>
      <c r="O53" s="169"/>
      <c r="AB53" s="168"/>
    </row>
  </sheetData>
  <sheetProtection algorithmName="SHA-512" hashValue="w6hyf4pCdlfmi/O9ML3tyFeuT70ZWuSuYSsLtuVeVXDOnepywAe20MDzGrEiaUZSsgGu+PaUKDeIlHYMBlo66Q==" saltValue="/SkBYFHfqZp4xbzJ8eGEDg==" spinCount="100000" sheet="1" selectLockedCells="1"/>
  <mergeCells count="30">
    <mergeCell ref="D43:M43"/>
    <mergeCell ref="R43:AA43"/>
    <mergeCell ref="D47:M47"/>
    <mergeCell ref="R47:AA47"/>
    <mergeCell ref="D51:M51"/>
    <mergeCell ref="R51:AA51"/>
    <mergeCell ref="D31:M31"/>
    <mergeCell ref="R31:AA31"/>
    <mergeCell ref="D35:M35"/>
    <mergeCell ref="R35:AA35"/>
    <mergeCell ref="D39:M39"/>
    <mergeCell ref="R39:AA39"/>
    <mergeCell ref="D18:M18"/>
    <mergeCell ref="R18:AA18"/>
    <mergeCell ref="D22:M22"/>
    <mergeCell ref="R22:AA22"/>
    <mergeCell ref="D27:M27"/>
    <mergeCell ref="R27:AA27"/>
    <mergeCell ref="E8:F8"/>
    <mergeCell ref="S8:T8"/>
    <mergeCell ref="B11:M11"/>
    <mergeCell ref="P11:AA11"/>
    <mergeCell ref="D14:M14"/>
    <mergeCell ref="R14:AA14"/>
    <mergeCell ref="B2:M2"/>
    <mergeCell ref="P2:AA2"/>
    <mergeCell ref="B3:M3"/>
    <mergeCell ref="P3:AA3"/>
    <mergeCell ref="E6:I6"/>
    <mergeCell ref="S6:W6"/>
  </mergeCells>
  <dataValidations count="2">
    <dataValidation type="textLength" operator="lessThanOrEqual" allowBlank="1" showInputMessage="1" showErrorMessage="1" sqref="D51:M51 D39:M39 D35:M35 D31:M31 D27:M27 D22:M22 D18:M18 D14:M14 D47:M47 D43:M43 R51:AA51 R39:AA39 R35:AA35 R31:AA31 R27:AA27 R22:AA22 R18:AA18 R14:AA14 R47:AA47 R43:AA43" xr:uid="{052220D0-6C61-4349-9358-0E6002497F25}">
      <formula1>N$6</formula1>
    </dataValidation>
    <dataValidation showInputMessage="1" showErrorMessage="1" sqref="E8:F8 S8:T8" xr:uid="{E141077A-0F5B-43D5-8558-EF1F762AAB35}"/>
  </dataValidations>
  <pageMargins left="0.7" right="0.7" top="0.75" bottom="0.75" header="0.3" footer="0.3"/>
  <pageSetup scale="60" fitToWidth="2" fitToHeight="4" orientation="portrait" r:id="rId1"/>
  <headerFooter>
    <oddFooter>&amp;CTab: &amp;A&amp;RPrint Date: &amp;D</oddFooter>
  </headerFooter>
  <rowBreaks count="2" manualBreakCount="2">
    <brk id="24" min="1" max="12" man="1"/>
    <brk id="24" min="15" max="2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29E15-0E0A-403E-8E65-0104BE39DBB2}">
  <dimension ref="B1:Z44"/>
  <sheetViews>
    <sheetView showGridLines="0" view="pageBreakPreview" zoomScaleNormal="100" zoomScaleSheetLayoutView="100" workbookViewId="0">
      <selection activeCell="J16" sqref="J16"/>
    </sheetView>
  </sheetViews>
  <sheetFormatPr defaultColWidth="9.140625" defaultRowHeight="15.75" x14ac:dyDescent="0.25"/>
  <cols>
    <col min="1" max="1" width="3.5703125" style="49" customWidth="1"/>
    <col min="2" max="2" width="9.140625" style="64" hidden="1" customWidth="1"/>
    <col min="3" max="3" width="6.5703125" style="64" hidden="1" customWidth="1"/>
    <col min="4" max="5" width="5.140625" style="49" customWidth="1"/>
    <col min="6" max="6" width="7.140625" style="49" bestFit="1" customWidth="1"/>
    <col min="7" max="7" width="16.5703125" style="49" bestFit="1" customWidth="1"/>
    <col min="8" max="8" width="5.5703125" style="49" customWidth="1"/>
    <col min="9" max="9" width="23.5703125" style="49" bestFit="1" customWidth="1"/>
    <col min="10" max="10" width="14.140625" style="49" bestFit="1" customWidth="1"/>
    <col min="11" max="11" width="7.140625" style="49" bestFit="1" customWidth="1"/>
    <col min="12" max="12" width="12.42578125" style="49" customWidth="1"/>
    <col min="13" max="13" width="12.7109375" style="49" customWidth="1"/>
    <col min="14" max="14" width="3.5703125" style="49" customWidth="1"/>
    <col min="15" max="15" width="4" style="64" hidden="1" customWidth="1"/>
    <col min="16" max="16" width="6.5703125" style="64" hidden="1" customWidth="1"/>
    <col min="17" max="18" width="5.140625" style="49" customWidth="1"/>
    <col min="19" max="19" width="7.140625" style="49" bestFit="1" customWidth="1"/>
    <col min="20" max="20" width="16.5703125" style="49" bestFit="1" customWidth="1"/>
    <col min="21" max="21" width="5.5703125" style="49" customWidth="1"/>
    <col min="22" max="22" width="23.5703125" style="49" bestFit="1" customWidth="1"/>
    <col min="23" max="24" width="10.85546875" style="49" customWidth="1"/>
    <col min="25" max="25" width="12.42578125" style="49" customWidth="1"/>
    <col min="26" max="26" width="12.7109375" style="49" customWidth="1"/>
    <col min="27" max="16384" width="9.140625" style="49"/>
  </cols>
  <sheetData>
    <row r="1" spans="2:26" x14ac:dyDescent="0.25">
      <c r="N1" s="50"/>
    </row>
    <row r="2" spans="2:26" x14ac:dyDescent="0.25">
      <c r="D2" s="339" t="s">
        <v>78</v>
      </c>
      <c r="E2" s="339"/>
      <c r="F2" s="339"/>
      <c r="G2" s="339"/>
      <c r="H2" s="339"/>
      <c r="I2" s="339"/>
      <c r="J2" s="339"/>
      <c r="K2" s="339"/>
      <c r="L2" s="339"/>
      <c r="M2" s="339"/>
      <c r="N2" s="50"/>
      <c r="Q2" s="339" t="s">
        <v>78</v>
      </c>
      <c r="R2" s="339"/>
      <c r="S2" s="339"/>
      <c r="T2" s="339"/>
      <c r="U2" s="339"/>
      <c r="V2" s="339"/>
      <c r="W2" s="339"/>
      <c r="X2" s="339"/>
      <c r="Y2" s="339"/>
      <c r="Z2" s="339"/>
    </row>
    <row r="3" spans="2:26" ht="16.5" thickBot="1" x14ac:dyDescent="0.3">
      <c r="D3" s="340" t="s">
        <v>24</v>
      </c>
      <c r="E3" s="340"/>
      <c r="F3" s="340"/>
      <c r="G3" s="340"/>
      <c r="H3" s="340"/>
      <c r="I3" s="340"/>
      <c r="J3" s="340"/>
      <c r="K3" s="340"/>
      <c r="L3" s="340"/>
      <c r="M3" s="340"/>
      <c r="N3" s="50"/>
      <c r="Q3" s="340" t="s">
        <v>26</v>
      </c>
      <c r="R3" s="340"/>
      <c r="S3" s="340"/>
      <c r="T3" s="340"/>
      <c r="U3" s="340"/>
      <c r="V3" s="340"/>
      <c r="W3" s="340"/>
      <c r="X3" s="340"/>
      <c r="Y3" s="340"/>
      <c r="Z3" s="340"/>
    </row>
    <row r="4" spans="2:26" x14ac:dyDescent="0.25">
      <c r="D4" s="51"/>
      <c r="E4" s="51"/>
      <c r="F4" s="51"/>
      <c r="G4" s="51"/>
      <c r="H4" s="51"/>
      <c r="I4" s="51"/>
      <c r="J4" s="51"/>
      <c r="K4" s="51"/>
      <c r="L4" s="51"/>
      <c r="M4" s="51"/>
      <c r="N4" s="50"/>
      <c r="Q4" s="51"/>
      <c r="R4" s="51"/>
      <c r="S4" s="51"/>
      <c r="T4" s="51"/>
      <c r="U4" s="51"/>
      <c r="V4" s="51"/>
      <c r="W4" s="51"/>
      <c r="X4" s="51"/>
      <c r="Y4" s="51"/>
      <c r="Z4" s="51"/>
    </row>
    <row r="5" spans="2:26" x14ac:dyDescent="0.25">
      <c r="D5" s="51"/>
      <c r="E5" s="51"/>
      <c r="G5" s="52" t="s">
        <v>27</v>
      </c>
      <c r="H5" s="373" t="str">
        <f>IF('Scoring Summary'!E5="","",'Scoring Summary'!E5)</f>
        <v/>
      </c>
      <c r="I5" s="373"/>
      <c r="J5" s="54"/>
      <c r="K5" s="54"/>
      <c r="L5" s="54"/>
      <c r="M5" s="51"/>
      <c r="N5" s="50"/>
      <c r="Q5" s="51"/>
      <c r="R5" s="51"/>
      <c r="T5" s="52" t="s">
        <v>27</v>
      </c>
      <c r="U5" s="370" t="str">
        <f>IF('Scoring Summary'!R5="","",'Scoring Summary'!R5)</f>
        <v/>
      </c>
      <c r="V5" s="372"/>
      <c r="W5" s="54"/>
      <c r="X5" s="54"/>
      <c r="Y5" s="54"/>
      <c r="Z5" s="51"/>
    </row>
    <row r="6" spans="2:26" x14ac:dyDescent="0.25">
      <c r="G6" s="52" t="s">
        <v>28</v>
      </c>
      <c r="H6" s="370" t="str">
        <f>IF('Scoring Summary'!E6="","",'Scoring Summary'!E6)</f>
        <v/>
      </c>
      <c r="I6" s="371"/>
      <c r="J6" s="371"/>
      <c r="K6" s="371"/>
      <c r="L6" s="372"/>
      <c r="N6" s="50"/>
      <c r="T6" s="52" t="s">
        <v>28</v>
      </c>
      <c r="U6" s="370" t="str">
        <f>IF('Scoring Summary'!R6="","",'Scoring Summary'!R6)</f>
        <v/>
      </c>
      <c r="V6" s="371"/>
      <c r="W6" s="371"/>
      <c r="X6" s="371"/>
      <c r="Y6" s="372"/>
    </row>
    <row r="7" spans="2:26" x14ac:dyDescent="0.25">
      <c r="G7" s="52"/>
      <c r="H7" s="274"/>
      <c r="I7" s="274"/>
      <c r="J7" s="54"/>
      <c r="K7" s="54"/>
      <c r="L7" s="54"/>
      <c r="N7" s="50"/>
      <c r="T7" s="52"/>
      <c r="U7" s="274"/>
      <c r="V7" s="274"/>
      <c r="W7" s="54"/>
      <c r="X7" s="54"/>
      <c r="Y7" s="54"/>
    </row>
    <row r="8" spans="2:26" x14ac:dyDescent="0.25">
      <c r="G8" s="52" t="s">
        <v>31</v>
      </c>
      <c r="H8" s="365" t="str">
        <f>IF('Scoring Summary'!E8="","",'Scoring Summary'!E8)</f>
        <v/>
      </c>
      <c r="I8" s="365"/>
      <c r="J8" s="54"/>
      <c r="K8" s="54"/>
      <c r="L8" s="54"/>
      <c r="N8" s="50"/>
      <c r="T8" s="52" t="s">
        <v>31</v>
      </c>
      <c r="U8" s="366" t="str">
        <f>IF('Scoring Summary'!R8="","",'Scoring Summary'!R8)</f>
        <v/>
      </c>
      <c r="V8" s="367"/>
      <c r="W8" s="54"/>
      <c r="X8" s="54"/>
      <c r="Y8" s="54"/>
    </row>
    <row r="9" spans="2:26" x14ac:dyDescent="0.25">
      <c r="G9" s="52"/>
      <c r="H9" s="66"/>
      <c r="I9" s="66"/>
      <c r="J9" s="54"/>
      <c r="K9" s="54"/>
      <c r="L9" s="54"/>
      <c r="N9" s="50"/>
      <c r="O9" s="64" t="s">
        <v>79</v>
      </c>
      <c r="T9" s="52"/>
      <c r="U9" s="66"/>
      <c r="V9" s="66"/>
      <c r="W9" s="54"/>
      <c r="X9" s="54"/>
      <c r="Y9" s="54"/>
    </row>
    <row r="10" spans="2:26" x14ac:dyDescent="0.25">
      <c r="G10" s="52" t="s">
        <v>80</v>
      </c>
      <c r="H10" s="63">
        <f>SUM(D33:D35)</f>
        <v>0</v>
      </c>
      <c r="I10" s="66"/>
      <c r="J10" s="54"/>
      <c r="K10" s="54"/>
      <c r="L10" s="54"/>
      <c r="N10" s="50"/>
      <c r="O10" s="64" t="s">
        <v>81</v>
      </c>
      <c r="T10" s="52" t="s">
        <v>82</v>
      </c>
      <c r="U10" s="63">
        <f>SUM(Q33:Q35)</f>
        <v>0</v>
      </c>
      <c r="V10" s="66"/>
      <c r="W10" s="54"/>
      <c r="X10" s="54"/>
      <c r="Y10" s="54"/>
    </row>
    <row r="11" spans="2:26" ht="16.5" thickBot="1" x14ac:dyDescent="0.3">
      <c r="D11" s="57"/>
      <c r="E11" s="57"/>
      <c r="F11" s="57"/>
      <c r="G11" s="57"/>
      <c r="H11" s="57"/>
      <c r="I11" s="57"/>
      <c r="J11" s="57"/>
      <c r="K11" s="57"/>
      <c r="L11" s="57"/>
      <c r="M11" s="57"/>
      <c r="N11" s="50"/>
      <c r="Q11" s="57"/>
      <c r="R11" s="57"/>
      <c r="S11" s="57"/>
      <c r="T11" s="57"/>
      <c r="U11" s="57"/>
      <c r="V11" s="57"/>
      <c r="W11" s="57"/>
      <c r="X11" s="57"/>
      <c r="Y11" s="57"/>
      <c r="Z11" s="57"/>
    </row>
    <row r="12" spans="2:26" x14ac:dyDescent="0.25">
      <c r="N12" s="50"/>
    </row>
    <row r="13" spans="2:26" s="69" customFormat="1" ht="171.6" customHeight="1" x14ac:dyDescent="0.2">
      <c r="B13" s="67"/>
      <c r="C13" s="67"/>
      <c r="D13" s="368" t="s">
        <v>83</v>
      </c>
      <c r="E13" s="368"/>
      <c r="F13" s="368"/>
      <c r="G13" s="368"/>
      <c r="H13" s="368"/>
      <c r="I13" s="368"/>
      <c r="J13" s="368"/>
      <c r="K13" s="368"/>
      <c r="L13" s="368"/>
      <c r="M13" s="368"/>
      <c r="N13" s="68"/>
      <c r="O13" s="67"/>
      <c r="P13" s="67"/>
      <c r="Q13" s="368" t="str">
        <f>D13</f>
        <v>Projects that leverage Authority resources may earn up to 15 points based on the amount of leveraged resources as a percentage of total funding sources in the Project’s development budget. Leveraged resources under this category are defined as funds provided by a non-Authority source. Authority-issued LIHTC is not a leveraged resource. All leveraged resources must be reflected in the Project budget and be available during the Project’s construction period to pay for expenses reflected in the development budget. Only sources allocated to uses that fall within the Project’s Site boundaries will be considered for financial leveraging. Funding secured through HUD’s CoCBuilds NOFO will be eligible for points under this category. In Projects where the leveraged resource is a contribution of direct financial assistance from an area employer that is otherwise not participating in the development of the Project, the assistance must be in the form of an unsecured loan giving no foreclosure rights to the employer or a grant giving no recapture rights to the employer. In Projects where the acquisition is financed in whole or in part through a seller’s note, the amount of the seller’s financing will not be considered a leveraged resource under this category. At its sole discretion the Authority may allow seller’s notes from health and hospital systems to qualify for points under this category.</v>
      </c>
      <c r="R13" s="368"/>
      <c r="S13" s="368"/>
      <c r="T13" s="368"/>
      <c r="U13" s="368"/>
      <c r="V13" s="368"/>
      <c r="W13" s="368"/>
      <c r="X13" s="368"/>
      <c r="Y13" s="368"/>
      <c r="Z13" s="368"/>
    </row>
    <row r="14" spans="2:26" ht="16.5" customHeight="1" thickBot="1" x14ac:dyDescent="0.3">
      <c r="D14" s="369" t="s">
        <v>84</v>
      </c>
      <c r="E14" s="369"/>
      <c r="F14" s="369"/>
      <c r="G14" s="369"/>
      <c r="H14" s="369"/>
      <c r="I14" s="369"/>
      <c r="J14" s="369"/>
      <c r="K14" s="369"/>
      <c r="L14" s="369"/>
      <c r="M14" s="369"/>
      <c r="N14" s="50"/>
      <c r="Q14" s="369" t="s">
        <v>84</v>
      </c>
      <c r="R14" s="369"/>
      <c r="S14" s="369"/>
      <c r="T14" s="369"/>
      <c r="U14" s="369"/>
      <c r="V14" s="369"/>
      <c r="W14" s="369"/>
      <c r="X14" s="369"/>
      <c r="Y14" s="369"/>
      <c r="Z14" s="369"/>
    </row>
    <row r="15" spans="2:26" x14ac:dyDescent="0.25">
      <c r="D15" s="54"/>
      <c r="E15" s="54"/>
      <c r="F15" s="54"/>
      <c r="G15" s="54"/>
      <c r="H15" s="54"/>
      <c r="I15" s="54"/>
      <c r="J15" s="54"/>
      <c r="K15" s="54"/>
      <c r="L15" s="54"/>
      <c r="M15" s="54"/>
      <c r="N15" s="50"/>
      <c r="Q15" s="54"/>
      <c r="R15" s="54"/>
      <c r="S15" s="54"/>
      <c r="T15" s="54"/>
      <c r="U15" s="54"/>
      <c r="V15" s="54"/>
      <c r="W15" s="54"/>
      <c r="X15" s="54"/>
      <c r="Y15" s="54"/>
      <c r="Z15" s="54"/>
    </row>
    <row r="16" spans="2:26" x14ac:dyDescent="0.25">
      <c r="D16" s="54"/>
      <c r="E16" s="54"/>
      <c r="G16" s="54"/>
      <c r="I16" s="59" t="s">
        <v>85</v>
      </c>
      <c r="J16" s="70"/>
      <c r="K16" s="54"/>
      <c r="L16" s="54"/>
      <c r="M16" s="54"/>
      <c r="N16" s="50"/>
      <c r="Q16" s="54"/>
      <c r="R16" s="54"/>
      <c r="T16" s="54"/>
      <c r="V16" s="59" t="s">
        <v>85</v>
      </c>
      <c r="W16" s="70"/>
      <c r="X16" s="54"/>
      <c r="Y16" s="54"/>
      <c r="Z16" s="54"/>
    </row>
    <row r="17" spans="3:26" x14ac:dyDescent="0.25">
      <c r="D17" s="54"/>
      <c r="E17" s="54"/>
      <c r="F17" s="54"/>
      <c r="G17" s="54"/>
      <c r="I17" s="54"/>
      <c r="J17" s="71"/>
      <c r="K17" s="54"/>
      <c r="L17" s="54"/>
      <c r="M17" s="54"/>
      <c r="N17" s="50"/>
      <c r="Q17" s="54"/>
      <c r="R17" s="54"/>
      <c r="S17" s="54"/>
      <c r="T17" s="54"/>
      <c r="V17" s="54"/>
      <c r="W17" s="71"/>
      <c r="X17" s="54"/>
      <c r="Y17" s="54"/>
      <c r="Z17" s="54"/>
    </row>
    <row r="18" spans="3:26" x14ac:dyDescent="0.25">
      <c r="D18" s="361" t="s">
        <v>86</v>
      </c>
      <c r="E18" s="364" t="s">
        <v>87</v>
      </c>
      <c r="F18" s="364"/>
      <c r="G18" s="364"/>
      <c r="H18" s="364"/>
      <c r="I18" s="364"/>
      <c r="J18" s="72" t="s">
        <v>88</v>
      </c>
      <c r="K18" s="72" t="s">
        <v>89</v>
      </c>
      <c r="L18" s="54"/>
      <c r="M18" s="54"/>
      <c r="N18" s="50"/>
      <c r="Q18" s="361" t="s">
        <v>86</v>
      </c>
      <c r="R18" s="364" t="s">
        <v>87</v>
      </c>
      <c r="S18" s="364"/>
      <c r="T18" s="364"/>
      <c r="U18" s="364"/>
      <c r="V18" s="364"/>
      <c r="W18" s="72" t="s">
        <v>88</v>
      </c>
      <c r="X18" s="72" t="s">
        <v>89</v>
      </c>
      <c r="Y18" s="54"/>
      <c r="Z18" s="54"/>
    </row>
    <row r="19" spans="3:26" x14ac:dyDescent="0.25">
      <c r="D19" s="362"/>
      <c r="E19" s="358"/>
      <c r="F19" s="358"/>
      <c r="G19" s="358"/>
      <c r="H19" s="358"/>
      <c r="I19" s="358"/>
      <c r="J19" s="70"/>
      <c r="K19" s="73">
        <f t="shared" ref="K19:K28" si="0">IF(J$16&gt;0,IF(J19&gt;0,J19/J$16,0%),0%)</f>
        <v>0</v>
      </c>
      <c r="L19" s="54"/>
      <c r="M19" s="54"/>
      <c r="N19" s="50"/>
      <c r="Q19" s="362"/>
      <c r="R19" s="358"/>
      <c r="S19" s="358"/>
      <c r="T19" s="358"/>
      <c r="U19" s="358"/>
      <c r="V19" s="358"/>
      <c r="W19" s="70"/>
      <c r="X19" s="73">
        <f t="shared" ref="X19:X28" si="1">IF(W$16&gt;0,IF(W19&gt;0,W19/W$16,0%),0%)</f>
        <v>0</v>
      </c>
      <c r="Y19" s="54"/>
      <c r="Z19" s="54"/>
    </row>
    <row r="20" spans="3:26" x14ac:dyDescent="0.25">
      <c r="D20" s="362"/>
      <c r="E20" s="358"/>
      <c r="F20" s="358"/>
      <c r="G20" s="358"/>
      <c r="H20" s="358"/>
      <c r="I20" s="358"/>
      <c r="J20" s="70"/>
      <c r="K20" s="73">
        <f t="shared" si="0"/>
        <v>0</v>
      </c>
      <c r="L20" s="54"/>
      <c r="M20" s="54"/>
      <c r="N20" s="50"/>
      <c r="Q20" s="362"/>
      <c r="R20" s="358"/>
      <c r="S20" s="358"/>
      <c r="T20" s="358"/>
      <c r="U20" s="358"/>
      <c r="V20" s="358"/>
      <c r="W20" s="70"/>
      <c r="X20" s="73">
        <f t="shared" si="1"/>
        <v>0</v>
      </c>
      <c r="Y20" s="54"/>
      <c r="Z20" s="54"/>
    </row>
    <row r="21" spans="3:26" x14ac:dyDescent="0.25">
      <c r="D21" s="362"/>
      <c r="E21" s="358"/>
      <c r="F21" s="358"/>
      <c r="G21" s="358"/>
      <c r="H21" s="358"/>
      <c r="I21" s="358"/>
      <c r="J21" s="70"/>
      <c r="K21" s="73">
        <f t="shared" si="0"/>
        <v>0</v>
      </c>
      <c r="L21" s="54"/>
      <c r="M21" s="54"/>
      <c r="N21" s="50"/>
      <c r="Q21" s="362"/>
      <c r="R21" s="358"/>
      <c r="S21" s="358"/>
      <c r="T21" s="358"/>
      <c r="U21" s="358"/>
      <c r="V21" s="358"/>
      <c r="W21" s="70"/>
      <c r="X21" s="73">
        <f t="shared" si="1"/>
        <v>0</v>
      </c>
      <c r="Y21" s="54"/>
      <c r="Z21" s="54"/>
    </row>
    <row r="22" spans="3:26" x14ac:dyDescent="0.25">
      <c r="D22" s="362"/>
      <c r="E22" s="358"/>
      <c r="F22" s="358"/>
      <c r="G22" s="358"/>
      <c r="H22" s="358"/>
      <c r="I22" s="358"/>
      <c r="J22" s="70"/>
      <c r="K22" s="73">
        <f t="shared" si="0"/>
        <v>0</v>
      </c>
      <c r="L22" s="54"/>
      <c r="M22" s="54"/>
      <c r="N22" s="50"/>
      <c r="Q22" s="362"/>
      <c r="R22" s="358"/>
      <c r="S22" s="358"/>
      <c r="T22" s="358"/>
      <c r="U22" s="358"/>
      <c r="V22" s="358"/>
      <c r="W22" s="70"/>
      <c r="X22" s="73">
        <f t="shared" si="1"/>
        <v>0</v>
      </c>
      <c r="Y22" s="54"/>
      <c r="Z22" s="54"/>
    </row>
    <row r="23" spans="3:26" x14ac:dyDescent="0.25">
      <c r="D23" s="362"/>
      <c r="E23" s="358"/>
      <c r="F23" s="358"/>
      <c r="G23" s="358"/>
      <c r="H23" s="358"/>
      <c r="I23" s="358"/>
      <c r="J23" s="70"/>
      <c r="K23" s="73">
        <f t="shared" si="0"/>
        <v>0</v>
      </c>
      <c r="L23" s="54"/>
      <c r="M23" s="54"/>
      <c r="N23" s="50"/>
      <c r="Q23" s="362"/>
      <c r="R23" s="358"/>
      <c r="S23" s="358"/>
      <c r="T23" s="358"/>
      <c r="U23" s="358"/>
      <c r="V23" s="358"/>
      <c r="W23" s="70"/>
      <c r="X23" s="73">
        <f t="shared" si="1"/>
        <v>0</v>
      </c>
      <c r="Y23" s="54"/>
      <c r="Z23" s="54"/>
    </row>
    <row r="24" spans="3:26" x14ac:dyDescent="0.25">
      <c r="D24" s="362"/>
      <c r="E24" s="358"/>
      <c r="F24" s="358"/>
      <c r="G24" s="358"/>
      <c r="H24" s="358"/>
      <c r="I24" s="358"/>
      <c r="J24" s="70"/>
      <c r="K24" s="73">
        <f t="shared" si="0"/>
        <v>0</v>
      </c>
      <c r="L24" s="54"/>
      <c r="M24" s="54"/>
      <c r="N24" s="50"/>
      <c r="Q24" s="362"/>
      <c r="R24" s="358"/>
      <c r="S24" s="358"/>
      <c r="T24" s="358"/>
      <c r="U24" s="358"/>
      <c r="V24" s="358"/>
      <c r="W24" s="70"/>
      <c r="X24" s="73">
        <f t="shared" si="1"/>
        <v>0</v>
      </c>
      <c r="Y24" s="54"/>
      <c r="Z24" s="54"/>
    </row>
    <row r="25" spans="3:26" x14ac:dyDescent="0.25">
      <c r="D25" s="362"/>
      <c r="E25" s="358"/>
      <c r="F25" s="358"/>
      <c r="G25" s="358"/>
      <c r="H25" s="358"/>
      <c r="I25" s="358"/>
      <c r="J25" s="70"/>
      <c r="K25" s="73">
        <f t="shared" si="0"/>
        <v>0</v>
      </c>
      <c r="L25" s="54"/>
      <c r="M25" s="54"/>
      <c r="N25" s="50"/>
      <c r="Q25" s="362"/>
      <c r="R25" s="358"/>
      <c r="S25" s="358"/>
      <c r="T25" s="358"/>
      <c r="U25" s="358"/>
      <c r="V25" s="358"/>
      <c r="W25" s="70"/>
      <c r="X25" s="73">
        <f t="shared" si="1"/>
        <v>0</v>
      </c>
      <c r="Y25" s="54"/>
      <c r="Z25" s="54"/>
    </row>
    <row r="26" spans="3:26" x14ac:dyDescent="0.25">
      <c r="D26" s="362"/>
      <c r="E26" s="358"/>
      <c r="F26" s="358"/>
      <c r="G26" s="358"/>
      <c r="H26" s="358"/>
      <c r="I26" s="358"/>
      <c r="J26" s="70"/>
      <c r="K26" s="73">
        <f t="shared" si="0"/>
        <v>0</v>
      </c>
      <c r="L26" s="54"/>
      <c r="M26" s="54"/>
      <c r="N26" s="50"/>
      <c r="Q26" s="362"/>
      <c r="R26" s="358"/>
      <c r="S26" s="358"/>
      <c r="T26" s="358"/>
      <c r="U26" s="358"/>
      <c r="V26" s="358"/>
      <c r="W26" s="70"/>
      <c r="X26" s="73">
        <f t="shared" si="1"/>
        <v>0</v>
      </c>
      <c r="Y26" s="54"/>
      <c r="Z26" s="54"/>
    </row>
    <row r="27" spans="3:26" x14ac:dyDescent="0.25">
      <c r="D27" s="362"/>
      <c r="E27" s="358"/>
      <c r="F27" s="358"/>
      <c r="G27" s="358"/>
      <c r="H27" s="358"/>
      <c r="I27" s="358"/>
      <c r="J27" s="70"/>
      <c r="K27" s="73">
        <f t="shared" si="0"/>
        <v>0</v>
      </c>
      <c r="L27" s="54"/>
      <c r="M27" s="54"/>
      <c r="N27" s="50"/>
      <c r="Q27" s="362"/>
      <c r="R27" s="358"/>
      <c r="S27" s="358"/>
      <c r="T27" s="358"/>
      <c r="U27" s="358"/>
      <c r="V27" s="358"/>
      <c r="W27" s="70"/>
      <c r="X27" s="73">
        <f t="shared" si="1"/>
        <v>0</v>
      </c>
      <c r="Y27" s="54"/>
      <c r="Z27" s="54"/>
    </row>
    <row r="28" spans="3:26" x14ac:dyDescent="0.25">
      <c r="D28" s="362"/>
      <c r="E28" s="358"/>
      <c r="F28" s="358"/>
      <c r="G28" s="358"/>
      <c r="H28" s="358"/>
      <c r="I28" s="358"/>
      <c r="J28" s="70"/>
      <c r="K28" s="73">
        <f t="shared" si="0"/>
        <v>0</v>
      </c>
      <c r="L28" s="54"/>
      <c r="M28" s="54"/>
      <c r="N28" s="50"/>
      <c r="Q28" s="362"/>
      <c r="R28" s="358"/>
      <c r="S28" s="358"/>
      <c r="T28" s="358"/>
      <c r="U28" s="358"/>
      <c r="V28" s="358"/>
      <c r="W28" s="70"/>
      <c r="X28" s="73">
        <f t="shared" si="1"/>
        <v>0</v>
      </c>
      <c r="Y28" s="54"/>
      <c r="Z28" s="54"/>
    </row>
    <row r="29" spans="3:26" x14ac:dyDescent="0.25">
      <c r="D29" s="363"/>
      <c r="E29" s="359" t="s">
        <v>90</v>
      </c>
      <c r="F29" s="359"/>
      <c r="G29" s="359"/>
      <c r="H29" s="359"/>
      <c r="I29" s="359"/>
      <c r="J29" s="72">
        <f>SUM(J19:J28)</f>
        <v>0</v>
      </c>
      <c r="K29" s="74">
        <f>SUM(K19:K28)</f>
        <v>0</v>
      </c>
      <c r="N29" s="50"/>
      <c r="Q29" s="363"/>
      <c r="R29" s="359" t="s">
        <v>90</v>
      </c>
      <c r="S29" s="359"/>
      <c r="T29" s="359"/>
      <c r="U29" s="359"/>
      <c r="V29" s="359"/>
      <c r="W29" s="72">
        <f>SUM(W19:W28)</f>
        <v>0</v>
      </c>
      <c r="X29" s="74">
        <f>SUM(X19:X28)</f>
        <v>0</v>
      </c>
    </row>
    <row r="30" spans="3:26" x14ac:dyDescent="0.25">
      <c r="N30" s="50"/>
    </row>
    <row r="31" spans="3:26" ht="16.5" thickBot="1" x14ac:dyDescent="0.3">
      <c r="C31" s="173" t="s">
        <v>91</v>
      </c>
      <c r="D31" s="360" t="s">
        <v>92</v>
      </c>
      <c r="E31" s="360"/>
      <c r="F31" s="360"/>
      <c r="G31" s="360"/>
      <c r="H31" s="360"/>
      <c r="I31" s="360"/>
      <c r="J31" s="360"/>
      <c r="K31" s="360"/>
      <c r="L31" s="360"/>
      <c r="M31" s="360"/>
      <c r="N31" s="50"/>
      <c r="P31" s="173" t="s">
        <v>91</v>
      </c>
      <c r="Q31" s="360" t="s">
        <v>92</v>
      </c>
      <c r="R31" s="360"/>
      <c r="S31" s="360"/>
      <c r="T31" s="360"/>
      <c r="U31" s="360"/>
      <c r="V31" s="360"/>
      <c r="W31" s="360"/>
      <c r="X31" s="360"/>
      <c r="Y31" s="360"/>
      <c r="Z31" s="360"/>
    </row>
    <row r="32" spans="3:26" x14ac:dyDescent="0.25">
      <c r="C32" s="173"/>
      <c r="D32" s="272"/>
      <c r="E32" s="272"/>
      <c r="F32" s="272"/>
      <c r="G32" s="272"/>
      <c r="H32" s="272"/>
      <c r="I32" s="272"/>
      <c r="J32" s="272"/>
      <c r="K32" s="272"/>
      <c r="L32" s="272"/>
      <c r="M32" s="272"/>
      <c r="N32" s="50"/>
      <c r="P32" s="173"/>
      <c r="Q32" s="272"/>
      <c r="R32" s="272"/>
      <c r="S32" s="272"/>
      <c r="T32" s="272"/>
      <c r="U32" s="272"/>
      <c r="V32" s="272"/>
      <c r="W32" s="272"/>
      <c r="X32" s="272"/>
      <c r="Y32" s="272"/>
      <c r="Z32" s="272"/>
    </row>
    <row r="33" spans="2:26" ht="16.5" customHeight="1" x14ac:dyDescent="0.25">
      <c r="C33" s="64">
        <v>6</v>
      </c>
      <c r="D33" s="154" t="str">
        <f>IF(E33="X",C33,"")</f>
        <v/>
      </c>
      <c r="E33" s="154" t="str">
        <f>IF(K$29&gt;=F33,IF(K$29&lt;F34,"X",""),"")</f>
        <v/>
      </c>
      <c r="F33" s="174">
        <v>0.12</v>
      </c>
      <c r="G33" s="175">
        <v>0.15</v>
      </c>
      <c r="H33" s="176"/>
      <c r="I33" s="176"/>
      <c r="J33" s="176"/>
      <c r="K33" s="176"/>
      <c r="L33" s="176"/>
      <c r="M33" s="177"/>
      <c r="N33" s="50"/>
      <c r="P33" s="64">
        <v>6</v>
      </c>
      <c r="Q33" s="154" t="str">
        <f>IF(R33="X",P33,"")</f>
        <v/>
      </c>
      <c r="R33" s="154" t="str">
        <f>IF(X$29&gt;=S33,IF(X$29&lt;S34,"X",""),"")</f>
        <v/>
      </c>
      <c r="S33" s="174">
        <v>0.12</v>
      </c>
      <c r="T33" s="175">
        <v>0.15</v>
      </c>
      <c r="U33" s="176"/>
      <c r="V33" s="176"/>
      <c r="W33" s="176"/>
      <c r="X33" s="176"/>
      <c r="Y33" s="176"/>
      <c r="Z33" s="177"/>
    </row>
    <row r="34" spans="2:26" ht="16.5" customHeight="1" x14ac:dyDescent="0.25">
      <c r="C34" s="64">
        <v>10</v>
      </c>
      <c r="D34" s="154" t="str">
        <f>IF(E34="X",C34,"")</f>
        <v/>
      </c>
      <c r="E34" s="154" t="str">
        <f>IF(K$29&gt;=F34,IF(K$29&lt;F35,"X",""),"")</f>
        <v/>
      </c>
      <c r="F34" s="174">
        <v>0.151</v>
      </c>
      <c r="G34" s="175">
        <v>0.2</v>
      </c>
      <c r="H34" s="176"/>
      <c r="I34" s="176"/>
      <c r="J34" s="176"/>
      <c r="K34" s="176"/>
      <c r="L34" s="176"/>
      <c r="M34" s="177"/>
      <c r="N34" s="50"/>
      <c r="P34" s="64">
        <v>10</v>
      </c>
      <c r="Q34" s="154" t="str">
        <f>IF(R34="X",P34,"")</f>
        <v/>
      </c>
      <c r="R34" s="154" t="str">
        <f>IF(X$29&gt;=S34,IF(X$29&lt;S35,"X",""),"")</f>
        <v/>
      </c>
      <c r="S34" s="174">
        <v>0.151</v>
      </c>
      <c r="T34" s="175">
        <v>0.2</v>
      </c>
      <c r="U34" s="176"/>
      <c r="V34" s="176"/>
      <c r="W34" s="176"/>
      <c r="X34" s="176"/>
      <c r="Y34" s="176"/>
      <c r="Z34" s="177"/>
    </row>
    <row r="35" spans="2:26" ht="16.5" customHeight="1" x14ac:dyDescent="0.25">
      <c r="C35" s="64">
        <v>15</v>
      </c>
      <c r="D35" s="154" t="str">
        <f>IF(E35="X",C35,"")</f>
        <v/>
      </c>
      <c r="E35" s="154" t="str">
        <f>IF(K$29&gt;=F35,IF(K$29&lt;=G35,"X",""),"")</f>
        <v/>
      </c>
      <c r="F35" s="174">
        <v>0.20100000000000001</v>
      </c>
      <c r="G35" s="175">
        <v>1</v>
      </c>
      <c r="H35" s="176"/>
      <c r="I35" s="176"/>
      <c r="J35" s="176"/>
      <c r="K35" s="176"/>
      <c r="L35" s="176"/>
      <c r="M35" s="177"/>
      <c r="N35" s="50"/>
      <c r="P35" s="64">
        <v>15</v>
      </c>
      <c r="Q35" s="154" t="str">
        <f>IF(R35="X",P35,"")</f>
        <v/>
      </c>
      <c r="R35" s="154" t="str">
        <f>IF(X$29&gt;=S35,IF(X$29&lt;=T35,"X",""),"")</f>
        <v/>
      </c>
      <c r="S35" s="174">
        <v>0.20100000000000001</v>
      </c>
      <c r="T35" s="175">
        <v>1</v>
      </c>
      <c r="U35" s="176"/>
      <c r="V35" s="176"/>
      <c r="W35" s="176"/>
      <c r="X35" s="176"/>
      <c r="Y35" s="176"/>
      <c r="Z35" s="177"/>
    </row>
    <row r="36" spans="2:26" ht="15" customHeight="1" x14ac:dyDescent="0.25">
      <c r="F36" s="60"/>
      <c r="N36" s="50"/>
      <c r="S36" s="60"/>
    </row>
    <row r="37" spans="2:26" s="60" customFormat="1" ht="15" customHeight="1" x14ac:dyDescent="0.2">
      <c r="B37" s="64"/>
      <c r="C37" s="64"/>
      <c r="N37" s="62"/>
      <c r="O37" s="64"/>
      <c r="P37" s="64"/>
    </row>
    <row r="38" spans="2:26" ht="18.95" customHeight="1" x14ac:dyDescent="0.25">
      <c r="D38" s="357"/>
      <c r="E38" s="357"/>
      <c r="F38" s="357"/>
      <c r="G38" s="357"/>
      <c r="H38" s="357"/>
      <c r="I38" s="357"/>
      <c r="J38" s="357"/>
      <c r="K38" s="357"/>
      <c r="L38" s="357"/>
      <c r="M38" s="357"/>
      <c r="N38" s="50"/>
      <c r="Q38" s="357"/>
      <c r="R38" s="357"/>
      <c r="S38" s="357"/>
      <c r="T38" s="357"/>
      <c r="U38" s="357"/>
      <c r="V38" s="357"/>
      <c r="W38" s="357"/>
      <c r="X38" s="357"/>
      <c r="Y38" s="357"/>
      <c r="Z38" s="357"/>
    </row>
    <row r="39" spans="2:26" s="60" customFormat="1" ht="18.600000000000001" customHeight="1" x14ac:dyDescent="0.2">
      <c r="B39" s="64"/>
      <c r="C39" s="64"/>
      <c r="D39" s="357"/>
      <c r="E39" s="357"/>
      <c r="F39" s="357"/>
      <c r="G39" s="357"/>
      <c r="H39" s="357"/>
      <c r="I39" s="357"/>
      <c r="J39" s="357"/>
      <c r="K39" s="357"/>
      <c r="L39" s="357"/>
      <c r="M39" s="357"/>
      <c r="N39" s="62"/>
      <c r="O39" s="64"/>
      <c r="P39" s="64"/>
      <c r="Q39" s="357"/>
      <c r="R39" s="357"/>
      <c r="S39" s="357"/>
      <c r="T39" s="357"/>
      <c r="U39" s="357"/>
      <c r="V39" s="357"/>
      <c r="W39" s="357"/>
      <c r="X39" s="357"/>
      <c r="Y39" s="357"/>
      <c r="Z39" s="357"/>
    </row>
    <row r="40" spans="2:26" s="60" customFormat="1" ht="15" customHeight="1" x14ac:dyDescent="0.2">
      <c r="B40" s="64"/>
      <c r="C40" s="64"/>
      <c r="O40" s="64"/>
      <c r="P40" s="64"/>
    </row>
    <row r="41" spans="2:26" s="60" customFormat="1" ht="15" customHeight="1" x14ac:dyDescent="0.2">
      <c r="B41" s="64"/>
      <c r="C41" s="64"/>
      <c r="O41" s="64"/>
      <c r="P41" s="64"/>
    </row>
    <row r="42" spans="2:26" s="60" customFormat="1" ht="15" customHeight="1" x14ac:dyDescent="0.2">
      <c r="B42" s="64"/>
      <c r="C42" s="64"/>
      <c r="O42" s="64"/>
      <c r="P42" s="64"/>
    </row>
    <row r="44" spans="2:26" ht="15" customHeight="1" x14ac:dyDescent="0.25">
      <c r="D44" s="58"/>
      <c r="E44" s="58"/>
      <c r="F44" s="122"/>
      <c r="Q44" s="58"/>
      <c r="R44" s="58"/>
      <c r="S44" s="122"/>
    </row>
  </sheetData>
  <sheetProtection algorithmName="SHA-512" hashValue="eTeJkgL2O5eW+dmDr386OgFCPpV5c/IpDl+/HOsP+vXL20sGztpX2pPZYjnfBKpyDL5R5+44J/TY/MAxua/wLQ==" saltValue="WgSv2p3GNG9ttWaKNYKU/A==" spinCount="100000" sheet="1" selectLockedCells="1"/>
  <mergeCells count="46">
    <mergeCell ref="D2:M2"/>
    <mergeCell ref="Q2:Z2"/>
    <mergeCell ref="D3:M3"/>
    <mergeCell ref="Q3:Z3"/>
    <mergeCell ref="H6:L6"/>
    <mergeCell ref="U6:Y6"/>
    <mergeCell ref="H5:I5"/>
    <mergeCell ref="U5:V5"/>
    <mergeCell ref="H8:I8"/>
    <mergeCell ref="U8:V8"/>
    <mergeCell ref="D13:M13"/>
    <mergeCell ref="Q13:Z13"/>
    <mergeCell ref="D14:M14"/>
    <mergeCell ref="Q14:Z14"/>
    <mergeCell ref="E25:I25"/>
    <mergeCell ref="R25:V25"/>
    <mergeCell ref="E26:I26"/>
    <mergeCell ref="R26:V26"/>
    <mergeCell ref="E27:I27"/>
    <mergeCell ref="R27:V27"/>
    <mergeCell ref="Q18:Q29"/>
    <mergeCell ref="R18:V18"/>
    <mergeCell ref="E19:I19"/>
    <mergeCell ref="R19:V19"/>
    <mergeCell ref="E20:I20"/>
    <mergeCell ref="R20:V20"/>
    <mergeCell ref="E21:I21"/>
    <mergeCell ref="R21:V21"/>
    <mergeCell ref="E22:I22"/>
    <mergeCell ref="R22:V22"/>
    <mergeCell ref="D38:M38"/>
    <mergeCell ref="Q38:Z38"/>
    <mergeCell ref="D39:M39"/>
    <mergeCell ref="Q39:Z39"/>
    <mergeCell ref="E28:I28"/>
    <mergeCell ref="R28:V28"/>
    <mergeCell ref="E29:I29"/>
    <mergeCell ref="R29:V29"/>
    <mergeCell ref="D31:M31"/>
    <mergeCell ref="Q31:Z31"/>
    <mergeCell ref="D18:D29"/>
    <mergeCell ref="E18:I18"/>
    <mergeCell ref="E23:I23"/>
    <mergeCell ref="R23:V23"/>
    <mergeCell ref="E24:I24"/>
    <mergeCell ref="R24:V24"/>
  </mergeCells>
  <pageMargins left="0.7" right="0.7" top="0.75" bottom="0.75" header="0.3" footer="0.3"/>
  <pageSetup scale="68" orientation="portrait" r:id="rId1"/>
  <headerFooter>
    <oddFooter>&amp;CTab: &amp;A&amp;RPrint Date: &amp;D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E3EF7-6DE7-40C6-861A-4BB53BB10D3A}">
  <dimension ref="B2:AI81"/>
  <sheetViews>
    <sheetView showGridLines="0" view="pageBreakPreview" zoomScaleNormal="100" zoomScaleSheetLayoutView="100" workbookViewId="0">
      <selection activeCell="K26" sqref="K26"/>
    </sheetView>
  </sheetViews>
  <sheetFormatPr defaultColWidth="9.140625" defaultRowHeight="15.75" x14ac:dyDescent="0.25"/>
  <cols>
    <col min="1" max="1" width="3.5703125" style="49" customWidth="1"/>
    <col min="2" max="2" width="7.85546875" style="49" hidden="1" customWidth="1"/>
    <col min="3" max="3" width="9.140625" style="51" hidden="1" customWidth="1"/>
    <col min="4" max="7" width="16.85546875" style="49" customWidth="1"/>
    <col min="8" max="8" width="12.42578125" style="49" customWidth="1"/>
    <col min="9" max="9" width="16.7109375" style="49" customWidth="1"/>
    <col min="10" max="12" width="16.85546875" style="49" customWidth="1"/>
    <col min="13" max="13" width="3.5703125" style="118" customWidth="1"/>
    <col min="14" max="14" width="6.85546875" style="118" hidden="1" customWidth="1"/>
    <col min="15" max="15" width="9.140625" style="118" hidden="1" customWidth="1"/>
    <col min="16" max="16" width="3.42578125" style="118" customWidth="1"/>
    <col min="17" max="20" width="16.85546875" style="49" customWidth="1"/>
    <col min="21" max="21" width="12.7109375" style="49" customWidth="1"/>
    <col min="22" max="22" width="13.85546875" style="49" customWidth="1"/>
    <col min="23" max="25" width="16.85546875" style="49" customWidth="1"/>
    <col min="26" max="26" width="14" style="49" customWidth="1"/>
    <col min="27" max="27" width="10" style="49" customWidth="1"/>
    <col min="28" max="28" width="12.85546875" style="51" customWidth="1"/>
    <col min="29" max="33" width="10" style="55" customWidth="1"/>
    <col min="34" max="34" width="10" style="118" customWidth="1"/>
    <col min="35" max="35" width="10" style="55" customWidth="1"/>
    <col min="36" max="37" width="10" style="49" customWidth="1"/>
    <col min="38" max="16384" width="9.140625" style="49"/>
  </cols>
  <sheetData>
    <row r="2" spans="4:30" x14ac:dyDescent="0.25">
      <c r="D2" s="389" t="s">
        <v>93</v>
      </c>
      <c r="E2" s="389"/>
      <c r="F2" s="389"/>
      <c r="G2" s="389"/>
      <c r="H2" s="389"/>
      <c r="I2" s="389"/>
      <c r="J2" s="389"/>
      <c r="K2" s="389"/>
      <c r="L2" s="389"/>
      <c r="Q2" s="389" t="s">
        <v>93</v>
      </c>
      <c r="R2" s="389"/>
      <c r="S2" s="389"/>
      <c r="T2" s="389"/>
      <c r="U2" s="389"/>
      <c r="V2" s="389"/>
      <c r="W2" s="389"/>
      <c r="X2" s="389"/>
      <c r="Y2" s="389"/>
      <c r="Z2" s="58"/>
      <c r="AA2" s="58"/>
      <c r="AB2" s="272"/>
    </row>
    <row r="3" spans="4:30" ht="16.5" thickBot="1" x14ac:dyDescent="0.3">
      <c r="D3" s="340" t="s">
        <v>24</v>
      </c>
      <c r="E3" s="340"/>
      <c r="F3" s="340"/>
      <c r="G3" s="340"/>
      <c r="H3" s="340"/>
      <c r="I3" s="340"/>
      <c r="J3" s="340"/>
      <c r="K3" s="340"/>
      <c r="L3" s="340"/>
      <c r="Q3" s="340" t="s">
        <v>26</v>
      </c>
      <c r="R3" s="340"/>
      <c r="S3" s="340"/>
      <c r="T3" s="340"/>
      <c r="U3" s="340"/>
      <c r="V3" s="340"/>
      <c r="W3" s="340"/>
      <c r="X3" s="340"/>
      <c r="Y3" s="340"/>
      <c r="AB3" s="178"/>
      <c r="AC3" s="374"/>
      <c r="AD3" s="374"/>
    </row>
    <row r="4" spans="4:30" x14ac:dyDescent="0.25">
      <c r="D4" s="51"/>
      <c r="E4" s="51"/>
      <c r="F4" s="51"/>
      <c r="G4" s="51"/>
      <c r="H4" s="51"/>
      <c r="I4" s="51"/>
      <c r="J4" s="51"/>
      <c r="K4" s="51"/>
      <c r="L4" s="51"/>
      <c r="Q4" s="51"/>
      <c r="R4" s="51"/>
      <c r="S4" s="51"/>
      <c r="T4" s="51"/>
      <c r="U4" s="51"/>
      <c r="V4" s="51"/>
      <c r="W4" s="51"/>
      <c r="X4" s="51"/>
      <c r="Y4" s="51"/>
      <c r="Z4" s="51"/>
      <c r="AA4" s="51"/>
      <c r="AC4" s="278"/>
      <c r="AD4" s="278"/>
    </row>
    <row r="5" spans="4:30" x14ac:dyDescent="0.25">
      <c r="D5" s="51"/>
      <c r="F5" s="52" t="s">
        <v>27</v>
      </c>
      <c r="G5" s="65" t="str">
        <f>IF('Scoring Summary'!E5="","",'Scoring Summary'!E5)</f>
        <v/>
      </c>
      <c r="I5" s="54"/>
      <c r="J5" s="54"/>
      <c r="K5" s="54"/>
      <c r="L5" s="54"/>
      <c r="Q5" s="51"/>
      <c r="S5" s="52" t="s">
        <v>27</v>
      </c>
      <c r="T5" s="65" t="str">
        <f>IF('Scoring Summary'!R5="","",'Scoring Summary'!R5)</f>
        <v/>
      </c>
      <c r="V5" s="54"/>
      <c r="W5" s="54"/>
      <c r="X5" s="54"/>
      <c r="Y5" s="54"/>
      <c r="Z5" s="54"/>
      <c r="AA5" s="54"/>
    </row>
    <row r="6" spans="4:30" x14ac:dyDescent="0.25">
      <c r="F6" s="52" t="s">
        <v>28</v>
      </c>
      <c r="G6" s="370" t="str">
        <f>IF('Scoring Summary'!E6="","",'Scoring Summary'!E6)</f>
        <v/>
      </c>
      <c r="H6" s="371"/>
      <c r="I6" s="371"/>
      <c r="J6" s="372"/>
      <c r="L6" s="54"/>
      <c r="S6" s="52" t="s">
        <v>28</v>
      </c>
      <c r="T6" s="370" t="str">
        <f>IF('Scoring Summary'!R6="","",'Scoring Summary'!R6)</f>
        <v/>
      </c>
      <c r="U6" s="371"/>
      <c r="V6" s="371"/>
      <c r="W6" s="372"/>
    </row>
    <row r="7" spans="4:30" x14ac:dyDescent="0.25">
      <c r="F7" s="52"/>
      <c r="H7" s="274"/>
      <c r="I7" s="120"/>
      <c r="J7" s="54"/>
      <c r="K7" s="54"/>
      <c r="L7" s="54"/>
      <c r="S7" s="52"/>
      <c r="U7" s="274"/>
      <c r="V7" s="120"/>
      <c r="W7" s="54"/>
      <c r="X7" s="54"/>
      <c r="Y7" s="54"/>
      <c r="Z7" s="54"/>
      <c r="AA7" s="54"/>
    </row>
    <row r="8" spans="4:30" x14ac:dyDescent="0.25">
      <c r="F8" s="52" t="s">
        <v>31</v>
      </c>
      <c r="G8" s="370" t="str">
        <f>IF('Scoring Summary'!E8="","",'Scoring Summary'!E8)</f>
        <v/>
      </c>
      <c r="H8" s="372"/>
      <c r="I8" s="66"/>
      <c r="J8" s="54"/>
      <c r="K8" s="54"/>
      <c r="L8" s="54"/>
      <c r="S8" s="52" t="s">
        <v>31</v>
      </c>
      <c r="T8" s="370" t="str">
        <f>IF('Scoring Summary'!R8="","",'Scoring Summary'!R8)</f>
        <v/>
      </c>
      <c r="U8" s="372"/>
      <c r="V8" s="66"/>
      <c r="W8" s="54"/>
      <c r="X8" s="54"/>
      <c r="Y8" s="54"/>
      <c r="Z8" s="54"/>
      <c r="AA8" s="54"/>
    </row>
    <row r="9" spans="4:30" x14ac:dyDescent="0.25">
      <c r="F9" s="66"/>
      <c r="H9" s="66"/>
      <c r="I9" s="66"/>
      <c r="J9" s="66"/>
      <c r="K9" s="54"/>
      <c r="L9" s="54"/>
      <c r="S9" s="52"/>
      <c r="T9" s="66"/>
      <c r="U9" s="66"/>
      <c r="V9" s="66"/>
      <c r="W9" s="66"/>
      <c r="X9" s="66"/>
      <c r="Y9" s="54"/>
      <c r="Z9" s="54"/>
      <c r="AA9" s="54"/>
    </row>
    <row r="10" spans="4:30" x14ac:dyDescent="0.25">
      <c r="F10" s="52" t="s">
        <v>80</v>
      </c>
      <c r="G10" s="63">
        <f>MAX(J45,K45,L45)</f>
        <v>0</v>
      </c>
      <c r="I10" s="179"/>
      <c r="J10" s="66"/>
      <c r="K10" s="54"/>
      <c r="L10" s="54"/>
      <c r="P10" s="51"/>
      <c r="S10" s="52" t="s">
        <v>82</v>
      </c>
      <c r="T10" s="63">
        <f>MAX(W45,X45,Y45)</f>
        <v>0</v>
      </c>
      <c r="V10" s="179"/>
      <c r="W10" s="66"/>
      <c r="X10" s="54"/>
      <c r="Y10" s="54"/>
      <c r="Z10" s="54"/>
      <c r="AA10" s="54"/>
    </row>
    <row r="11" spans="4:30" ht="16.5" thickBot="1" x14ac:dyDescent="0.3">
      <c r="D11" s="57"/>
      <c r="E11" s="57"/>
      <c r="F11" s="57"/>
      <c r="G11" s="57"/>
      <c r="H11" s="57"/>
      <c r="I11" s="57"/>
      <c r="J11" s="57"/>
      <c r="K11" s="57"/>
      <c r="L11" s="57"/>
      <c r="P11" s="51"/>
      <c r="Q11" s="57"/>
      <c r="R11" s="57"/>
      <c r="S11" s="57"/>
      <c r="T11" s="57"/>
      <c r="U11" s="57"/>
      <c r="V11" s="57"/>
      <c r="W11" s="57"/>
      <c r="X11" s="57"/>
      <c r="Y11" s="57"/>
    </row>
    <row r="12" spans="4:30" x14ac:dyDescent="0.25">
      <c r="P12" s="51"/>
    </row>
    <row r="13" spans="4:30" ht="64.5" customHeight="1" x14ac:dyDescent="0.25">
      <c r="D13" s="388" t="s">
        <v>94</v>
      </c>
      <c r="E13" s="388"/>
      <c r="F13" s="388"/>
      <c r="G13" s="388"/>
      <c r="H13" s="388"/>
      <c r="I13" s="388"/>
      <c r="J13" s="388"/>
      <c r="K13" s="388"/>
      <c r="L13" s="388"/>
      <c r="P13" s="51"/>
      <c r="Q13" s="388" t="str">
        <f>D13</f>
        <v xml:space="preserve">Projects with unit-based (rather than tenant-based) federal rental assistance that ensure tenants pay no more than 30% of their income towards combined rent and utility expenses may be eligible for points in this category. Projects may earn points for either existing or new commitments of unit-based federal rental assistance. All underwriting assumptions regarding the funding and renewal of rental assistance contracts must be clearly identified. Rental assistance commitments cannot be conditioned on an Allocation of Funds. Under the PSH Development Program, points will be awarded based on the length of the commitment by qualifying type. </v>
      </c>
      <c r="R13" s="388"/>
      <c r="S13" s="388"/>
      <c r="T13" s="388"/>
      <c r="U13" s="388"/>
      <c r="V13" s="388"/>
      <c r="W13" s="388"/>
      <c r="X13" s="388"/>
      <c r="Y13" s="388"/>
      <c r="Z13" s="180"/>
      <c r="AA13" s="180"/>
    </row>
    <row r="14" spans="4:30" x14ac:dyDescent="0.25">
      <c r="D14" s="277"/>
      <c r="E14" s="277"/>
      <c r="F14" s="277"/>
      <c r="G14" s="277"/>
      <c r="H14" s="277"/>
      <c r="I14" s="277"/>
      <c r="J14" s="277"/>
      <c r="K14" s="277"/>
      <c r="L14" s="277"/>
      <c r="P14" s="51"/>
      <c r="Q14" s="277"/>
      <c r="R14" s="277"/>
      <c r="S14" s="277"/>
      <c r="T14" s="277"/>
      <c r="U14" s="277"/>
      <c r="V14" s="277"/>
      <c r="W14" s="277"/>
      <c r="X14" s="277"/>
      <c r="Y14" s="277"/>
      <c r="Z14" s="180"/>
      <c r="AA14" s="180"/>
    </row>
    <row r="15" spans="4:30" ht="15.6" customHeight="1" x14ac:dyDescent="0.25">
      <c r="D15" s="388" t="s">
        <v>95</v>
      </c>
      <c r="E15" s="388"/>
      <c r="F15" s="388"/>
      <c r="G15" s="388"/>
      <c r="H15" s="388"/>
      <c r="I15" s="388"/>
      <c r="J15" s="388"/>
      <c r="K15" s="388"/>
      <c r="L15" s="388"/>
      <c r="P15" s="51"/>
      <c r="Q15" s="388" t="str">
        <f>D15</f>
        <v>For existing contracts, Projects must submit a copy of the fully executed rental assistance contract from the entity providing the rental assistance that includes:</v>
      </c>
      <c r="R15" s="388"/>
      <c r="S15" s="388"/>
      <c r="T15" s="388"/>
      <c r="U15" s="388"/>
      <c r="V15" s="388"/>
      <c r="W15" s="388"/>
      <c r="X15" s="388"/>
      <c r="Y15" s="388"/>
      <c r="Z15" s="180"/>
      <c r="AA15" s="180"/>
    </row>
    <row r="16" spans="4:30" ht="15.6" customHeight="1" x14ac:dyDescent="0.25">
      <c r="D16" s="387" t="s">
        <v>96</v>
      </c>
      <c r="E16" s="387"/>
      <c r="F16" s="387"/>
      <c r="G16" s="387"/>
      <c r="H16" s="387"/>
      <c r="I16" s="387"/>
      <c r="J16" s="387"/>
      <c r="K16" s="387"/>
      <c r="L16" s="387"/>
      <c r="P16" s="51"/>
      <c r="Q16" s="387" t="s">
        <v>96</v>
      </c>
      <c r="R16" s="387"/>
      <c r="S16" s="387"/>
      <c r="T16" s="387"/>
      <c r="U16" s="387"/>
      <c r="V16" s="387"/>
      <c r="W16" s="387"/>
      <c r="X16" s="387"/>
      <c r="Y16" s="387"/>
      <c r="Z16" s="180"/>
      <c r="AA16" s="180"/>
    </row>
    <row r="17" spans="3:35" ht="15.6" customHeight="1" x14ac:dyDescent="0.25">
      <c r="D17" s="387" t="s">
        <v>97</v>
      </c>
      <c r="E17" s="387"/>
      <c r="F17" s="387"/>
      <c r="G17" s="387"/>
      <c r="H17" s="387"/>
      <c r="I17" s="387"/>
      <c r="J17" s="387"/>
      <c r="K17" s="387"/>
      <c r="L17" s="387"/>
      <c r="P17" s="51"/>
      <c r="Q17" s="387" t="s">
        <v>97</v>
      </c>
      <c r="R17" s="387"/>
      <c r="S17" s="387"/>
      <c r="T17" s="387"/>
      <c r="U17" s="387"/>
      <c r="V17" s="387"/>
      <c r="W17" s="387"/>
      <c r="X17" s="387"/>
      <c r="Y17" s="387"/>
      <c r="Z17" s="180"/>
      <c r="AA17" s="180"/>
    </row>
    <row r="18" spans="3:35" ht="15.75" customHeight="1" x14ac:dyDescent="0.25">
      <c r="D18" s="387" t="s">
        <v>98</v>
      </c>
      <c r="E18" s="387"/>
      <c r="F18" s="387"/>
      <c r="G18" s="387"/>
      <c r="H18" s="387"/>
      <c r="I18" s="387"/>
      <c r="J18" s="387"/>
      <c r="K18" s="387"/>
      <c r="L18" s="387"/>
      <c r="P18" s="51"/>
      <c r="Q18" s="387" t="s">
        <v>98</v>
      </c>
      <c r="R18" s="387"/>
      <c r="S18" s="387"/>
      <c r="T18" s="387"/>
      <c r="U18" s="387"/>
      <c r="V18" s="387"/>
      <c r="W18" s="387"/>
      <c r="X18" s="387"/>
      <c r="Y18" s="387"/>
      <c r="Z18" s="180"/>
      <c r="AA18" s="180"/>
    </row>
    <row r="19" spans="3:35" ht="15.75" customHeight="1" x14ac:dyDescent="0.25">
      <c r="D19" s="387" t="s">
        <v>99</v>
      </c>
      <c r="E19" s="387"/>
      <c r="F19" s="387"/>
      <c r="G19" s="387"/>
      <c r="H19" s="387"/>
      <c r="I19" s="387"/>
      <c r="J19" s="387"/>
      <c r="K19" s="387"/>
      <c r="L19" s="387"/>
      <c r="P19" s="51"/>
      <c r="Q19" s="387" t="s">
        <v>99</v>
      </c>
      <c r="R19" s="387"/>
      <c r="S19" s="387"/>
      <c r="T19" s="387"/>
      <c r="U19" s="387"/>
      <c r="V19" s="387"/>
      <c r="W19" s="387"/>
      <c r="X19" s="387"/>
      <c r="Y19" s="387"/>
      <c r="Z19" s="180"/>
      <c r="AA19" s="180"/>
    </row>
    <row r="20" spans="3:35" x14ac:dyDescent="0.25">
      <c r="P20" s="51"/>
      <c r="Z20" s="180"/>
      <c r="AA20" s="180"/>
    </row>
    <row r="21" spans="3:35" ht="35.25" customHeight="1" x14ac:dyDescent="0.25">
      <c r="D21" s="388" t="s">
        <v>100</v>
      </c>
      <c r="E21" s="388"/>
      <c r="F21" s="388"/>
      <c r="G21" s="388"/>
      <c r="H21" s="388"/>
      <c r="I21" s="388"/>
      <c r="J21" s="388"/>
      <c r="K21" s="388"/>
      <c r="L21" s="388"/>
      <c r="P21" s="51"/>
      <c r="Q21" s="388" t="s">
        <v>100</v>
      </c>
      <c r="R21" s="388"/>
      <c r="S21" s="388"/>
      <c r="T21" s="388"/>
      <c r="U21" s="388"/>
      <c r="V21" s="388"/>
      <c r="W21" s="388"/>
      <c r="X21" s="388"/>
      <c r="Y21" s="388"/>
      <c r="Z21" s="180"/>
      <c r="AA21" s="180"/>
    </row>
    <row r="22" spans="3:35" ht="15.75" customHeight="1" x14ac:dyDescent="0.25">
      <c r="D22" s="387" t="s">
        <v>101</v>
      </c>
      <c r="E22" s="387"/>
      <c r="F22" s="387"/>
      <c r="G22" s="387"/>
      <c r="H22" s="387"/>
      <c r="I22" s="387"/>
      <c r="J22" s="387"/>
      <c r="K22" s="387"/>
      <c r="L22" s="387"/>
      <c r="P22" s="51"/>
      <c r="Q22" s="387" t="s">
        <v>101</v>
      </c>
      <c r="R22" s="387"/>
      <c r="S22" s="387"/>
      <c r="T22" s="387"/>
      <c r="U22" s="387"/>
      <c r="V22" s="387"/>
      <c r="W22" s="387"/>
      <c r="X22" s="387"/>
      <c r="Y22" s="387"/>
      <c r="Z22" s="180"/>
      <c r="AA22" s="180"/>
    </row>
    <row r="23" spans="3:35" ht="15.6" customHeight="1" x14ac:dyDescent="0.25">
      <c r="D23" s="387" t="s">
        <v>102</v>
      </c>
      <c r="E23" s="387"/>
      <c r="F23" s="387"/>
      <c r="G23" s="387"/>
      <c r="H23" s="387"/>
      <c r="I23" s="387"/>
      <c r="J23" s="387"/>
      <c r="K23" s="387"/>
      <c r="L23" s="387"/>
      <c r="P23" s="51"/>
      <c r="Q23" s="387" t="s">
        <v>102</v>
      </c>
      <c r="R23" s="387"/>
      <c r="S23" s="387"/>
      <c r="T23" s="387"/>
      <c r="U23" s="387"/>
      <c r="V23" s="387"/>
      <c r="W23" s="387"/>
      <c r="X23" s="387"/>
      <c r="Y23" s="387"/>
      <c r="Z23" s="180"/>
      <c r="AA23" s="180"/>
    </row>
    <row r="24" spans="3:35" x14ac:dyDescent="0.25">
      <c r="G24" s="75"/>
      <c r="H24" s="75"/>
      <c r="I24" s="75"/>
      <c r="J24" s="75"/>
      <c r="P24" s="51"/>
      <c r="T24" s="75"/>
      <c r="U24" s="75"/>
      <c r="V24" s="75"/>
      <c r="W24" s="75"/>
      <c r="Z24" s="51"/>
      <c r="AA24" s="51"/>
    </row>
    <row r="25" spans="3:35" ht="38.1" customHeight="1" x14ac:dyDescent="0.25">
      <c r="D25" s="387" t="s">
        <v>317</v>
      </c>
      <c r="E25" s="387"/>
      <c r="F25" s="387"/>
      <c r="G25" s="387"/>
      <c r="H25" s="387"/>
      <c r="I25" s="387"/>
      <c r="J25" s="387"/>
      <c r="K25" s="387"/>
      <c r="L25" s="387"/>
      <c r="P25" s="51"/>
      <c r="Q25" s="387" t="s">
        <v>317</v>
      </c>
      <c r="R25" s="387"/>
      <c r="S25" s="387"/>
      <c r="T25" s="387"/>
      <c r="U25" s="387"/>
      <c r="V25" s="387"/>
      <c r="W25" s="387"/>
      <c r="X25" s="387"/>
      <c r="Y25" s="387"/>
      <c r="Z25" s="51"/>
      <c r="AA25" s="51"/>
    </row>
    <row r="26" spans="3:35" x14ac:dyDescent="0.25">
      <c r="J26" s="59" t="s">
        <v>103</v>
      </c>
      <c r="K26" s="76"/>
      <c r="P26" s="51"/>
      <c r="W26" s="59" t="s">
        <v>103</v>
      </c>
      <c r="X26" s="76"/>
      <c r="Z26" s="51"/>
      <c r="AA26" s="51"/>
    </row>
    <row r="27" spans="3:35" ht="16.5" thickBot="1" x14ac:dyDescent="0.3">
      <c r="J27" s="59"/>
      <c r="K27" s="51"/>
      <c r="M27" s="49"/>
      <c r="N27" s="49"/>
      <c r="O27" s="49"/>
      <c r="P27" s="51"/>
      <c r="W27" s="59"/>
      <c r="X27" s="51"/>
      <c r="Z27" s="51"/>
      <c r="AA27" s="51"/>
      <c r="AC27" s="51"/>
      <c r="AD27" s="51"/>
      <c r="AE27" s="51"/>
      <c r="AF27" s="51"/>
      <c r="AG27" s="51"/>
      <c r="AH27" s="49"/>
      <c r="AI27" s="51"/>
    </row>
    <row r="28" spans="3:35" ht="16.5" thickBot="1" x14ac:dyDescent="0.3">
      <c r="E28" s="181"/>
      <c r="F28" s="181"/>
      <c r="G28" s="181"/>
      <c r="H28" s="181"/>
      <c r="I28" s="181"/>
      <c r="J28" s="383" t="s">
        <v>104</v>
      </c>
      <c r="K28" s="384"/>
      <c r="L28" s="385"/>
      <c r="P28" s="51"/>
      <c r="R28" s="181"/>
      <c r="S28" s="181"/>
      <c r="T28" s="181"/>
      <c r="U28" s="181"/>
      <c r="V28" s="181"/>
      <c r="W28" s="383" t="s">
        <v>104</v>
      </c>
      <c r="X28" s="384"/>
      <c r="Y28" s="385"/>
      <c r="Z28" s="51"/>
      <c r="AA28" s="51"/>
    </row>
    <row r="29" spans="3:35" ht="36.950000000000003" customHeight="1" x14ac:dyDescent="0.25">
      <c r="D29" s="123" t="s">
        <v>105</v>
      </c>
      <c r="E29" s="386" t="s">
        <v>106</v>
      </c>
      <c r="F29" s="386"/>
      <c r="G29" s="386"/>
      <c r="H29" s="77" t="s">
        <v>107</v>
      </c>
      <c r="I29" s="77" t="s">
        <v>108</v>
      </c>
      <c r="J29" s="182" t="s">
        <v>109</v>
      </c>
      <c r="K29" s="183" t="s">
        <v>110</v>
      </c>
      <c r="L29" s="184" t="s">
        <v>111</v>
      </c>
      <c r="P29" s="51"/>
      <c r="Q29" s="123" t="s">
        <v>105</v>
      </c>
      <c r="R29" s="386" t="s">
        <v>106</v>
      </c>
      <c r="S29" s="386"/>
      <c r="T29" s="386"/>
      <c r="U29" s="77" t="s">
        <v>107</v>
      </c>
      <c r="V29" s="77" t="s">
        <v>108</v>
      </c>
      <c r="W29" s="182" t="s">
        <v>109</v>
      </c>
      <c r="X29" s="183" t="s">
        <v>110</v>
      </c>
      <c r="Y29" s="184" t="s">
        <v>111</v>
      </c>
      <c r="Z29" s="51"/>
      <c r="AA29" s="51"/>
    </row>
    <row r="30" spans="3:35" x14ac:dyDescent="0.25">
      <c r="C30" s="51" t="s">
        <v>112</v>
      </c>
      <c r="D30" s="133">
        <v>1</v>
      </c>
      <c r="E30" s="380"/>
      <c r="F30" s="381"/>
      <c r="G30" s="382"/>
      <c r="H30" s="76"/>
      <c r="I30" s="185" t="str">
        <f t="shared" ref="I30:I37" si="0">IFERROR(IF((H30/K$26)=0,"",H30/K$26),"")</f>
        <v/>
      </c>
      <c r="J30" s="112"/>
      <c r="K30" s="280"/>
      <c r="L30" s="113"/>
      <c r="P30" s="51"/>
      <c r="Q30" s="133">
        <v>1</v>
      </c>
      <c r="R30" s="380"/>
      <c r="S30" s="381"/>
      <c r="T30" s="382"/>
      <c r="U30" s="76"/>
      <c r="V30" s="186" t="str">
        <f t="shared" ref="V30:V37" si="1">IFERROR(IF((U30/X$26)=0,"",U30/X$26),"")</f>
        <v/>
      </c>
      <c r="W30" s="280"/>
      <c r="X30" s="280"/>
      <c r="Y30" s="280"/>
      <c r="Z30" s="51"/>
      <c r="AA30" s="51"/>
    </row>
    <row r="31" spans="3:35" x14ac:dyDescent="0.25">
      <c r="D31" s="133">
        <v>2</v>
      </c>
      <c r="E31" s="380"/>
      <c r="F31" s="381"/>
      <c r="G31" s="382"/>
      <c r="H31" s="76"/>
      <c r="I31" s="185" t="str">
        <f t="shared" si="0"/>
        <v/>
      </c>
      <c r="J31" s="112"/>
      <c r="K31" s="280"/>
      <c r="L31" s="113"/>
      <c r="P31" s="51"/>
      <c r="Q31" s="133">
        <v>2</v>
      </c>
      <c r="R31" s="380"/>
      <c r="S31" s="381"/>
      <c r="T31" s="382"/>
      <c r="U31" s="76"/>
      <c r="V31" s="186" t="str">
        <f t="shared" si="1"/>
        <v/>
      </c>
      <c r="W31" s="280"/>
      <c r="X31" s="280"/>
      <c r="Y31" s="280"/>
    </row>
    <row r="32" spans="3:35" x14ac:dyDescent="0.25">
      <c r="D32" s="133">
        <v>3</v>
      </c>
      <c r="E32" s="380"/>
      <c r="F32" s="381"/>
      <c r="G32" s="382"/>
      <c r="H32" s="76"/>
      <c r="I32" s="185" t="str">
        <f t="shared" si="0"/>
        <v/>
      </c>
      <c r="J32" s="112"/>
      <c r="K32" s="280"/>
      <c r="L32" s="113"/>
      <c r="P32" s="51"/>
      <c r="Q32" s="133">
        <v>3</v>
      </c>
      <c r="R32" s="380"/>
      <c r="S32" s="381"/>
      <c r="T32" s="382"/>
      <c r="U32" s="76"/>
      <c r="V32" s="186" t="str">
        <f t="shared" si="1"/>
        <v/>
      </c>
      <c r="W32" s="280"/>
      <c r="X32" s="280"/>
      <c r="Y32" s="280"/>
      <c r="Z32" s="51"/>
      <c r="AA32" s="51"/>
    </row>
    <row r="33" spans="2:35" x14ac:dyDescent="0.25">
      <c r="D33" s="133">
        <v>4</v>
      </c>
      <c r="E33" s="380"/>
      <c r="F33" s="381"/>
      <c r="G33" s="382"/>
      <c r="H33" s="76"/>
      <c r="I33" s="185" t="str">
        <f t="shared" si="0"/>
        <v/>
      </c>
      <c r="J33" s="112"/>
      <c r="K33" s="280"/>
      <c r="L33" s="113"/>
      <c r="P33" s="51"/>
      <c r="Q33" s="133">
        <v>4</v>
      </c>
      <c r="R33" s="380"/>
      <c r="S33" s="381"/>
      <c r="T33" s="382"/>
      <c r="U33" s="76"/>
      <c r="V33" s="186" t="str">
        <f t="shared" si="1"/>
        <v/>
      </c>
      <c r="W33" s="280"/>
      <c r="X33" s="280"/>
      <c r="Y33" s="280"/>
      <c r="Z33" s="51"/>
      <c r="AA33" s="51"/>
    </row>
    <row r="34" spans="2:35" x14ac:dyDescent="0.25">
      <c r="D34" s="133">
        <v>5</v>
      </c>
      <c r="E34" s="380"/>
      <c r="F34" s="381"/>
      <c r="G34" s="382"/>
      <c r="H34" s="76"/>
      <c r="I34" s="185" t="str">
        <f t="shared" si="0"/>
        <v/>
      </c>
      <c r="J34" s="112"/>
      <c r="K34" s="280"/>
      <c r="L34" s="113"/>
      <c r="P34" s="51"/>
      <c r="Q34" s="133">
        <v>5</v>
      </c>
      <c r="R34" s="380"/>
      <c r="S34" s="381"/>
      <c r="T34" s="382"/>
      <c r="U34" s="76"/>
      <c r="V34" s="186" t="str">
        <f t="shared" si="1"/>
        <v/>
      </c>
      <c r="W34" s="280"/>
      <c r="X34" s="280"/>
      <c r="Y34" s="280"/>
      <c r="Z34" s="51"/>
      <c r="AA34" s="51"/>
    </row>
    <row r="35" spans="2:35" x14ac:dyDescent="0.25">
      <c r="D35" s="133">
        <v>6</v>
      </c>
      <c r="E35" s="380"/>
      <c r="F35" s="381"/>
      <c r="G35" s="382"/>
      <c r="H35" s="76"/>
      <c r="I35" s="185" t="str">
        <f t="shared" si="0"/>
        <v/>
      </c>
      <c r="J35" s="112"/>
      <c r="K35" s="280"/>
      <c r="L35" s="113"/>
      <c r="P35" s="51"/>
      <c r="Q35" s="133">
        <v>6</v>
      </c>
      <c r="R35" s="380"/>
      <c r="S35" s="381"/>
      <c r="T35" s="382"/>
      <c r="U35" s="76"/>
      <c r="V35" s="186" t="str">
        <f t="shared" si="1"/>
        <v/>
      </c>
      <c r="W35" s="280"/>
      <c r="X35" s="280"/>
      <c r="Y35" s="280"/>
    </row>
    <row r="36" spans="2:35" x14ac:dyDescent="0.25">
      <c r="D36" s="133">
        <v>7</v>
      </c>
      <c r="E36" s="380"/>
      <c r="F36" s="381"/>
      <c r="G36" s="382"/>
      <c r="H36" s="76"/>
      <c r="I36" s="185" t="str">
        <f t="shared" si="0"/>
        <v/>
      </c>
      <c r="J36" s="112"/>
      <c r="K36" s="280"/>
      <c r="L36" s="113"/>
      <c r="P36" s="51"/>
      <c r="Q36" s="133">
        <v>7</v>
      </c>
      <c r="R36" s="380"/>
      <c r="S36" s="381"/>
      <c r="T36" s="382"/>
      <c r="U36" s="76"/>
      <c r="V36" s="186" t="str">
        <f t="shared" si="1"/>
        <v/>
      </c>
      <c r="W36" s="280"/>
      <c r="X36" s="280"/>
      <c r="Y36" s="280"/>
    </row>
    <row r="37" spans="2:35" s="187" customFormat="1" ht="16.5" thickBot="1" x14ac:dyDescent="0.3">
      <c r="C37" s="188"/>
      <c r="D37" s="133">
        <v>8</v>
      </c>
      <c r="E37" s="380"/>
      <c r="F37" s="381"/>
      <c r="G37" s="382"/>
      <c r="H37" s="76"/>
      <c r="I37" s="185" t="str">
        <f t="shared" si="0"/>
        <v/>
      </c>
      <c r="J37" s="114"/>
      <c r="K37" s="115"/>
      <c r="L37" s="116"/>
      <c r="M37" s="118"/>
      <c r="N37" s="118"/>
      <c r="O37" s="118"/>
      <c r="P37" s="188"/>
      <c r="Q37" s="133">
        <v>8</v>
      </c>
      <c r="R37" s="380"/>
      <c r="S37" s="381"/>
      <c r="T37" s="382"/>
      <c r="U37" s="76"/>
      <c r="V37" s="186" t="str">
        <f t="shared" si="1"/>
        <v/>
      </c>
      <c r="W37" s="280"/>
      <c r="X37" s="280"/>
      <c r="Y37" s="280"/>
      <c r="Z37" s="51"/>
      <c r="AA37" s="51"/>
      <c r="AB37" s="51"/>
      <c r="AC37" s="189"/>
      <c r="AD37" s="189"/>
      <c r="AE37" s="189"/>
      <c r="AF37" s="189"/>
      <c r="AG37" s="189"/>
      <c r="AH37" s="190"/>
      <c r="AI37" s="189"/>
    </row>
    <row r="38" spans="2:35" s="187" customFormat="1" x14ac:dyDescent="0.25">
      <c r="C38" s="188"/>
      <c r="D38" s="49"/>
      <c r="E38" s="49"/>
      <c r="F38" s="49"/>
      <c r="G38" s="49"/>
      <c r="H38" s="276">
        <f>SUM(H30:H37)</f>
        <v>0</v>
      </c>
      <c r="I38" s="191" t="str">
        <f>IFERROR(H38/K$26,"")</f>
        <v/>
      </c>
      <c r="L38" s="49"/>
      <c r="M38" s="118"/>
      <c r="N38" s="118"/>
      <c r="O38" s="118"/>
      <c r="P38" s="188"/>
      <c r="Q38" s="49"/>
      <c r="R38" s="49"/>
      <c r="S38" s="49"/>
      <c r="T38" s="49"/>
      <c r="U38" s="276">
        <f>SUM(U30:U37)</f>
        <v>0</v>
      </c>
      <c r="V38" s="191" t="str">
        <f>IFERROR(U38/X$26,"")</f>
        <v/>
      </c>
      <c r="Y38" s="49"/>
      <c r="Z38" s="51"/>
      <c r="AA38" s="51"/>
      <c r="AB38" s="51"/>
      <c r="AC38" s="189"/>
      <c r="AD38" s="189"/>
      <c r="AE38" s="189"/>
      <c r="AF38" s="189"/>
      <c r="AG38" s="189"/>
      <c r="AH38" s="190"/>
      <c r="AI38" s="189"/>
    </row>
    <row r="39" spans="2:35" x14ac:dyDescent="0.25">
      <c r="B39" s="133"/>
      <c r="N39" s="133"/>
      <c r="O39" s="51"/>
      <c r="P39" s="51"/>
      <c r="R39" s="61"/>
      <c r="Z39" s="51"/>
      <c r="AA39" s="51"/>
      <c r="AC39" s="375"/>
      <c r="AD39" s="375"/>
      <c r="AE39" s="375"/>
      <c r="AF39" s="375"/>
      <c r="AG39" s="375"/>
      <c r="AI39" s="278"/>
    </row>
    <row r="40" spans="2:35" ht="32.25" customHeight="1" x14ac:dyDescent="0.25">
      <c r="C40" s="78"/>
      <c r="H40" s="376" t="s">
        <v>91</v>
      </c>
      <c r="I40" s="377"/>
      <c r="J40" s="192" t="s">
        <v>113</v>
      </c>
      <c r="K40" s="192" t="s">
        <v>113</v>
      </c>
      <c r="L40" s="192" t="s">
        <v>113</v>
      </c>
      <c r="N40" s="49"/>
      <c r="O40" s="78"/>
      <c r="P40" s="51"/>
      <c r="U40" s="376" t="s">
        <v>91</v>
      </c>
      <c r="V40" s="377"/>
      <c r="W40" s="192" t="s">
        <v>113</v>
      </c>
      <c r="X40" s="192" t="s">
        <v>113</v>
      </c>
      <c r="Y40" s="192" t="s">
        <v>113</v>
      </c>
      <c r="Z40" s="51"/>
      <c r="AA40" s="51"/>
      <c r="AD40" s="374"/>
      <c r="AE40" s="374"/>
      <c r="AF40" s="374"/>
      <c r="AG40" s="374"/>
    </row>
    <row r="41" spans="2:35" ht="15.75" customHeight="1" x14ac:dyDescent="0.25">
      <c r="G41" s="79"/>
      <c r="H41" s="378">
        <f>MIN(B39,C39)</f>
        <v>0</v>
      </c>
      <c r="I41" s="379"/>
      <c r="J41" s="117">
        <f>IFERROR(SUMIF(J30:J37,"X",$H$30:$H$37)/$K$26,0)</f>
        <v>0</v>
      </c>
      <c r="K41" s="117">
        <f>IFERROR(SUMIF(K30:K37,"X",$H$30:$H$37)/$K$26,0)</f>
        <v>0</v>
      </c>
      <c r="L41" s="117">
        <f>IFERROR(SUMIF(L30:L37,"X",$H$30:$H$37)/$K$26,0)</f>
        <v>0</v>
      </c>
      <c r="N41" s="49"/>
      <c r="O41" s="51"/>
      <c r="P41" s="51"/>
      <c r="T41" s="79"/>
      <c r="U41" s="378">
        <f>MIN(O39,N39)</f>
        <v>0</v>
      </c>
      <c r="V41" s="379"/>
      <c r="W41" s="117">
        <f>IFERROR(SUMIF(W30:W37,"X",$U$30:$U$37)/$X$26,0)</f>
        <v>0</v>
      </c>
      <c r="X41" s="117">
        <f>IFERROR(SUMIF(X30:X37,"X",$U$30:$U$37)/$X$26,0)</f>
        <v>0</v>
      </c>
      <c r="Y41" s="117">
        <f>IFERROR(SUMIF(Y30:Y37,"X",$U$30:$U$37)/$X$26,0)</f>
        <v>0</v>
      </c>
      <c r="Z41" s="51"/>
      <c r="AA41" s="51"/>
      <c r="AD41" s="278"/>
      <c r="AF41" s="278"/>
      <c r="AI41" s="278"/>
    </row>
    <row r="42" spans="2:35" x14ac:dyDescent="0.25">
      <c r="N42" s="49"/>
      <c r="O42" s="51"/>
      <c r="P42" s="51"/>
      <c r="Z42" s="51"/>
      <c r="AA42" s="51"/>
      <c r="AD42" s="278"/>
      <c r="AF42" s="278"/>
    </row>
    <row r="44" spans="2:35" ht="15.75" hidden="1" customHeight="1" x14ac:dyDescent="0.25">
      <c r="J44" s="339" t="s">
        <v>91</v>
      </c>
      <c r="K44" s="339"/>
      <c r="L44" s="339"/>
      <c r="W44" s="339" t="s">
        <v>91</v>
      </c>
      <c r="X44" s="339"/>
      <c r="Y44" s="339"/>
      <c r="AD44" s="374"/>
      <c r="AE44" s="374"/>
      <c r="AF44" s="374"/>
      <c r="AG44" s="374"/>
    </row>
    <row r="45" spans="2:35" ht="15.75" hidden="1" customHeight="1" x14ac:dyDescent="0.25">
      <c r="J45" s="58">
        <f>IF(J41&gt;=$H$47,J47,IF(J41&gt;=$H$48,J48,IF(J41&gt;=$H$49,J49,IF(J41&gt;=$H$50,J50,0))))</f>
        <v>0</v>
      </c>
      <c r="K45" s="58">
        <f>IF(K41&gt;=$H$47,K47,IF(K41&gt;=$H$48,K48,IF(K41&gt;=$H$49,K49,IF(K41&gt;=$H$50,K50,0))))</f>
        <v>0</v>
      </c>
      <c r="L45" s="58">
        <f>IF(L41&gt;=$H$47,L47,IF(L41&gt;=$H$48,L48,IF(L41&gt;=$H$49,L49,IF(L41&gt;=$H$50,L50,0))))</f>
        <v>0</v>
      </c>
      <c r="W45" s="58">
        <f>IF(W41&gt;=$H$47,W47,IF(W41&gt;=$H$48,W48,IF(W41&gt;=$H$49,W49,IF(W41&gt;=$H$50,W50,0))))</f>
        <v>0</v>
      </c>
      <c r="X45" s="58">
        <f>IF(X41&gt;=$H$47,X47,IF(X41&gt;=$H$48,X48,IF(X41&gt;=$H$49,X49,IF(X41&gt;=$H$50,X50,0))))</f>
        <v>0</v>
      </c>
      <c r="Y45" s="58">
        <f>IF(Y41&gt;=$H$47,Y47,IF(Y41&gt;=$H$48,Y48,IF(Y41&gt;=$H$49,Y49,IF(Y41&gt;=$H$50,Y50,0))))</f>
        <v>0</v>
      </c>
      <c r="AD45" s="278"/>
      <c r="AF45" s="278"/>
      <c r="AI45" s="278"/>
    </row>
    <row r="46" spans="2:35" hidden="1" x14ac:dyDescent="0.25">
      <c r="H46" s="49" t="s">
        <v>114</v>
      </c>
      <c r="I46" s="49" t="s">
        <v>115</v>
      </c>
      <c r="U46" s="49" t="s">
        <v>114</v>
      </c>
      <c r="V46" s="49" t="s">
        <v>115</v>
      </c>
      <c r="AD46" s="278"/>
      <c r="AF46" s="278"/>
    </row>
    <row r="47" spans="2:35" hidden="1" x14ac:dyDescent="0.25">
      <c r="H47" s="193">
        <v>0.751</v>
      </c>
      <c r="I47" s="193">
        <v>1</v>
      </c>
      <c r="J47" s="49">
        <v>20</v>
      </c>
      <c r="K47" s="49">
        <v>10</v>
      </c>
      <c r="L47" s="49">
        <v>7</v>
      </c>
      <c r="U47" s="193">
        <v>0.751</v>
      </c>
      <c r="V47" s="193">
        <v>1</v>
      </c>
      <c r="W47" s="49">
        <v>20</v>
      </c>
      <c r="X47" s="49">
        <v>10</v>
      </c>
      <c r="Y47" s="49">
        <v>7</v>
      </c>
      <c r="AD47" s="278"/>
      <c r="AF47" s="278"/>
    </row>
    <row r="48" spans="2:35" hidden="1" x14ac:dyDescent="0.25">
      <c r="H48" s="193">
        <v>0.501</v>
      </c>
      <c r="I48" s="193">
        <v>0.75</v>
      </c>
      <c r="J48" s="49">
        <v>15</v>
      </c>
      <c r="K48" s="49">
        <v>7</v>
      </c>
      <c r="L48" s="49">
        <v>5</v>
      </c>
      <c r="U48" s="193">
        <v>0.501</v>
      </c>
      <c r="V48" s="193">
        <v>0.75</v>
      </c>
      <c r="W48" s="49">
        <v>15</v>
      </c>
      <c r="X48" s="49">
        <v>7</v>
      </c>
      <c r="Y48" s="49">
        <v>5</v>
      </c>
      <c r="AD48" s="278"/>
      <c r="AF48" s="278"/>
    </row>
    <row r="49" spans="8:35" hidden="1" x14ac:dyDescent="0.25">
      <c r="H49" s="193">
        <v>0.10100000000000001</v>
      </c>
      <c r="I49" s="193">
        <v>0.5</v>
      </c>
      <c r="J49" s="49">
        <v>10</v>
      </c>
      <c r="K49" s="49">
        <v>5</v>
      </c>
      <c r="L49" s="49">
        <v>3</v>
      </c>
      <c r="U49" s="193">
        <v>0.10100000000000001</v>
      </c>
      <c r="V49" s="193">
        <v>0.5</v>
      </c>
      <c r="W49" s="49">
        <v>10</v>
      </c>
      <c r="X49" s="49">
        <v>5</v>
      </c>
      <c r="Y49" s="49">
        <v>3</v>
      </c>
      <c r="AD49" s="278"/>
      <c r="AF49" s="278"/>
    </row>
    <row r="50" spans="8:35" hidden="1" x14ac:dyDescent="0.25">
      <c r="H50" s="193">
        <v>0.01</v>
      </c>
      <c r="I50" s="193">
        <v>0.1</v>
      </c>
      <c r="J50" s="49">
        <v>5</v>
      </c>
      <c r="K50" s="49">
        <v>3</v>
      </c>
      <c r="L50" s="49">
        <v>1</v>
      </c>
      <c r="U50" s="193">
        <v>0.01</v>
      </c>
      <c r="V50" s="193">
        <v>0.1</v>
      </c>
      <c r="W50" s="49">
        <v>5</v>
      </c>
      <c r="X50" s="49">
        <v>3</v>
      </c>
      <c r="Y50" s="49">
        <v>1</v>
      </c>
    </row>
    <row r="51" spans="8:35" x14ac:dyDescent="0.25">
      <c r="H51" s="193"/>
      <c r="I51" s="193"/>
    </row>
    <row r="52" spans="8:35" ht="15.75" customHeight="1" x14ac:dyDescent="0.25">
      <c r="AD52" s="374"/>
      <c r="AE52" s="374"/>
      <c r="AF52" s="374"/>
      <c r="AG52" s="374"/>
    </row>
    <row r="53" spans="8:35" ht="15.75" customHeight="1" x14ac:dyDescent="0.25">
      <c r="AD53" s="278"/>
      <c r="AF53" s="278"/>
      <c r="AI53" s="278"/>
    </row>
    <row r="54" spans="8:35" x14ac:dyDescent="0.25">
      <c r="AD54" s="278"/>
      <c r="AF54" s="278"/>
    </row>
    <row r="55" spans="8:35" x14ac:dyDescent="0.25">
      <c r="AD55" s="278"/>
      <c r="AF55" s="278"/>
    </row>
    <row r="56" spans="8:35" x14ac:dyDescent="0.25">
      <c r="AD56" s="278"/>
      <c r="AF56" s="278"/>
    </row>
    <row r="57" spans="8:35" x14ac:dyDescent="0.25">
      <c r="AD57" s="278"/>
      <c r="AF57" s="278"/>
    </row>
    <row r="60" spans="8:35" ht="15.75" customHeight="1" x14ac:dyDescent="0.25">
      <c r="AD60" s="374"/>
      <c r="AE60" s="374"/>
      <c r="AF60" s="374"/>
      <c r="AG60" s="374"/>
    </row>
    <row r="61" spans="8:35" ht="15.75" customHeight="1" x14ac:dyDescent="0.25">
      <c r="AD61" s="278"/>
      <c r="AF61" s="278"/>
      <c r="AI61" s="278"/>
    </row>
    <row r="62" spans="8:35" x14ac:dyDescent="0.25">
      <c r="AD62" s="278"/>
      <c r="AF62" s="278"/>
    </row>
    <row r="63" spans="8:35" x14ac:dyDescent="0.25">
      <c r="AD63" s="278"/>
      <c r="AF63" s="278"/>
    </row>
    <row r="64" spans="8:35" x14ac:dyDescent="0.25">
      <c r="AD64" s="278"/>
      <c r="AF64" s="278"/>
    </row>
    <row r="65" spans="30:35" x14ac:dyDescent="0.25">
      <c r="AD65" s="278"/>
      <c r="AF65" s="278"/>
    </row>
    <row r="68" spans="30:35" ht="15.75" customHeight="1" x14ac:dyDescent="0.25">
      <c r="AD68" s="374"/>
      <c r="AE68" s="374"/>
      <c r="AF68" s="374"/>
      <c r="AG68" s="374"/>
    </row>
    <row r="69" spans="30:35" ht="15.75" customHeight="1" x14ac:dyDescent="0.25">
      <c r="AD69" s="278"/>
      <c r="AF69" s="278"/>
      <c r="AI69" s="278"/>
    </row>
    <row r="70" spans="30:35" x14ac:dyDescent="0.25">
      <c r="AD70" s="278"/>
      <c r="AF70" s="278"/>
    </row>
    <row r="71" spans="30:35" x14ac:dyDescent="0.25">
      <c r="AD71" s="278"/>
      <c r="AF71" s="278"/>
    </row>
    <row r="72" spans="30:35" x14ac:dyDescent="0.25">
      <c r="AD72" s="278"/>
      <c r="AF72" s="278"/>
    </row>
    <row r="73" spans="30:35" x14ac:dyDescent="0.25">
      <c r="AD73" s="278"/>
      <c r="AF73" s="278"/>
    </row>
    <row r="76" spans="30:35" ht="15.75" customHeight="1" x14ac:dyDescent="0.25">
      <c r="AD76" s="374"/>
      <c r="AE76" s="374"/>
      <c r="AF76" s="374"/>
      <c r="AG76" s="374"/>
    </row>
    <row r="77" spans="30:35" ht="15.75" customHeight="1" x14ac:dyDescent="0.25">
      <c r="AD77" s="278"/>
      <c r="AF77" s="278"/>
      <c r="AI77" s="278"/>
    </row>
    <row r="78" spans="30:35" x14ac:dyDescent="0.25">
      <c r="AD78" s="278"/>
      <c r="AF78" s="278"/>
    </row>
    <row r="79" spans="30:35" x14ac:dyDescent="0.25">
      <c r="AD79" s="278"/>
      <c r="AF79" s="278"/>
    </row>
    <row r="80" spans="30:35" x14ac:dyDescent="0.25">
      <c r="AD80" s="278"/>
      <c r="AF80" s="278"/>
    </row>
    <row r="81" spans="30:32" x14ac:dyDescent="0.25">
      <c r="AD81" s="278"/>
      <c r="AF81" s="278"/>
    </row>
  </sheetData>
  <sheetProtection algorithmName="SHA-512" hashValue="R2cusr7Ddfb2RMfwqfXFtVBUb6g1VjSf/62jv+MfWE/VPZQBjiSo8bhu5aOLm0aZiFQEkEr0m0ernhpuME1WaA==" saltValue="sFVzVq2J6dfpqBlMs+/TpA==" spinCount="100000" sheet="1" selectLockedCells="1"/>
  <mergeCells count="68">
    <mergeCell ref="D16:L16"/>
    <mergeCell ref="Q16:Y16"/>
    <mergeCell ref="D17:L17"/>
    <mergeCell ref="Q17:Y17"/>
    <mergeCell ref="D18:L18"/>
    <mergeCell ref="Q18:Y18"/>
    <mergeCell ref="D2:L2"/>
    <mergeCell ref="Q2:Y2"/>
    <mergeCell ref="D3:L3"/>
    <mergeCell ref="Q3:Y3"/>
    <mergeCell ref="D15:L15"/>
    <mergeCell ref="Q15:Y15"/>
    <mergeCell ref="AC3:AD3"/>
    <mergeCell ref="G8:H8"/>
    <mergeCell ref="T8:U8"/>
    <mergeCell ref="D13:L13"/>
    <mergeCell ref="Q13:Y13"/>
    <mergeCell ref="G6:J6"/>
    <mergeCell ref="T6:W6"/>
    <mergeCell ref="J28:L28"/>
    <mergeCell ref="E29:G29"/>
    <mergeCell ref="R29:T29"/>
    <mergeCell ref="W28:Y28"/>
    <mergeCell ref="Q19:Y19"/>
    <mergeCell ref="D21:L21"/>
    <mergeCell ref="Q21:Y21"/>
    <mergeCell ref="D23:L23"/>
    <mergeCell ref="Q23:Y23"/>
    <mergeCell ref="D22:L22"/>
    <mergeCell ref="Q22:Y22"/>
    <mergeCell ref="D19:L19"/>
    <mergeCell ref="D25:L25"/>
    <mergeCell ref="Q25:Y25"/>
    <mergeCell ref="E30:G30"/>
    <mergeCell ref="R30:T30"/>
    <mergeCell ref="E31:G31"/>
    <mergeCell ref="R31:T31"/>
    <mergeCell ref="E32:G32"/>
    <mergeCell ref="R32:T32"/>
    <mergeCell ref="E33:G33"/>
    <mergeCell ref="R33:T33"/>
    <mergeCell ref="E34:G34"/>
    <mergeCell ref="R34:T34"/>
    <mergeCell ref="H41:I41"/>
    <mergeCell ref="U41:V41"/>
    <mergeCell ref="E35:G35"/>
    <mergeCell ref="R35:T35"/>
    <mergeCell ref="E36:G36"/>
    <mergeCell ref="R36:T36"/>
    <mergeCell ref="E37:G37"/>
    <mergeCell ref="R37:T37"/>
    <mergeCell ref="AC39:AG39"/>
    <mergeCell ref="H40:I40"/>
    <mergeCell ref="U40:V40"/>
    <mergeCell ref="AD40:AE40"/>
    <mergeCell ref="AF40:AG40"/>
    <mergeCell ref="J44:L44"/>
    <mergeCell ref="W44:Y44"/>
    <mergeCell ref="AD44:AE44"/>
    <mergeCell ref="AF44:AG44"/>
    <mergeCell ref="AD52:AE52"/>
    <mergeCell ref="AF52:AG52"/>
    <mergeCell ref="AD60:AE60"/>
    <mergeCell ref="AF60:AG60"/>
    <mergeCell ref="AD68:AE68"/>
    <mergeCell ref="AF68:AG68"/>
    <mergeCell ref="AD76:AE76"/>
    <mergeCell ref="AF76:AG76"/>
  </mergeCells>
  <dataValidations count="3">
    <dataValidation type="list" allowBlank="1" showInputMessage="1" showErrorMessage="1" sqref="J30:L37 W30:Y37" xr:uid="{5CE51CED-060A-49D5-891D-23FB3896E284}">
      <formula1>$C$30</formula1>
    </dataValidation>
    <dataValidation type="decimal" operator="greaterThanOrEqual" showInputMessage="1" showErrorMessage="1" sqref="AA40:AA42" xr:uid="{CEFBC9D9-9277-4E33-BD74-D3C4C8646A58}">
      <formula1>0</formula1>
    </dataValidation>
    <dataValidation operator="greaterThanOrEqual" showInputMessage="1" showErrorMessage="1" sqref="Z34:AB36 D26:D27 J26:J27 L38 H28 Q26:Q27 W26:W27 Y38 U28" xr:uid="{8E8678C0-40D1-42AA-85C2-D53729A4C4DE}"/>
  </dataValidations>
  <pageMargins left="0.7" right="0.7" top="0.75" bottom="0.75" header="0.3" footer="0.3"/>
  <pageSetup scale="54" orientation="portrait" r:id="rId1"/>
  <headerFooter>
    <oddFooter>&amp;CTab: &amp;A&amp;RPrint Date: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15FC3-6041-4B3B-A452-BE1BAA7EC4D6}">
  <dimension ref="C1:AG32"/>
  <sheetViews>
    <sheetView showGridLines="0" view="pageBreakPreview" zoomScaleNormal="100" zoomScaleSheetLayoutView="100" workbookViewId="0">
      <selection activeCell="I18" sqref="I18:J19"/>
    </sheetView>
  </sheetViews>
  <sheetFormatPr defaultColWidth="9.140625" defaultRowHeight="15.75" x14ac:dyDescent="0.25"/>
  <cols>
    <col min="1" max="1" width="3.5703125" style="49" customWidth="1"/>
    <col min="2" max="2" width="3.85546875" style="49" customWidth="1"/>
    <col min="3" max="3" width="9.140625" style="49" hidden="1" customWidth="1"/>
    <col min="4" max="4" width="9.140625" style="156" hidden="1" customWidth="1"/>
    <col min="5" max="5" width="4.85546875" style="49" customWidth="1"/>
    <col min="6" max="6" width="12.28515625" style="49" customWidth="1"/>
    <col min="7" max="7" width="4.28515625" style="49" customWidth="1"/>
    <col min="8" max="8" width="13.5703125" style="49" customWidth="1"/>
    <col min="9" max="14" width="12.42578125" style="49" customWidth="1"/>
    <col min="15" max="15" width="3.5703125" style="49" customWidth="1"/>
    <col min="16" max="16" width="9.140625" style="118" customWidth="1"/>
    <col min="17" max="17" width="6" style="49" hidden="1" customWidth="1"/>
    <col min="18" max="18" width="9.140625" style="156" hidden="1" customWidth="1"/>
    <col min="19" max="20" width="4.85546875" style="49" customWidth="1"/>
    <col min="21" max="28" width="12.42578125" style="49" customWidth="1"/>
    <col min="29" max="29" width="9.140625" style="118" hidden="1" customWidth="1"/>
    <col min="30" max="30" width="9.140625" style="49"/>
    <col min="31" max="31" width="25.7109375" style="49" hidden="1" customWidth="1"/>
    <col min="32" max="32" width="18.140625" style="49" hidden="1" customWidth="1"/>
    <col min="33" max="35" width="0" style="49" hidden="1" customWidth="1"/>
    <col min="36" max="16384" width="9.140625" style="49"/>
  </cols>
  <sheetData>
    <row r="1" spans="4:33" x14ac:dyDescent="0.25">
      <c r="Q1" s="50"/>
    </row>
    <row r="2" spans="4:33" x14ac:dyDescent="0.25">
      <c r="E2" s="339" t="s">
        <v>116</v>
      </c>
      <c r="F2" s="339"/>
      <c r="G2" s="339"/>
      <c r="H2" s="339"/>
      <c r="I2" s="339"/>
      <c r="J2" s="339"/>
      <c r="K2" s="339"/>
      <c r="L2" s="339"/>
      <c r="M2" s="339"/>
      <c r="N2" s="339"/>
      <c r="O2" s="272"/>
      <c r="Q2" s="50"/>
      <c r="S2" s="339" t="s">
        <v>116</v>
      </c>
      <c r="T2" s="339"/>
      <c r="U2" s="339"/>
      <c r="V2" s="339"/>
      <c r="W2" s="339"/>
      <c r="X2" s="339"/>
      <c r="Y2" s="339"/>
      <c r="Z2" s="339"/>
      <c r="AA2" s="339"/>
      <c r="AB2" s="339"/>
    </row>
    <row r="3" spans="4:33" ht="16.5" thickBot="1" x14ac:dyDescent="0.3">
      <c r="E3" s="340" t="s">
        <v>24</v>
      </c>
      <c r="F3" s="340"/>
      <c r="G3" s="340"/>
      <c r="H3" s="340"/>
      <c r="I3" s="340"/>
      <c r="J3" s="340"/>
      <c r="K3" s="340"/>
      <c r="L3" s="340"/>
      <c r="M3" s="340"/>
      <c r="N3" s="340"/>
      <c r="O3" s="51"/>
      <c r="Q3" s="50"/>
      <c r="S3" s="340" t="s">
        <v>26</v>
      </c>
      <c r="T3" s="340"/>
      <c r="U3" s="340"/>
      <c r="V3" s="340"/>
      <c r="W3" s="340"/>
      <c r="X3" s="340"/>
      <c r="Y3" s="340"/>
      <c r="Z3" s="340"/>
      <c r="AA3" s="340"/>
      <c r="AB3" s="340"/>
    </row>
    <row r="4" spans="4:33" x14ac:dyDescent="0.25">
      <c r="E4" s="51"/>
      <c r="F4" s="51"/>
      <c r="G4" s="51"/>
      <c r="H4" s="51"/>
      <c r="I4" s="51"/>
      <c r="J4" s="51"/>
      <c r="K4" s="51"/>
      <c r="L4" s="51"/>
      <c r="M4" s="51"/>
      <c r="N4" s="51"/>
      <c r="O4" s="51"/>
      <c r="Q4" s="50"/>
      <c r="S4" s="51"/>
      <c r="T4" s="51"/>
      <c r="U4" s="51"/>
      <c r="V4" s="51"/>
      <c r="W4" s="51"/>
      <c r="X4" s="51"/>
      <c r="Y4" s="51"/>
      <c r="Z4" s="51"/>
      <c r="AA4" s="51"/>
      <c r="AB4" s="51"/>
    </row>
    <row r="5" spans="4:33" x14ac:dyDescent="0.25">
      <c r="F5" s="51"/>
      <c r="H5" s="52" t="s">
        <v>27</v>
      </c>
      <c r="I5" s="65" t="str">
        <f>IF('Scoring Summary'!E5="","",'Scoring Summary'!E5)</f>
        <v/>
      </c>
      <c r="J5" s="54"/>
      <c r="K5" s="54"/>
      <c r="L5" s="54"/>
      <c r="M5" s="54"/>
      <c r="N5" s="51"/>
      <c r="O5" s="51"/>
      <c r="P5" s="55"/>
      <c r="Q5" s="194"/>
      <c r="T5" s="51"/>
      <c r="V5" s="52" t="s">
        <v>27</v>
      </c>
      <c r="W5" s="65" t="str">
        <f>IF('Scoring Summary'!R5="","",'Scoring Summary'!R5)</f>
        <v/>
      </c>
      <c r="X5" s="54"/>
      <c r="Y5" s="54"/>
      <c r="Z5" s="54"/>
      <c r="AA5" s="54"/>
      <c r="AB5" s="51"/>
      <c r="AC5" s="55"/>
      <c r="AD5" s="51"/>
      <c r="AE5" s="49" t="s">
        <v>117</v>
      </c>
      <c r="AF5" s="49" t="s">
        <v>118</v>
      </c>
      <c r="AG5" s="49" t="s">
        <v>119</v>
      </c>
    </row>
    <row r="6" spans="4:33" x14ac:dyDescent="0.25">
      <c r="H6" s="52" t="s">
        <v>28</v>
      </c>
      <c r="I6" s="370" t="str">
        <f>IF('Scoring Summary'!E6="","",'Scoring Summary'!E6)</f>
        <v/>
      </c>
      <c r="J6" s="371"/>
      <c r="K6" s="371"/>
      <c r="L6" s="371"/>
      <c r="M6" s="372"/>
      <c r="Q6" s="194"/>
      <c r="V6" s="52" t="s">
        <v>28</v>
      </c>
      <c r="W6" s="370" t="str">
        <f>IF('Scoring Summary'!R6="","",'Scoring Summary'!R6)</f>
        <v/>
      </c>
      <c r="X6" s="371"/>
      <c r="Y6" s="371"/>
      <c r="Z6" s="371"/>
      <c r="AA6" s="372"/>
      <c r="AD6" s="51"/>
      <c r="AE6" s="49" t="s">
        <v>120</v>
      </c>
      <c r="AF6" s="49" t="s">
        <v>121</v>
      </c>
      <c r="AG6" s="49" t="s">
        <v>122</v>
      </c>
    </row>
    <row r="7" spans="4:33" x14ac:dyDescent="0.25">
      <c r="H7" s="52"/>
      <c r="I7" s="274"/>
      <c r="J7" s="274"/>
      <c r="K7" s="54"/>
      <c r="L7" s="54"/>
      <c r="M7" s="54"/>
      <c r="Q7" s="194"/>
      <c r="V7" s="52"/>
      <c r="W7" s="274"/>
      <c r="X7" s="274"/>
      <c r="Y7" s="54"/>
      <c r="Z7" s="54"/>
      <c r="AA7" s="54"/>
      <c r="AD7" s="51"/>
      <c r="AE7" s="49" t="s">
        <v>123</v>
      </c>
      <c r="AF7" s="49" t="s">
        <v>124</v>
      </c>
      <c r="AG7" s="49" t="s">
        <v>125</v>
      </c>
    </row>
    <row r="8" spans="4:33" x14ac:dyDescent="0.25">
      <c r="H8" s="52" t="s">
        <v>31</v>
      </c>
      <c r="I8" s="365" t="str">
        <f>IF('Scoring Summary'!E8="","",'Scoring Summary'!E8)</f>
        <v/>
      </c>
      <c r="J8" s="365"/>
      <c r="K8" s="54"/>
      <c r="L8" s="54"/>
      <c r="M8" s="54"/>
      <c r="Q8" s="50"/>
      <c r="V8" s="52" t="s">
        <v>31</v>
      </c>
      <c r="W8" s="366" t="str">
        <f>IF('Scoring Summary'!R8="","",'Scoring Summary'!R8)</f>
        <v/>
      </c>
      <c r="X8" s="367"/>
      <c r="Y8" s="54"/>
      <c r="Z8" s="54"/>
      <c r="AA8" s="54"/>
      <c r="AE8" s="49" t="s">
        <v>126</v>
      </c>
      <c r="AF8" s="49" t="s">
        <v>127</v>
      </c>
      <c r="AG8" s="49" t="s">
        <v>128</v>
      </c>
    </row>
    <row r="9" spans="4:33" x14ac:dyDescent="0.25">
      <c r="H9" s="52"/>
      <c r="I9" s="195"/>
      <c r="J9" s="196"/>
      <c r="K9" s="54"/>
      <c r="L9" s="54"/>
      <c r="M9" s="54"/>
      <c r="Q9" s="50"/>
      <c r="V9" s="52"/>
      <c r="W9" s="195"/>
      <c r="X9" s="196"/>
      <c r="Y9" s="54"/>
      <c r="Z9" s="54"/>
      <c r="AA9" s="54"/>
      <c r="AE9" s="49" t="s">
        <v>129</v>
      </c>
      <c r="AF9" s="49" t="s">
        <v>130</v>
      </c>
      <c r="AG9" s="49" t="s">
        <v>131</v>
      </c>
    </row>
    <row r="10" spans="4:33" x14ac:dyDescent="0.25">
      <c r="H10" s="52" t="s">
        <v>80</v>
      </c>
      <c r="I10" s="63">
        <f>IF(D22="","",MIN(D22,7))</f>
        <v>0</v>
      </c>
      <c r="J10" s="66"/>
      <c r="K10" s="54"/>
      <c r="L10" s="54"/>
      <c r="M10" s="54"/>
      <c r="Q10" s="50"/>
      <c r="V10" s="52" t="s">
        <v>82</v>
      </c>
      <c r="W10" s="63">
        <f>IF(R22="","",MIN(R22,7))</f>
        <v>0</v>
      </c>
      <c r="X10" s="66"/>
      <c r="Y10" s="54"/>
      <c r="Z10" s="54"/>
      <c r="AA10" s="54"/>
      <c r="AF10" s="49" t="s">
        <v>132</v>
      </c>
      <c r="AG10" s="49" t="s">
        <v>133</v>
      </c>
    </row>
    <row r="11" spans="4:33" ht="16.5" thickBot="1" x14ac:dyDescent="0.3">
      <c r="E11" s="57"/>
      <c r="F11" s="57"/>
      <c r="G11" s="57"/>
      <c r="H11" s="57"/>
      <c r="I11" s="57"/>
      <c r="J11" s="57"/>
      <c r="K11" s="57"/>
      <c r="L11" s="57"/>
      <c r="M11" s="57"/>
      <c r="N11" s="57"/>
      <c r="Q11" s="50"/>
      <c r="S11" s="57"/>
      <c r="T11" s="57"/>
      <c r="U11" s="57"/>
      <c r="V11" s="57"/>
      <c r="W11" s="57"/>
      <c r="X11" s="57"/>
      <c r="Y11" s="57"/>
      <c r="Z11" s="57"/>
      <c r="AA11" s="57"/>
      <c r="AB11" s="57"/>
      <c r="AG11" s="49" t="s">
        <v>134</v>
      </c>
    </row>
    <row r="12" spans="4:33" x14ac:dyDescent="0.25">
      <c r="Q12" s="50"/>
    </row>
    <row r="13" spans="4:33" ht="33" customHeight="1" x14ac:dyDescent="0.25">
      <c r="D13" s="118"/>
      <c r="E13" s="368" t="s">
        <v>135</v>
      </c>
      <c r="F13" s="368"/>
      <c r="G13" s="368"/>
      <c r="H13" s="368"/>
      <c r="I13" s="368"/>
      <c r="J13" s="368"/>
      <c r="K13" s="368"/>
      <c r="L13" s="368"/>
      <c r="M13" s="368"/>
      <c r="N13" s="368"/>
      <c r="O13" s="197"/>
      <c r="P13" s="198"/>
      <c r="Q13" s="199"/>
      <c r="R13" s="198"/>
      <c r="S13" s="368" t="str">
        <f>E13</f>
        <v>Projects may earn up to seven points for committing to a qualifying Green Building or Energy Efficiency certification as outlined in the RFA. Projects may choose to pursue either certification pathway but will not be awarded points for both.</v>
      </c>
      <c r="T13" s="368"/>
      <c r="U13" s="368"/>
      <c r="V13" s="368"/>
      <c r="W13" s="368"/>
      <c r="X13" s="368"/>
      <c r="Y13" s="368"/>
      <c r="Z13" s="368"/>
      <c r="AA13" s="368"/>
      <c r="AB13" s="368"/>
      <c r="AE13" s="49" t="s">
        <v>136</v>
      </c>
      <c r="AF13" s="49" t="s">
        <v>137</v>
      </c>
      <c r="AG13" s="49" t="s">
        <v>138</v>
      </c>
    </row>
    <row r="14" spans="4:33" ht="18" x14ac:dyDescent="0.25">
      <c r="D14" s="118"/>
      <c r="E14" s="275"/>
      <c r="F14" s="275"/>
      <c r="G14" s="275"/>
      <c r="H14" s="275"/>
      <c r="I14" s="275"/>
      <c r="J14" s="275"/>
      <c r="K14" s="275"/>
      <c r="L14" s="275"/>
      <c r="M14" s="275"/>
      <c r="N14" s="275"/>
      <c r="O14" s="197"/>
      <c r="P14" s="198"/>
      <c r="Q14" s="199"/>
      <c r="R14" s="198"/>
      <c r="S14" s="275"/>
      <c r="T14" s="275"/>
      <c r="U14" s="275"/>
      <c r="V14" s="275"/>
      <c r="W14" s="275"/>
      <c r="X14" s="275"/>
      <c r="Y14" s="275"/>
      <c r="Z14" s="275"/>
      <c r="AA14" s="275"/>
      <c r="AB14" s="275"/>
    </row>
    <row r="15" spans="4:33" ht="135" customHeight="1" x14ac:dyDescent="0.25">
      <c r="D15" s="118"/>
      <c r="E15" s="368" t="s">
        <v>139</v>
      </c>
      <c r="F15" s="368"/>
      <c r="G15" s="368"/>
      <c r="H15" s="368"/>
      <c r="I15" s="368"/>
      <c r="J15" s="368"/>
      <c r="K15" s="368"/>
      <c r="L15" s="368"/>
      <c r="M15" s="368"/>
      <c r="N15" s="368"/>
      <c r="O15" s="197"/>
      <c r="P15" s="198"/>
      <c r="Q15" s="199"/>
      <c r="R15" s="198"/>
      <c r="S15" s="368" t="str">
        <f>E15</f>
        <v>The details surrounding criteria and certification process for each of the third-party green building certifications referenced for the Basic Level sub-category, as well as the energy efficiency certifications referenced for the Basic Level, Advanced Level, and Net Zero Level sub-category can be accessed via the respective third-party websites for each standard. Sponsors will need to provide proof of Project registration in the program(s) of their choice at time of Application. When the Project receives its Certificate of Occupancy, Sponsors will provide official documentation to the Authority that they have achieved requisite certification(s). In lieu of certification(s), the Authority, in its sole discretion, may accept an alternative verification from a reliable third party qualified to confirm that the Project complies with the certification requirements despite not receiving the official documentation.</v>
      </c>
      <c r="T15" s="368"/>
      <c r="U15" s="368"/>
      <c r="V15" s="368"/>
      <c r="W15" s="368"/>
      <c r="X15" s="368"/>
      <c r="Y15" s="368"/>
      <c r="Z15" s="368"/>
      <c r="AA15" s="368"/>
      <c r="AB15" s="368"/>
    </row>
    <row r="16" spans="4:33" x14ac:dyDescent="0.25">
      <c r="D16" s="173"/>
      <c r="G16" s="122"/>
      <c r="H16" s="122"/>
      <c r="I16" s="122"/>
      <c r="J16" s="122"/>
      <c r="K16" s="272"/>
      <c r="L16" s="272"/>
      <c r="M16" s="272"/>
      <c r="N16" s="272"/>
      <c r="O16" s="122"/>
      <c r="Q16" s="50"/>
      <c r="R16" s="173" t="s">
        <v>91</v>
      </c>
      <c r="U16" s="122"/>
      <c r="V16" s="122"/>
      <c r="W16" s="122"/>
      <c r="X16" s="122"/>
      <c r="Y16" s="122"/>
      <c r="Z16" s="122"/>
      <c r="AA16" s="122"/>
      <c r="AB16" s="122"/>
    </row>
    <row r="17" spans="3:29" x14ac:dyDescent="0.25">
      <c r="D17" s="173"/>
      <c r="G17" s="122"/>
      <c r="H17" s="122"/>
      <c r="I17" s="395" t="s">
        <v>140</v>
      </c>
      <c r="J17" s="395"/>
      <c r="K17" s="272"/>
      <c r="L17" s="272"/>
      <c r="M17" s="272"/>
      <c r="N17" s="272"/>
      <c r="O17" s="122"/>
      <c r="Q17" s="50"/>
      <c r="R17" s="173"/>
      <c r="S17" s="52"/>
      <c r="U17" s="122"/>
      <c r="V17" s="122"/>
      <c r="W17" s="395" t="s">
        <v>140</v>
      </c>
      <c r="X17" s="395"/>
      <c r="Y17" s="272"/>
      <c r="Z17" s="272"/>
      <c r="AA17" s="272"/>
      <c r="AB17" s="272"/>
    </row>
    <row r="18" spans="3:29" x14ac:dyDescent="0.25">
      <c r="D18" s="64">
        <f>IF(I18&lt;&gt;"",7,0)</f>
        <v>0</v>
      </c>
      <c r="E18" s="124" t="s">
        <v>141</v>
      </c>
      <c r="F18" s="279"/>
      <c r="G18" s="200"/>
      <c r="H18" s="124" t="s">
        <v>142</v>
      </c>
      <c r="I18" s="394"/>
      <c r="J18" s="394"/>
      <c r="K18" s="200"/>
      <c r="L18" s="200"/>
      <c r="M18" s="200"/>
      <c r="N18" s="200"/>
      <c r="O18" s="122"/>
      <c r="R18" s="64">
        <f>IF(W18&lt;&gt;"",7,0)</f>
        <v>0</v>
      </c>
      <c r="S18" s="124" t="s">
        <v>141</v>
      </c>
      <c r="T18" s="279"/>
      <c r="U18" s="200"/>
      <c r="V18" s="124" t="s">
        <v>142</v>
      </c>
      <c r="W18" s="394"/>
      <c r="X18" s="394"/>
      <c r="Y18" s="200"/>
      <c r="Z18" s="200"/>
      <c r="AA18" s="200"/>
      <c r="AB18" s="200"/>
    </row>
    <row r="19" spans="3:29" x14ac:dyDescent="0.25">
      <c r="D19" s="64"/>
      <c r="E19" s="124"/>
      <c r="F19" s="279"/>
      <c r="G19" s="200"/>
      <c r="H19" s="201"/>
      <c r="I19" s="394"/>
      <c r="J19" s="394"/>
      <c r="K19" s="200"/>
      <c r="L19" s="200"/>
      <c r="M19" s="200"/>
      <c r="N19" s="200"/>
      <c r="O19" s="122"/>
      <c r="R19" s="64"/>
      <c r="S19" s="124"/>
      <c r="T19" s="279"/>
      <c r="U19" s="200"/>
      <c r="V19" s="201"/>
      <c r="W19" s="394"/>
      <c r="X19" s="394"/>
      <c r="Y19" s="200"/>
      <c r="Z19" s="200"/>
      <c r="AA19" s="200"/>
      <c r="AB19" s="200"/>
    </row>
    <row r="20" spans="3:29" ht="29.1" customHeight="1" x14ac:dyDescent="0.25">
      <c r="D20" s="64"/>
      <c r="E20" s="124"/>
      <c r="F20" s="279"/>
      <c r="G20" s="200"/>
      <c r="H20" s="201"/>
      <c r="I20" s="54" t="s">
        <v>140</v>
      </c>
      <c r="J20" s="54"/>
      <c r="K20" s="54" t="s">
        <v>143</v>
      </c>
      <c r="L20" s="54"/>
      <c r="M20" s="54" t="s">
        <v>144</v>
      </c>
      <c r="N20" s="202"/>
      <c r="O20" s="122"/>
      <c r="R20" s="64"/>
      <c r="S20" s="124"/>
      <c r="T20" s="279"/>
      <c r="U20" s="200"/>
      <c r="V20" s="201"/>
      <c r="W20" s="54" t="s">
        <v>140</v>
      </c>
      <c r="X20" s="54"/>
      <c r="Y20" s="54" t="s">
        <v>143</v>
      </c>
      <c r="Z20" s="54"/>
      <c r="AA20" s="54" t="s">
        <v>144</v>
      </c>
      <c r="AB20" s="200"/>
    </row>
    <row r="21" spans="3:29" x14ac:dyDescent="0.25">
      <c r="D21" s="64">
        <f>IF(M21&lt;&gt;"",7,IF(K21&lt;&gt;"",5,IF(I21&lt;&gt;"",3,0)))</f>
        <v>0</v>
      </c>
      <c r="E21" s="124" t="s">
        <v>145</v>
      </c>
      <c r="F21" s="279"/>
      <c r="G21" s="200"/>
      <c r="H21" s="124" t="s">
        <v>146</v>
      </c>
      <c r="I21" s="394"/>
      <c r="J21" s="394"/>
      <c r="K21" s="394"/>
      <c r="L21" s="394"/>
      <c r="M21" s="390"/>
      <c r="N21" s="391"/>
      <c r="O21" s="122"/>
      <c r="R21" s="64">
        <f>IF(AA21&lt;&gt;"",7,IF(Y21&lt;&gt;"",5,IF(W21&lt;&gt;"",3,0)))</f>
        <v>0</v>
      </c>
      <c r="S21" s="124" t="s">
        <v>145</v>
      </c>
      <c r="T21" s="279"/>
      <c r="U21" s="200"/>
      <c r="V21" s="124" t="s">
        <v>146</v>
      </c>
      <c r="W21" s="394"/>
      <c r="X21" s="394"/>
      <c r="Y21" s="394"/>
      <c r="Z21" s="394"/>
      <c r="AA21" s="390"/>
      <c r="AB21" s="391"/>
    </row>
    <row r="22" spans="3:29" x14ac:dyDescent="0.25">
      <c r="C22" s="130" t="s">
        <v>147</v>
      </c>
      <c r="D22" s="203">
        <f>MAX(D18,D21)</f>
        <v>0</v>
      </c>
      <c r="E22" s="279"/>
      <c r="F22" s="279"/>
      <c r="G22" s="200"/>
      <c r="H22" s="200"/>
      <c r="I22" s="394"/>
      <c r="J22" s="394"/>
      <c r="K22" s="394"/>
      <c r="L22" s="394"/>
      <c r="M22" s="392"/>
      <c r="N22" s="393"/>
      <c r="O22" s="122"/>
      <c r="Q22" s="130" t="s">
        <v>147</v>
      </c>
      <c r="R22" s="203">
        <f>MAX(R18,R21)</f>
        <v>0</v>
      </c>
      <c r="S22" s="279"/>
      <c r="T22" s="279"/>
      <c r="U22" s="200"/>
      <c r="V22" s="124"/>
      <c r="W22" s="394"/>
      <c r="X22" s="394"/>
      <c r="Y22" s="394"/>
      <c r="Z22" s="394"/>
      <c r="AA22" s="392"/>
      <c r="AB22" s="393"/>
    </row>
    <row r="23" spans="3:29" s="60" customFormat="1" ht="15" customHeight="1" x14ac:dyDescent="0.2">
      <c r="D23" s="156"/>
      <c r="P23" s="156"/>
      <c r="R23" s="156"/>
      <c r="AC23" s="156"/>
    </row>
    <row r="25" spans="3:29" ht="15" customHeight="1" x14ac:dyDescent="0.25">
      <c r="C25" s="58"/>
      <c r="E25" s="58"/>
      <c r="F25" s="58"/>
      <c r="G25" s="122"/>
      <c r="Q25" s="58"/>
      <c r="S25" s="58"/>
      <c r="T25" s="58"/>
      <c r="U25" s="122"/>
    </row>
    <row r="32" spans="3:29" x14ac:dyDescent="0.25">
      <c r="V32" s="51"/>
    </row>
  </sheetData>
  <sheetProtection algorithmName="SHA-512" hashValue="9cT9Ds9lrZGYPKizxggtA5Gxku5kUgOuq7W5oMu909vYqSrSVohgSvcPKOiMkLVRIQtiJHRRMwfs/SdjjyH1hQ==" saltValue="jK0hHNF5UgoTjptYD0U5+A==" spinCount="100000" sheet="1" selectLockedCells="1"/>
  <mergeCells count="22">
    <mergeCell ref="I8:J8"/>
    <mergeCell ref="W8:X8"/>
    <mergeCell ref="E13:N13"/>
    <mergeCell ref="S13:AB13"/>
    <mergeCell ref="E2:N2"/>
    <mergeCell ref="S2:AB2"/>
    <mergeCell ref="E3:N3"/>
    <mergeCell ref="S3:AB3"/>
    <mergeCell ref="I6:M6"/>
    <mergeCell ref="W6:AA6"/>
    <mergeCell ref="AA21:AB22"/>
    <mergeCell ref="I18:J19"/>
    <mergeCell ref="W18:X19"/>
    <mergeCell ref="E15:N15"/>
    <mergeCell ref="S15:AB15"/>
    <mergeCell ref="I17:J17"/>
    <mergeCell ref="W17:X17"/>
    <mergeCell ref="I21:J22"/>
    <mergeCell ref="K21:L22"/>
    <mergeCell ref="M21:N22"/>
    <mergeCell ref="W21:X22"/>
    <mergeCell ref="Y21:Z22"/>
  </mergeCells>
  <dataValidations count="4">
    <dataValidation type="list" allowBlank="1" showInputMessage="1" showErrorMessage="1" sqref="M21:N21 AA21:AB21" xr:uid="{0BF46C14-FF9F-46B6-A183-D93E232E4C60}">
      <formula1>$AG$13</formula1>
    </dataValidation>
    <dataValidation type="list" allowBlank="1" showInputMessage="1" showErrorMessage="1" sqref="K21:L21 Y21:Z21" xr:uid="{CBCFF565-97C5-4326-8BBB-A03D2138F3F3}">
      <formula1>$AF$13</formula1>
    </dataValidation>
    <dataValidation type="list" allowBlank="1" showInputMessage="1" showErrorMessage="1" sqref="I21:J21 W21:X21" xr:uid="{DA9B8903-4191-45EA-B0BC-DC51BCD96590}">
      <formula1>$AE$13</formula1>
    </dataValidation>
    <dataValidation type="list" allowBlank="1" showInputMessage="1" showErrorMessage="1" sqref="I18 W18" xr:uid="{855338BF-0F6C-4ADC-B620-74B51200A8E7}">
      <formula1>$AE$6:$AE$9</formula1>
    </dataValidation>
  </dataValidations>
  <pageMargins left="0.7" right="0.7" top="0.75" bottom="0.75" header="0.3" footer="0.3"/>
  <pageSetup scale="71" orientation="portrait" r:id="rId1"/>
  <headerFooter>
    <oddFooter>&amp;CTab: &amp;A&amp;RPrint Date: &amp;D</oddFooter>
  </headerFooter>
  <colBreaks count="1" manualBreakCount="1">
    <brk id="17" max="30"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79117-2D46-4E6B-82D2-C9EE805A84C9}">
  <dimension ref="B1:AA29"/>
  <sheetViews>
    <sheetView showGridLines="0" view="pageBreakPreview" zoomScaleNormal="100" zoomScaleSheetLayoutView="100" workbookViewId="0">
      <selection activeCell="C15" sqref="C15:D15"/>
    </sheetView>
  </sheetViews>
  <sheetFormatPr defaultColWidth="9.140625" defaultRowHeight="15.75" x14ac:dyDescent="0.25"/>
  <cols>
    <col min="1" max="1" width="3.5703125" style="49" customWidth="1"/>
    <col min="2" max="2" width="9.140625" style="156" hidden="1" customWidth="1"/>
    <col min="3" max="4" width="4.85546875" style="49" customWidth="1"/>
    <col min="5" max="5" width="12.42578125" style="49" customWidth="1"/>
    <col min="6" max="6" width="14.5703125" style="49" customWidth="1"/>
    <col min="7" max="12" width="12.42578125" style="49" customWidth="1"/>
    <col min="13" max="13" width="2.5703125" style="118" customWidth="1"/>
    <col min="14" max="14" width="3.5703125" style="49" customWidth="1"/>
    <col min="15" max="15" width="18.42578125" style="156" hidden="1" customWidth="1"/>
    <col min="16" max="17" width="4.85546875" style="49" customWidth="1"/>
    <col min="18" max="18" width="12.42578125" style="49" customWidth="1"/>
    <col min="19" max="19" width="14.5703125" style="49" customWidth="1"/>
    <col min="20" max="25" width="12.42578125" style="49" customWidth="1"/>
    <col min="26" max="26" width="9.140625" style="118" hidden="1" customWidth="1"/>
    <col min="27" max="16384" width="9.140625" style="49"/>
  </cols>
  <sheetData>
    <row r="1" spans="2:27" x14ac:dyDescent="0.25">
      <c r="M1" s="125"/>
      <c r="N1" s="50"/>
    </row>
    <row r="2" spans="2:27" x14ac:dyDescent="0.25">
      <c r="C2" s="339" t="s">
        <v>148</v>
      </c>
      <c r="D2" s="339"/>
      <c r="E2" s="339"/>
      <c r="F2" s="339"/>
      <c r="G2" s="339"/>
      <c r="H2" s="339"/>
      <c r="I2" s="339"/>
      <c r="J2" s="339"/>
      <c r="K2" s="339"/>
      <c r="L2" s="339"/>
      <c r="M2" s="125"/>
      <c r="N2" s="50"/>
      <c r="P2" s="339" t="s">
        <v>148</v>
      </c>
      <c r="Q2" s="339"/>
      <c r="R2" s="339"/>
      <c r="S2" s="339"/>
      <c r="T2" s="339"/>
      <c r="U2" s="339"/>
      <c r="V2" s="339"/>
      <c r="W2" s="339"/>
      <c r="X2" s="339"/>
      <c r="Y2" s="339"/>
    </row>
    <row r="3" spans="2:27" ht="17.25" thickBot="1" x14ac:dyDescent="0.35">
      <c r="C3" s="340" t="s">
        <v>24</v>
      </c>
      <c r="D3" s="340"/>
      <c r="E3" s="340"/>
      <c r="F3" s="340"/>
      <c r="G3" s="340"/>
      <c r="H3" s="340"/>
      <c r="I3" s="340"/>
      <c r="J3" s="340"/>
      <c r="K3" s="340"/>
      <c r="L3" s="340"/>
      <c r="M3" s="128"/>
      <c r="N3" s="50"/>
      <c r="P3" s="340" t="s">
        <v>26</v>
      </c>
      <c r="Q3" s="340"/>
      <c r="R3" s="340"/>
      <c r="S3" s="340"/>
      <c r="T3" s="340"/>
      <c r="U3" s="340"/>
      <c r="V3" s="340"/>
      <c r="W3" s="340"/>
      <c r="X3" s="340"/>
      <c r="Y3" s="340"/>
    </row>
    <row r="4" spans="2:27" ht="16.5" x14ac:dyDescent="0.3">
      <c r="C4" s="51"/>
      <c r="D4" s="51"/>
      <c r="E4" s="51"/>
      <c r="F4" s="51"/>
      <c r="G4" s="51"/>
      <c r="H4" s="51"/>
      <c r="I4" s="51"/>
      <c r="J4" s="51"/>
      <c r="K4" s="51"/>
      <c r="L4" s="51"/>
      <c r="M4" s="128"/>
      <c r="N4" s="50"/>
      <c r="P4" s="51"/>
      <c r="Q4" s="51"/>
      <c r="R4" s="51"/>
      <c r="S4" s="51"/>
      <c r="T4" s="51"/>
      <c r="U4" s="51"/>
      <c r="V4" s="51"/>
      <c r="W4" s="51"/>
      <c r="X4" s="51"/>
      <c r="Y4" s="51"/>
    </row>
    <row r="5" spans="2:27" ht="16.5" x14ac:dyDescent="0.3">
      <c r="D5" s="51"/>
      <c r="F5" s="52" t="s">
        <v>27</v>
      </c>
      <c r="G5" s="65" t="str">
        <f>IF('Scoring Summary'!E5="","",'Scoring Summary'!E5)</f>
        <v/>
      </c>
      <c r="H5" s="54"/>
      <c r="I5" s="54"/>
      <c r="J5" s="54"/>
      <c r="K5" s="54"/>
      <c r="L5" s="51"/>
      <c r="M5" s="128"/>
      <c r="N5" s="194"/>
      <c r="Q5" s="51"/>
      <c r="S5" s="52" t="s">
        <v>27</v>
      </c>
      <c r="T5" s="65" t="str">
        <f>IF('Scoring Summary'!R5="","",'Scoring Summary'!R5)</f>
        <v/>
      </c>
      <c r="U5" s="54"/>
      <c r="V5" s="54"/>
      <c r="W5" s="54"/>
      <c r="X5" s="54"/>
      <c r="Y5" s="51"/>
      <c r="Z5" s="55"/>
      <c r="AA5" s="51"/>
    </row>
    <row r="6" spans="2:27" ht="16.5" x14ac:dyDescent="0.3">
      <c r="F6" s="52" t="s">
        <v>28</v>
      </c>
      <c r="G6" s="370" t="str">
        <f>IF('Scoring Summary'!E6="","",'Scoring Summary'!E6)</f>
        <v/>
      </c>
      <c r="H6" s="371"/>
      <c r="I6" s="371"/>
      <c r="J6" s="371"/>
      <c r="K6" s="372"/>
      <c r="M6" s="128"/>
      <c r="N6" s="194"/>
      <c r="S6" s="52" t="s">
        <v>28</v>
      </c>
      <c r="T6" s="370" t="str">
        <f>IF('Scoring Summary'!R6="","",'Scoring Summary'!R6)</f>
        <v/>
      </c>
      <c r="U6" s="371"/>
      <c r="V6" s="371"/>
      <c r="W6" s="371"/>
      <c r="X6" s="372"/>
      <c r="AA6" s="51"/>
    </row>
    <row r="7" spans="2:27" ht="16.5" x14ac:dyDescent="0.3">
      <c r="F7" s="52"/>
      <c r="G7" s="274"/>
      <c r="H7" s="274"/>
      <c r="I7" s="54"/>
      <c r="J7" s="54"/>
      <c r="K7" s="54"/>
      <c r="M7" s="128"/>
      <c r="N7" s="194"/>
      <c r="S7" s="52"/>
      <c r="T7" s="274"/>
      <c r="U7" s="274"/>
      <c r="V7" s="54"/>
      <c r="W7" s="54"/>
      <c r="X7" s="54"/>
      <c r="AA7" s="51"/>
    </row>
    <row r="8" spans="2:27" x14ac:dyDescent="0.25">
      <c r="F8" s="52" t="s">
        <v>31</v>
      </c>
      <c r="G8" s="366" t="str">
        <f>IF('Scoring Summary'!E8="","",'Scoring Summary'!E8)</f>
        <v/>
      </c>
      <c r="H8" s="367"/>
      <c r="I8" s="54"/>
      <c r="J8" s="54"/>
      <c r="K8" s="54"/>
      <c r="N8" s="50"/>
      <c r="S8" s="52" t="s">
        <v>31</v>
      </c>
      <c r="T8" s="366" t="str">
        <f>IF('Scoring Summary'!R8="","",'Scoring Summary'!R8)</f>
        <v/>
      </c>
      <c r="U8" s="367"/>
      <c r="V8" s="54"/>
      <c r="W8" s="54"/>
      <c r="X8" s="54"/>
    </row>
    <row r="9" spans="2:27" x14ac:dyDescent="0.25">
      <c r="F9" s="52"/>
      <c r="G9" s="195"/>
      <c r="H9" s="196"/>
      <c r="I9" s="54"/>
      <c r="J9" s="54"/>
      <c r="K9" s="54"/>
      <c r="N9" s="50"/>
      <c r="S9" s="52"/>
      <c r="T9" s="195"/>
      <c r="U9" s="196"/>
      <c r="V9" s="54"/>
      <c r="W9" s="54"/>
      <c r="X9" s="54"/>
    </row>
    <row r="10" spans="2:27" x14ac:dyDescent="0.25">
      <c r="F10" s="52" t="s">
        <v>80</v>
      </c>
      <c r="G10" s="63">
        <f>IF(OR(C15="X",C17="X"),5,0)</f>
        <v>0</v>
      </c>
      <c r="H10" s="66"/>
      <c r="I10" s="54"/>
      <c r="J10" s="54"/>
      <c r="K10" s="54"/>
      <c r="N10" s="50"/>
      <c r="S10" s="52" t="s">
        <v>82</v>
      </c>
      <c r="T10" s="63">
        <f>IF(OR(P15="X",P17="X"),5,0)</f>
        <v>0</v>
      </c>
      <c r="U10" s="66"/>
      <c r="V10" s="54"/>
      <c r="W10" s="54"/>
      <c r="X10" s="54"/>
    </row>
    <row r="11" spans="2:27" ht="16.5" thickBot="1" x14ac:dyDescent="0.3">
      <c r="C11" s="57"/>
      <c r="D11" s="57"/>
      <c r="E11" s="57"/>
      <c r="F11" s="57"/>
      <c r="G11" s="57"/>
      <c r="H11" s="57"/>
      <c r="I11" s="57"/>
      <c r="J11" s="57"/>
      <c r="K11" s="57"/>
      <c r="L11" s="57"/>
      <c r="N11" s="50"/>
      <c r="P11" s="57"/>
      <c r="Q11" s="57"/>
      <c r="R11" s="57"/>
      <c r="S11" s="57"/>
      <c r="T11" s="57"/>
      <c r="U11" s="57"/>
      <c r="V11" s="57"/>
      <c r="W11" s="57"/>
      <c r="X11" s="57"/>
      <c r="Y11" s="57"/>
    </row>
    <row r="12" spans="2:27" x14ac:dyDescent="0.25">
      <c r="N12" s="50"/>
    </row>
    <row r="13" spans="2:27" ht="79.5" customHeight="1" thickBot="1" x14ac:dyDescent="0.3">
      <c r="B13" s="118"/>
      <c r="C13" s="368" t="s">
        <v>149</v>
      </c>
      <c r="D13" s="368"/>
      <c r="E13" s="368"/>
      <c r="F13" s="368"/>
      <c r="G13" s="368"/>
      <c r="H13" s="368"/>
      <c r="I13" s="368"/>
      <c r="J13" s="368"/>
      <c r="K13" s="368"/>
      <c r="L13" s="368"/>
      <c r="N13" s="50"/>
      <c r="O13" s="118"/>
      <c r="P13" s="368" t="str">
        <f>C13</f>
        <v>Projects may earn up to five points for access to transportation. Points awarded in this category are not cumulative. Indicate the type of transportation access that is demonstrated through all required documentation as referenced in the RFA by selecting "X" below.
Scattered Site Projects must submit documentation for all Sites. The majority of Sites must meet these requirements for a particular category in order to score Transportation points for that category.</v>
      </c>
      <c r="Q13" s="368"/>
      <c r="R13" s="368"/>
      <c r="S13" s="368"/>
      <c r="T13" s="368"/>
      <c r="U13" s="368"/>
      <c r="V13" s="368"/>
      <c r="W13" s="368"/>
      <c r="X13" s="368"/>
      <c r="Y13" s="368"/>
    </row>
    <row r="14" spans="2:27" ht="15.75" customHeight="1" x14ac:dyDescent="0.25">
      <c r="B14" s="64"/>
      <c r="C14" s="396"/>
      <c r="D14" s="397"/>
      <c r="E14" s="397"/>
      <c r="F14" s="397"/>
      <c r="G14" s="397"/>
      <c r="H14" s="397"/>
      <c r="I14" s="397"/>
      <c r="J14" s="397"/>
      <c r="K14" s="397"/>
      <c r="L14" s="398"/>
      <c r="N14" s="50"/>
      <c r="O14" s="64"/>
      <c r="P14" s="396"/>
      <c r="Q14" s="397"/>
      <c r="R14" s="397"/>
      <c r="S14" s="397"/>
      <c r="T14" s="397"/>
      <c r="U14" s="397"/>
      <c r="V14" s="397"/>
      <c r="W14" s="397"/>
      <c r="X14" s="397"/>
      <c r="Y14" s="398"/>
    </row>
    <row r="15" spans="2:27" ht="114.95" customHeight="1" x14ac:dyDescent="0.25">
      <c r="B15" s="399">
        <v>5</v>
      </c>
      <c r="C15" s="406"/>
      <c r="D15" s="406"/>
      <c r="E15" s="402" t="s">
        <v>150</v>
      </c>
      <c r="F15" s="402"/>
      <c r="G15" s="402"/>
      <c r="H15" s="402"/>
      <c r="I15" s="402"/>
      <c r="J15" s="402"/>
      <c r="K15" s="402"/>
      <c r="L15" s="402"/>
      <c r="N15" s="50"/>
      <c r="O15" s="403">
        <v>5</v>
      </c>
      <c r="P15" s="407"/>
      <c r="Q15" s="406"/>
      <c r="R15" s="402" t="s">
        <v>150</v>
      </c>
      <c r="S15" s="402"/>
      <c r="T15" s="402"/>
      <c r="U15" s="402"/>
      <c r="V15" s="402"/>
      <c r="W15" s="402"/>
      <c r="X15" s="402"/>
      <c r="Y15" s="402"/>
    </row>
    <row r="16" spans="2:27" ht="21" customHeight="1" x14ac:dyDescent="0.25">
      <c r="B16" s="400"/>
      <c r="C16" s="122"/>
      <c r="D16" s="408" t="s">
        <v>151</v>
      </c>
      <c r="E16" s="408"/>
      <c r="F16" s="408"/>
      <c r="G16" s="408"/>
      <c r="H16" s="408"/>
      <c r="I16" s="408"/>
      <c r="J16" s="408"/>
      <c r="K16" s="408"/>
      <c r="L16" s="408"/>
      <c r="N16" s="50"/>
      <c r="O16" s="404"/>
      <c r="P16" s="122"/>
      <c r="Q16" s="408" t="s">
        <v>151</v>
      </c>
      <c r="R16" s="408"/>
      <c r="S16" s="408"/>
      <c r="T16" s="408"/>
      <c r="U16" s="408"/>
      <c r="V16" s="408"/>
      <c r="W16" s="408"/>
      <c r="X16" s="408"/>
      <c r="Y16" s="408"/>
    </row>
    <row r="17" spans="2:27" ht="112.5" customHeight="1" x14ac:dyDescent="0.25">
      <c r="B17" s="401"/>
      <c r="C17" s="406"/>
      <c r="D17" s="406"/>
      <c r="E17" s="402" t="s">
        <v>152</v>
      </c>
      <c r="F17" s="402"/>
      <c r="G17" s="402"/>
      <c r="H17" s="402"/>
      <c r="I17" s="402"/>
      <c r="J17" s="402"/>
      <c r="K17" s="402"/>
      <c r="L17" s="402"/>
      <c r="N17" s="50"/>
      <c r="O17" s="405"/>
      <c r="P17" s="407"/>
      <c r="Q17" s="406"/>
      <c r="R17" s="402" t="s">
        <v>152</v>
      </c>
      <c r="S17" s="402"/>
      <c r="T17" s="402"/>
      <c r="U17" s="402"/>
      <c r="V17" s="402"/>
      <c r="W17" s="402"/>
      <c r="X17" s="402"/>
      <c r="Y17" s="402"/>
      <c r="Z17" s="118">
        <f>IF(P17="X",1,0)</f>
        <v>0</v>
      </c>
    </row>
    <row r="18" spans="2:27" ht="15" customHeight="1" x14ac:dyDescent="0.25">
      <c r="E18" s="60"/>
      <c r="N18" s="50"/>
      <c r="R18" s="60"/>
    </row>
    <row r="19" spans="2:27" s="60" customFormat="1" ht="15" customHeight="1" x14ac:dyDescent="0.2">
      <c r="B19" s="156"/>
      <c r="M19" s="156"/>
      <c r="O19" s="156"/>
      <c r="Z19" s="156"/>
    </row>
    <row r="20" spans="2:27" s="60" customFormat="1" ht="15" customHeight="1" x14ac:dyDescent="0.2">
      <c r="B20" s="156"/>
      <c r="M20" s="156"/>
      <c r="O20" s="156"/>
      <c r="Z20" s="156"/>
    </row>
    <row r="21" spans="2:27" s="60" customFormat="1" ht="15" customHeight="1" x14ac:dyDescent="0.2">
      <c r="B21" s="156"/>
      <c r="M21" s="156"/>
      <c r="O21" s="156"/>
      <c r="Z21" s="156"/>
    </row>
    <row r="23" spans="2:27" s="118" customFormat="1" ht="15" customHeight="1" x14ac:dyDescent="0.25">
      <c r="B23" s="156"/>
      <c r="C23" s="58"/>
      <c r="D23" s="58"/>
      <c r="E23" s="122"/>
      <c r="F23" s="49"/>
      <c r="G23" s="49"/>
      <c r="H23" s="49"/>
      <c r="I23" s="49"/>
      <c r="J23" s="49"/>
      <c r="K23" s="49"/>
      <c r="L23" s="49"/>
      <c r="N23" s="49"/>
      <c r="O23" s="156"/>
      <c r="P23" s="58"/>
      <c r="Q23" s="58"/>
      <c r="R23" s="122"/>
      <c r="S23" s="49"/>
      <c r="T23" s="49"/>
      <c r="U23" s="49"/>
      <c r="V23" s="49"/>
      <c r="W23" s="49"/>
      <c r="X23" s="49"/>
      <c r="Y23" s="49"/>
      <c r="AA23" s="49"/>
    </row>
    <row r="29" spans="2:27" s="118" customFormat="1" ht="15.75" hidden="1" customHeight="1" x14ac:dyDescent="0.25">
      <c r="B29" s="156"/>
      <c r="C29" s="49"/>
      <c r="D29" s="49"/>
      <c r="E29" s="49"/>
      <c r="F29" s="49"/>
      <c r="G29" s="49"/>
      <c r="H29" s="49"/>
      <c r="I29" s="49"/>
      <c r="J29" s="49"/>
      <c r="K29" s="49"/>
      <c r="L29" s="144" t="e">
        <f>'D. Access to Transportation'!#REF!</f>
        <v>#REF!</v>
      </c>
      <c r="N29" s="49"/>
      <c r="O29" s="156"/>
      <c r="P29" s="49"/>
      <c r="Q29" s="49"/>
      <c r="R29" s="49"/>
      <c r="S29" s="49"/>
      <c r="T29" s="49"/>
      <c r="U29" s="49"/>
      <c r="V29" s="49"/>
      <c r="W29" s="49"/>
      <c r="X29" s="49"/>
      <c r="Y29" s="144">
        <f>'D. Access to Transportation'!G10</f>
        <v>0</v>
      </c>
      <c r="AA29" s="49"/>
    </row>
  </sheetData>
  <sheetProtection algorithmName="SHA-512" hashValue="g1ZSQJEIlaP8dRVraCBzJevh5t6Pvg+0RFb2FVHCOThA1dCL2Oo9eFRGVAwIqE973rxjs8/nxHbQnOVGJFlsug==" saltValue="wx3t/zNpp8Y5KAs4l5AiHg==" spinCount="100000" sheet="1" selectLockedCells="1"/>
  <mergeCells count="24">
    <mergeCell ref="C13:L13"/>
    <mergeCell ref="P13:Y13"/>
    <mergeCell ref="G8:H8"/>
    <mergeCell ref="T8:U8"/>
    <mergeCell ref="C2:L2"/>
    <mergeCell ref="P2:Y2"/>
    <mergeCell ref="C3:L3"/>
    <mergeCell ref="P3:Y3"/>
    <mergeCell ref="G6:K6"/>
    <mergeCell ref="T6:X6"/>
    <mergeCell ref="C14:L14"/>
    <mergeCell ref="P14:Y14"/>
    <mergeCell ref="B15:B17"/>
    <mergeCell ref="E15:L15"/>
    <mergeCell ref="O15:O17"/>
    <mergeCell ref="R15:Y15"/>
    <mergeCell ref="C15:D15"/>
    <mergeCell ref="C17:D17"/>
    <mergeCell ref="P15:Q15"/>
    <mergeCell ref="P17:Q17"/>
    <mergeCell ref="D16:L16"/>
    <mergeCell ref="Q16:Y16"/>
    <mergeCell ref="E17:L17"/>
    <mergeCell ref="R17:Y17"/>
  </mergeCells>
  <dataValidations count="1">
    <dataValidation type="list" allowBlank="1" showInputMessage="1" showErrorMessage="1" sqref="P15:Q15 P17:Q17 C15:D15 C17:D17" xr:uid="{37874B21-E19C-4AF5-ADA0-3B1CDAE6C4A0}">
      <formula1>"X,"</formula1>
    </dataValidation>
  </dataValidations>
  <pageMargins left="0.7" right="0.7" top="0.75" bottom="0.75" header="0.3" footer="0.3"/>
  <pageSetup scale="71" orientation="portrait" r:id="rId1"/>
  <headerFooter>
    <oddFooter>&amp;CTab: &amp;A&amp;RPrint Date: &amp;D</oddFooter>
  </headerFooter>
  <colBreaks count="1" manualBreakCount="1">
    <brk id="14" max="30"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9C67A-6D38-4565-B419-8254EEEAB07E}">
  <dimension ref="B1:AE45"/>
  <sheetViews>
    <sheetView showGridLines="0" view="pageBreakPreview" zoomScaleNormal="100" zoomScaleSheetLayoutView="100" workbookViewId="0">
      <selection activeCell="I20" sqref="I20:L20"/>
    </sheetView>
  </sheetViews>
  <sheetFormatPr defaultColWidth="9.140625" defaultRowHeight="15.75" x14ac:dyDescent="0.25"/>
  <cols>
    <col min="1" max="1" width="3.5703125" style="49" customWidth="1"/>
    <col min="2" max="2" width="12.85546875" style="55" hidden="1" customWidth="1"/>
    <col min="3" max="3" width="9.140625" style="55" customWidth="1"/>
    <col min="4" max="4" width="12.5703125" style="49" customWidth="1"/>
    <col min="5" max="5" width="4.85546875" style="49" customWidth="1"/>
    <col min="6" max="13" width="12.42578125" style="49" customWidth="1"/>
    <col min="14" max="14" width="3.5703125" style="49" customWidth="1"/>
    <col min="15" max="17" width="6.140625" style="55" hidden="1" customWidth="1"/>
    <col min="18" max="18" width="6.140625" style="55" customWidth="1"/>
    <col min="19" max="19" width="13.140625" style="49" customWidth="1"/>
    <col min="20" max="20" width="4.85546875" style="49" customWidth="1"/>
    <col min="21" max="28" width="12.42578125" style="49" customWidth="1"/>
    <col min="29" max="29" width="9.140625" style="49"/>
    <col min="30" max="32" width="0" style="49" hidden="1" customWidth="1"/>
    <col min="33" max="16384" width="9.140625" style="49"/>
  </cols>
  <sheetData>
    <row r="1" spans="2:28" x14ac:dyDescent="0.25">
      <c r="N1" s="50"/>
    </row>
    <row r="2" spans="2:28" x14ac:dyDescent="0.25">
      <c r="B2" s="55" t="s">
        <v>112</v>
      </c>
      <c r="D2" s="339" t="s">
        <v>153</v>
      </c>
      <c r="E2" s="339"/>
      <c r="F2" s="339"/>
      <c r="G2" s="339"/>
      <c r="H2" s="339"/>
      <c r="I2" s="339"/>
      <c r="J2" s="339"/>
      <c r="K2" s="339"/>
      <c r="L2" s="339"/>
      <c r="M2" s="339"/>
      <c r="N2" s="50"/>
      <c r="S2" s="339" t="s">
        <v>153</v>
      </c>
      <c r="T2" s="339"/>
      <c r="U2" s="339"/>
      <c r="V2" s="339"/>
      <c r="W2" s="339"/>
      <c r="X2" s="339"/>
      <c r="Y2" s="339"/>
      <c r="Z2" s="339"/>
      <c r="AA2" s="339"/>
      <c r="AB2" s="339"/>
    </row>
    <row r="3" spans="2:28" ht="16.5" thickBot="1" x14ac:dyDescent="0.3">
      <c r="D3" s="340" t="s">
        <v>24</v>
      </c>
      <c r="E3" s="340"/>
      <c r="F3" s="340"/>
      <c r="G3" s="340"/>
      <c r="H3" s="340"/>
      <c r="I3" s="340"/>
      <c r="J3" s="340"/>
      <c r="K3" s="340"/>
      <c r="L3" s="340"/>
      <c r="M3" s="340"/>
      <c r="N3" s="50"/>
      <c r="O3" s="81" t="s">
        <v>75</v>
      </c>
      <c r="S3" s="340" t="s">
        <v>26</v>
      </c>
      <c r="T3" s="340"/>
      <c r="U3" s="340"/>
      <c r="V3" s="340"/>
      <c r="W3" s="340"/>
      <c r="X3" s="340"/>
      <c r="Y3" s="340"/>
      <c r="Z3" s="340"/>
      <c r="AA3" s="340"/>
      <c r="AB3" s="340"/>
    </row>
    <row r="4" spans="2:28" x14ac:dyDescent="0.25">
      <c r="D4" s="51"/>
      <c r="E4" s="51"/>
      <c r="F4" s="51"/>
      <c r="G4" s="51"/>
      <c r="H4" s="51"/>
      <c r="I4" s="51"/>
      <c r="J4" s="51"/>
      <c r="K4" s="51"/>
      <c r="L4" s="51"/>
      <c r="M4" s="51"/>
      <c r="N4" s="50"/>
      <c r="O4" s="81">
        <v>1000</v>
      </c>
      <c r="S4" s="51"/>
      <c r="T4" s="51"/>
      <c r="U4" s="51"/>
      <c r="V4" s="51"/>
      <c r="W4" s="51"/>
      <c r="X4" s="51"/>
      <c r="Y4" s="51"/>
      <c r="Z4" s="51"/>
      <c r="AA4" s="51"/>
      <c r="AB4" s="51"/>
    </row>
    <row r="5" spans="2:28" x14ac:dyDescent="0.25">
      <c r="D5" s="51"/>
      <c r="E5" s="51"/>
      <c r="G5" s="52" t="s">
        <v>27</v>
      </c>
      <c r="H5" s="65" t="str">
        <f>IF('Scoring Summary'!E5="","",'Scoring Summary'!E5)</f>
        <v/>
      </c>
      <c r="I5" s="54"/>
      <c r="J5" s="54"/>
      <c r="K5" s="54"/>
      <c r="L5" s="54"/>
      <c r="M5" s="51"/>
      <c r="N5" s="50"/>
      <c r="S5" s="51"/>
      <c r="T5" s="51"/>
      <c r="V5" s="52" t="s">
        <v>27</v>
      </c>
      <c r="W5" s="65" t="str">
        <f>IF('Scoring Summary'!R5="","",'Scoring Summary'!R5)</f>
        <v/>
      </c>
      <c r="X5" s="54"/>
      <c r="Y5" s="54"/>
      <c r="Z5" s="54"/>
      <c r="AA5" s="54"/>
      <c r="AB5" s="51"/>
    </row>
    <row r="6" spans="2:28" x14ac:dyDescent="0.25">
      <c r="G6" s="52" t="s">
        <v>28</v>
      </c>
      <c r="H6" s="370" t="str">
        <f>IF('Scoring Summary'!E6="","",'Scoring Summary'!E6)</f>
        <v/>
      </c>
      <c r="I6" s="371"/>
      <c r="J6" s="371"/>
      <c r="K6" s="371"/>
      <c r="L6" s="372"/>
      <c r="N6" s="50"/>
      <c r="O6" s="58" t="s">
        <v>154</v>
      </c>
      <c r="V6" s="52" t="s">
        <v>28</v>
      </c>
      <c r="W6" s="370" t="str">
        <f>IF('Scoring Summary'!R6="","",'Scoring Summary'!R6)</f>
        <v/>
      </c>
      <c r="X6" s="371"/>
      <c r="Y6" s="371" t="s">
        <v>155</v>
      </c>
      <c r="Z6" s="371"/>
      <c r="AA6" s="372" t="s">
        <v>155</v>
      </c>
    </row>
    <row r="7" spans="2:28" x14ac:dyDescent="0.25">
      <c r="G7" s="52"/>
      <c r="H7" s="274"/>
      <c r="I7" s="274"/>
      <c r="J7" s="54"/>
      <c r="K7" s="54"/>
      <c r="L7" s="54"/>
      <c r="N7" s="50"/>
      <c r="O7" s="58" t="s">
        <v>156</v>
      </c>
      <c r="V7" s="52"/>
      <c r="W7" s="274"/>
      <c r="X7" s="274"/>
      <c r="Y7" s="54"/>
      <c r="Z7" s="54"/>
      <c r="AA7" s="54"/>
    </row>
    <row r="8" spans="2:28" x14ac:dyDescent="0.25">
      <c r="G8" s="52" t="s">
        <v>31</v>
      </c>
      <c r="H8" s="365" t="str">
        <f>IF('Scoring Summary'!E8="","",'Scoring Summary'!E8)</f>
        <v/>
      </c>
      <c r="I8" s="365"/>
      <c r="J8" s="54"/>
      <c r="K8" s="54"/>
      <c r="L8" s="54"/>
      <c r="N8" s="50"/>
      <c r="O8" s="58"/>
      <c r="V8" s="52" t="s">
        <v>31</v>
      </c>
      <c r="W8" s="366" t="str">
        <f>IF('Scoring Summary'!R8="","",'Scoring Summary'!R8)</f>
        <v/>
      </c>
      <c r="X8" s="367"/>
      <c r="Y8" s="54"/>
      <c r="Z8" s="54"/>
      <c r="AA8" s="54"/>
    </row>
    <row r="9" spans="2:28" x14ac:dyDescent="0.25">
      <c r="G9" s="52"/>
      <c r="H9" s="66"/>
      <c r="I9" s="66"/>
      <c r="J9" s="54"/>
      <c r="K9" s="54"/>
      <c r="L9" s="54"/>
      <c r="N9" s="50"/>
      <c r="O9" s="49"/>
      <c r="V9" s="52"/>
      <c r="W9" s="66"/>
      <c r="X9" s="66"/>
      <c r="Y9" s="54"/>
      <c r="Z9" s="54"/>
      <c r="AA9" s="54"/>
    </row>
    <row r="10" spans="2:28" x14ac:dyDescent="0.25">
      <c r="G10" s="59" t="s">
        <v>157</v>
      </c>
      <c r="H10" s="111">
        <f>IF(SUM(H11:H12)&gt;10,10,SUM(H11:H12))</f>
        <v>0</v>
      </c>
      <c r="I10" s="66"/>
      <c r="J10" s="54"/>
      <c r="K10" s="54"/>
      <c r="L10" s="54"/>
      <c r="N10" s="50"/>
      <c r="O10" s="49"/>
      <c r="V10" s="59" t="s">
        <v>158</v>
      </c>
      <c r="W10" s="63">
        <f>IF(SUM(W11:W12)&gt;10,10,SUM(W11:W12))</f>
        <v>0</v>
      </c>
      <c r="X10" s="66"/>
      <c r="Y10" s="54"/>
      <c r="Z10" s="54"/>
      <c r="AA10" s="54"/>
    </row>
    <row r="11" spans="2:28" x14ac:dyDescent="0.25">
      <c r="G11" s="86" t="s">
        <v>159</v>
      </c>
      <c r="H11" s="87">
        <f>_xlfn.IFNA(VLOOKUP(I20,O18:P19,2,FALSE),0)</f>
        <v>0</v>
      </c>
      <c r="I11" s="66"/>
      <c r="J11" s="54"/>
      <c r="K11" s="54"/>
      <c r="L11" s="54"/>
      <c r="N11" s="50"/>
      <c r="O11" s="49"/>
      <c r="V11" s="86" t="s">
        <v>309</v>
      </c>
      <c r="W11" s="87">
        <f>_xlfn.IFNA(VLOOKUP(X20,AD18:AE19,2,FALSE),0)</f>
        <v>0</v>
      </c>
      <c r="X11" s="66"/>
      <c r="Y11" s="54"/>
      <c r="Z11" s="54"/>
      <c r="AA11" s="54"/>
    </row>
    <row r="12" spans="2:28" x14ac:dyDescent="0.25">
      <c r="G12" s="86" t="s">
        <v>308</v>
      </c>
      <c r="H12" s="87">
        <f>IF(B30&gt;5,5,B30)</f>
        <v>0</v>
      </c>
      <c r="I12" s="66"/>
      <c r="J12" s="54"/>
      <c r="K12" s="54"/>
      <c r="L12" s="54"/>
      <c r="N12" s="50"/>
      <c r="O12" s="49"/>
      <c r="V12" s="86" t="s">
        <v>310</v>
      </c>
      <c r="W12" s="87">
        <f>IF(Q30&gt;5,5,Q30)</f>
        <v>0</v>
      </c>
      <c r="X12" s="66"/>
      <c r="Y12" s="54"/>
      <c r="Z12" s="54"/>
      <c r="AA12" s="54"/>
    </row>
    <row r="13" spans="2:28" ht="16.5" thickBot="1" x14ac:dyDescent="0.3">
      <c r="D13" s="57"/>
      <c r="E13" s="57"/>
      <c r="F13" s="57"/>
      <c r="G13" s="57"/>
      <c r="H13" s="57"/>
      <c r="I13" s="57"/>
      <c r="J13" s="57"/>
      <c r="K13" s="57"/>
      <c r="L13" s="57"/>
      <c r="M13" s="57"/>
      <c r="N13" s="50"/>
      <c r="O13" s="49"/>
      <c r="S13" s="57"/>
      <c r="T13" s="57"/>
      <c r="U13" s="57"/>
      <c r="V13" s="57"/>
      <c r="W13" s="57"/>
      <c r="X13" s="57"/>
      <c r="Y13" s="57"/>
      <c r="Z13" s="57"/>
      <c r="AA13" s="57"/>
      <c r="AB13" s="57"/>
    </row>
    <row r="14" spans="2:28" x14ac:dyDescent="0.25">
      <c r="N14" s="50"/>
      <c r="O14" s="49"/>
    </row>
    <row r="15" spans="2:28" ht="80.099999999999994" customHeight="1" x14ac:dyDescent="0.25">
      <c r="D15" s="368" t="s">
        <v>311</v>
      </c>
      <c r="E15" s="368"/>
      <c r="F15" s="368"/>
      <c r="G15" s="368"/>
      <c r="H15" s="368"/>
      <c r="I15" s="368"/>
      <c r="J15" s="368"/>
      <c r="K15" s="368"/>
      <c r="L15" s="368"/>
      <c r="M15" s="368"/>
      <c r="N15" s="50"/>
      <c r="O15" s="49"/>
      <c r="S15" s="368" t="s">
        <v>311</v>
      </c>
      <c r="T15" s="368"/>
      <c r="U15" s="368"/>
      <c r="V15" s="368"/>
      <c r="W15" s="368"/>
      <c r="X15" s="368"/>
      <c r="Y15" s="368"/>
      <c r="Z15" s="368"/>
      <c r="AA15" s="368"/>
      <c r="AB15" s="368"/>
    </row>
    <row r="16" spans="2:28" ht="15" customHeight="1" x14ac:dyDescent="0.25">
      <c r="D16" s="275"/>
      <c r="E16" s="275"/>
      <c r="F16" s="275"/>
      <c r="G16" s="275"/>
      <c r="H16" s="275"/>
      <c r="I16" s="275"/>
      <c r="J16" s="275"/>
      <c r="K16" s="275"/>
      <c r="L16" s="275"/>
      <c r="M16" s="275"/>
      <c r="N16" s="50"/>
      <c r="O16" s="49"/>
      <c r="S16" s="275"/>
      <c r="T16" s="275"/>
      <c r="U16" s="275"/>
      <c r="V16" s="275"/>
      <c r="W16" s="275"/>
      <c r="X16" s="275"/>
      <c r="Y16" s="275"/>
      <c r="Z16" s="275"/>
      <c r="AA16" s="275"/>
      <c r="AB16" s="275"/>
    </row>
    <row r="17" spans="2:31" ht="15" customHeight="1" x14ac:dyDescent="0.25">
      <c r="D17" s="80" t="s">
        <v>141</v>
      </c>
      <c r="E17" s="84" t="s">
        <v>160</v>
      </c>
      <c r="F17" s="275"/>
      <c r="G17" s="275"/>
      <c r="H17" s="275"/>
      <c r="I17" s="275"/>
      <c r="J17" s="275"/>
      <c r="K17" s="275"/>
      <c r="L17" s="275"/>
      <c r="M17" s="275"/>
      <c r="N17" s="50"/>
      <c r="O17" s="49"/>
      <c r="S17" s="80" t="s">
        <v>141</v>
      </c>
      <c r="T17" s="84" t="s">
        <v>160</v>
      </c>
      <c r="U17" s="275"/>
      <c r="V17" s="275"/>
      <c r="W17" s="275"/>
      <c r="X17" s="275"/>
      <c r="Y17" s="275"/>
      <c r="Z17" s="275"/>
      <c r="AA17" s="275"/>
      <c r="AB17" s="275"/>
    </row>
    <row r="18" spans="2:31" ht="67.5" customHeight="1" x14ac:dyDescent="0.25">
      <c r="E18" s="411" t="s">
        <v>161</v>
      </c>
      <c r="F18" s="411"/>
      <c r="G18" s="411"/>
      <c r="H18" s="411"/>
      <c r="I18" s="411"/>
      <c r="J18" s="411"/>
      <c r="K18" s="411"/>
      <c r="L18" s="411"/>
      <c r="M18" s="411"/>
      <c r="O18" s="85" t="s">
        <v>162</v>
      </c>
      <c r="P18" s="49">
        <v>3</v>
      </c>
      <c r="Q18" s="49"/>
      <c r="T18" s="411" t="s">
        <v>161</v>
      </c>
      <c r="U18" s="411"/>
      <c r="V18" s="411"/>
      <c r="W18" s="411"/>
      <c r="X18" s="411"/>
      <c r="Y18" s="411"/>
      <c r="Z18" s="411"/>
      <c r="AA18" s="411"/>
      <c r="AB18" s="411"/>
      <c r="AD18" s="85" t="s">
        <v>162</v>
      </c>
      <c r="AE18" s="49">
        <v>3</v>
      </c>
    </row>
    <row r="19" spans="2:31" ht="9.9499999999999993" customHeight="1" x14ac:dyDescent="0.25">
      <c r="D19" s="80"/>
      <c r="E19" s="84"/>
      <c r="F19" s="275"/>
      <c r="G19" s="275"/>
      <c r="H19" s="275"/>
      <c r="I19" s="275"/>
      <c r="J19" s="275"/>
      <c r="K19" s="275"/>
      <c r="L19" s="275"/>
      <c r="M19" s="275"/>
      <c r="O19" s="85" t="s">
        <v>163</v>
      </c>
      <c r="P19" s="49">
        <v>5</v>
      </c>
      <c r="Q19" s="49"/>
      <c r="S19" s="80"/>
      <c r="T19" s="84"/>
      <c r="U19" s="275"/>
      <c r="V19" s="275"/>
      <c r="W19" s="275"/>
      <c r="X19" s="275"/>
      <c r="Y19" s="275"/>
      <c r="Z19" s="275"/>
      <c r="AA19" s="275"/>
      <c r="AB19" s="275"/>
      <c r="AD19" s="85" t="s">
        <v>163</v>
      </c>
      <c r="AE19" s="49">
        <v>5</v>
      </c>
    </row>
    <row r="20" spans="2:31" ht="50.1" customHeight="1" x14ac:dyDescent="0.25">
      <c r="D20" s="80"/>
      <c r="E20" s="412" t="s">
        <v>164</v>
      </c>
      <c r="F20" s="412"/>
      <c r="G20" s="412"/>
      <c r="H20" s="412"/>
      <c r="I20" s="413"/>
      <c r="J20" s="414"/>
      <c r="K20" s="414"/>
      <c r="L20" s="415"/>
      <c r="M20" s="275"/>
      <c r="N20" s="50"/>
      <c r="O20" s="49"/>
      <c r="S20" s="80"/>
      <c r="T20" s="412" t="s">
        <v>164</v>
      </c>
      <c r="U20" s="412"/>
      <c r="V20" s="412"/>
      <c r="W20" s="412"/>
      <c r="X20" s="413"/>
      <c r="Y20" s="414"/>
      <c r="Z20" s="414"/>
      <c r="AA20" s="415"/>
      <c r="AB20" s="275"/>
    </row>
    <row r="21" spans="2:31" ht="9.9499999999999993" customHeight="1" x14ac:dyDescent="0.25">
      <c r="D21" s="80"/>
      <c r="E21" s="84"/>
      <c r="F21" s="275"/>
      <c r="G21" s="275"/>
      <c r="I21" s="275"/>
      <c r="J21" s="275"/>
      <c r="K21" s="275"/>
      <c r="L21" s="275"/>
      <c r="M21" s="275"/>
      <c r="N21" s="50"/>
      <c r="O21" s="49"/>
      <c r="S21" s="80"/>
      <c r="T21" s="84"/>
      <c r="U21" s="275"/>
      <c r="V21" s="275"/>
      <c r="X21" s="275"/>
      <c r="Y21" s="275"/>
      <c r="Z21" s="275"/>
      <c r="AA21" s="275"/>
      <c r="AB21" s="275"/>
    </row>
    <row r="22" spans="2:31" ht="21" customHeight="1" x14ac:dyDescent="0.25">
      <c r="D22" s="80" t="s">
        <v>145</v>
      </c>
      <c r="E22" s="409" t="s">
        <v>312</v>
      </c>
      <c r="F22" s="409"/>
      <c r="G22" s="409"/>
      <c r="H22" s="409"/>
      <c r="I22" s="409"/>
      <c r="J22" s="409"/>
      <c r="K22" s="409"/>
      <c r="L22" s="409"/>
      <c r="M22" s="409"/>
      <c r="N22" s="50"/>
      <c r="O22" s="49"/>
      <c r="S22" s="80" t="s">
        <v>145</v>
      </c>
      <c r="T22" s="409" t="s">
        <v>312</v>
      </c>
      <c r="U22" s="409"/>
      <c r="V22" s="409"/>
      <c r="W22" s="409"/>
      <c r="X22" s="409"/>
      <c r="Y22" s="409"/>
      <c r="Z22" s="409"/>
      <c r="AA22" s="409"/>
      <c r="AB22" s="409"/>
    </row>
    <row r="23" spans="2:31" ht="82.5" customHeight="1" x14ac:dyDescent="0.25">
      <c r="D23" s="80"/>
      <c r="E23" s="368" t="s">
        <v>313</v>
      </c>
      <c r="F23" s="368"/>
      <c r="G23" s="368"/>
      <c r="H23" s="368"/>
      <c r="I23" s="368"/>
      <c r="J23" s="368"/>
      <c r="K23" s="368"/>
      <c r="L23" s="368"/>
      <c r="M23" s="368"/>
      <c r="N23" s="50"/>
      <c r="O23" s="49"/>
      <c r="S23" s="80"/>
      <c r="T23" s="368" t="s">
        <v>313</v>
      </c>
      <c r="U23" s="368"/>
      <c r="V23" s="368"/>
      <c r="W23" s="368"/>
      <c r="X23" s="368"/>
      <c r="Y23" s="368"/>
      <c r="Z23" s="368"/>
      <c r="AA23" s="368"/>
      <c r="AB23" s="368"/>
    </row>
    <row r="24" spans="2:31" ht="42.6" customHeight="1" x14ac:dyDescent="0.25">
      <c r="D24" s="80"/>
      <c r="E24" s="368" t="s">
        <v>165</v>
      </c>
      <c r="F24" s="368"/>
      <c r="G24" s="368"/>
      <c r="H24" s="368"/>
      <c r="I24" s="368"/>
      <c r="J24" s="368"/>
      <c r="K24" s="368"/>
      <c r="L24" s="368"/>
      <c r="M24" s="368"/>
      <c r="N24" s="50"/>
      <c r="O24" s="49"/>
      <c r="S24" s="80"/>
      <c r="T24" s="368" t="s">
        <v>165</v>
      </c>
      <c r="U24" s="368"/>
      <c r="V24" s="368"/>
      <c r="W24" s="368"/>
      <c r="X24" s="368"/>
      <c r="Y24" s="368"/>
      <c r="Z24" s="368"/>
      <c r="AA24" s="368"/>
      <c r="AB24" s="368"/>
    </row>
    <row r="25" spans="2:31" ht="23.1" customHeight="1" x14ac:dyDescent="0.25">
      <c r="D25" s="80"/>
      <c r="E25" s="368" t="s">
        <v>166</v>
      </c>
      <c r="F25" s="368"/>
      <c r="G25" s="368"/>
      <c r="H25" s="368"/>
      <c r="I25" s="368"/>
      <c r="J25" s="368"/>
      <c r="K25" s="368"/>
      <c r="L25" s="368"/>
      <c r="M25" s="368"/>
      <c r="N25" s="50"/>
      <c r="O25" s="49"/>
      <c r="S25" s="80"/>
      <c r="T25" s="368" t="s">
        <v>166</v>
      </c>
      <c r="U25" s="368"/>
      <c r="V25" s="368"/>
      <c r="W25" s="368"/>
      <c r="X25" s="368"/>
      <c r="Y25" s="368"/>
      <c r="Z25" s="368"/>
      <c r="AA25" s="368"/>
      <c r="AB25" s="368"/>
    </row>
    <row r="26" spans="2:31" ht="29.1" customHeight="1" x14ac:dyDescent="0.25">
      <c r="D26" s="80"/>
      <c r="F26" s="409" t="s">
        <v>167</v>
      </c>
      <c r="G26" s="409"/>
      <c r="H26" s="409"/>
      <c r="I26" s="409"/>
      <c r="J26" s="409"/>
      <c r="K26" s="409"/>
      <c r="L26" s="409"/>
      <c r="M26" s="409"/>
      <c r="N26" s="50"/>
      <c r="O26" s="49"/>
      <c r="S26" s="80"/>
      <c r="U26" s="409" t="s">
        <v>167</v>
      </c>
      <c r="V26" s="409"/>
      <c r="W26" s="409"/>
      <c r="X26" s="409"/>
      <c r="Y26" s="409"/>
      <c r="Z26" s="409"/>
      <c r="AA26" s="409"/>
      <c r="AB26" s="409"/>
    </row>
    <row r="27" spans="2:31" ht="29.1" customHeight="1" x14ac:dyDescent="0.25">
      <c r="D27" s="80"/>
      <c r="F27" s="409" t="s">
        <v>168</v>
      </c>
      <c r="G27" s="409"/>
      <c r="H27" s="409"/>
      <c r="I27" s="409"/>
      <c r="J27" s="409"/>
      <c r="K27" s="409"/>
      <c r="L27" s="409"/>
      <c r="M27" s="409"/>
      <c r="N27" s="50"/>
      <c r="O27" s="49"/>
      <c r="S27" s="80"/>
      <c r="U27" s="409" t="s">
        <v>168</v>
      </c>
      <c r="V27" s="409"/>
      <c r="W27" s="409"/>
      <c r="X27" s="409"/>
      <c r="Y27" s="409"/>
      <c r="Z27" s="409"/>
      <c r="AA27" s="409"/>
      <c r="AB27" s="409"/>
    </row>
    <row r="28" spans="2:31" ht="33.950000000000003" customHeight="1" x14ac:dyDescent="0.25">
      <c r="D28" s="80"/>
      <c r="F28" s="409" t="s">
        <v>169</v>
      </c>
      <c r="G28" s="409"/>
      <c r="H28" s="409"/>
      <c r="I28" s="409"/>
      <c r="J28" s="409"/>
      <c r="K28" s="409"/>
      <c r="L28" s="409"/>
      <c r="M28" s="409"/>
      <c r="N28" s="50"/>
      <c r="O28" s="49"/>
      <c r="S28" s="80"/>
      <c r="U28" s="409" t="s">
        <v>169</v>
      </c>
      <c r="V28" s="409"/>
      <c r="W28" s="409"/>
      <c r="X28" s="409"/>
      <c r="Y28" s="409"/>
      <c r="Z28" s="409"/>
      <c r="AA28" s="409"/>
      <c r="AB28" s="409"/>
    </row>
    <row r="29" spans="2:31" ht="35.450000000000003" customHeight="1" x14ac:dyDescent="0.25">
      <c r="D29" s="80"/>
      <c r="E29" s="410" t="s">
        <v>314</v>
      </c>
      <c r="F29" s="410"/>
      <c r="G29" s="410"/>
      <c r="H29" s="410"/>
      <c r="I29" s="410"/>
      <c r="J29" s="410"/>
      <c r="K29" s="410"/>
      <c r="L29" s="410"/>
      <c r="M29" s="410"/>
      <c r="N29" s="50"/>
      <c r="O29" s="49"/>
      <c r="S29" s="80"/>
      <c r="T29" s="410" t="s">
        <v>314</v>
      </c>
      <c r="U29" s="410"/>
      <c r="V29" s="410"/>
      <c r="W29" s="410"/>
      <c r="X29" s="410"/>
      <c r="Y29" s="410"/>
      <c r="Z29" s="410"/>
      <c r="AA29" s="410"/>
      <c r="AB29" s="410"/>
    </row>
    <row r="30" spans="2:31" ht="30" customHeight="1" x14ac:dyDescent="0.25">
      <c r="B30" s="278">
        <f>MAX(SUM(B32:B33),SUM(B37:B39),SUM(B42:B43))</f>
        <v>0</v>
      </c>
      <c r="D30" s="80"/>
      <c r="E30" s="88" t="s">
        <v>170</v>
      </c>
      <c r="F30" s="409" t="s">
        <v>171</v>
      </c>
      <c r="G30" s="409"/>
      <c r="H30" s="409"/>
      <c r="I30" s="409"/>
      <c r="J30" s="409"/>
      <c r="K30" s="409"/>
      <c r="L30" s="409"/>
      <c r="M30" s="409"/>
      <c r="N30" s="50"/>
      <c r="O30" s="49"/>
      <c r="Q30" s="278">
        <f>MAX(SUM(Q32:Q33),SUM(Q37:Q39),SUM(Q42:Q43))</f>
        <v>0</v>
      </c>
      <c r="S30" s="80"/>
      <c r="T30" s="88" t="s">
        <v>170</v>
      </c>
      <c r="U30" s="409" t="s">
        <v>171</v>
      </c>
      <c r="V30" s="409"/>
      <c r="W30" s="409"/>
      <c r="X30" s="409"/>
      <c r="Y30" s="409"/>
      <c r="Z30" s="409"/>
      <c r="AA30" s="409"/>
      <c r="AB30" s="409"/>
    </row>
    <row r="31" spans="2:31" ht="9.9499999999999993" customHeight="1" x14ac:dyDescent="0.25">
      <c r="D31" s="80"/>
      <c r="E31" s="368"/>
      <c r="F31" s="368"/>
      <c r="G31" s="368"/>
      <c r="H31" s="368"/>
      <c r="I31" s="368"/>
      <c r="J31" s="368"/>
      <c r="K31" s="368"/>
      <c r="L31" s="368"/>
      <c r="M31" s="368"/>
      <c r="N31" s="50"/>
      <c r="O31" s="49"/>
      <c r="S31" s="80"/>
      <c r="T31" s="368"/>
      <c r="U31" s="368"/>
      <c r="V31" s="368"/>
      <c r="W31" s="368"/>
      <c r="X31" s="368"/>
      <c r="Y31" s="368"/>
      <c r="Z31" s="368"/>
      <c r="AA31" s="368"/>
      <c r="AB31" s="368"/>
    </row>
    <row r="32" spans="2:31" ht="39.950000000000003" customHeight="1" x14ac:dyDescent="0.25">
      <c r="B32" s="55">
        <f>IF(F32="X",P32,0)</f>
        <v>0</v>
      </c>
      <c r="D32" s="80"/>
      <c r="E32" s="275"/>
      <c r="F32" s="280"/>
      <c r="G32" s="410" t="s">
        <v>172</v>
      </c>
      <c r="H32" s="410"/>
      <c r="I32" s="410"/>
      <c r="J32" s="410"/>
      <c r="K32" s="410"/>
      <c r="L32" s="410"/>
      <c r="M32" s="410"/>
      <c r="N32" s="50"/>
      <c r="P32" s="78">
        <v>3</v>
      </c>
      <c r="Q32" s="55">
        <f>IF(U32="X",AE32,0)</f>
        <v>0</v>
      </c>
      <c r="S32" s="80"/>
      <c r="T32" s="275"/>
      <c r="U32" s="280"/>
      <c r="V32" s="410" t="s">
        <v>172</v>
      </c>
      <c r="W32" s="410"/>
      <c r="X32" s="410"/>
      <c r="Y32" s="410"/>
      <c r="Z32" s="410"/>
      <c r="AA32" s="410"/>
      <c r="AB32" s="410"/>
      <c r="AE32" s="78">
        <v>3</v>
      </c>
    </row>
    <row r="33" spans="2:31" ht="39.950000000000003" customHeight="1" x14ac:dyDescent="0.25">
      <c r="B33" s="55">
        <f t="shared" ref="B33:B43" si="0">IF(F33="X",P33,0)</f>
        <v>0</v>
      </c>
      <c r="D33" s="275"/>
      <c r="E33" s="275"/>
      <c r="F33" s="280"/>
      <c r="G33" s="410" t="s">
        <v>173</v>
      </c>
      <c r="H33" s="410"/>
      <c r="I33" s="410"/>
      <c r="J33" s="410"/>
      <c r="K33" s="410"/>
      <c r="L33" s="410"/>
      <c r="M33" s="410"/>
      <c r="N33" s="50"/>
      <c r="P33" s="78">
        <v>5</v>
      </c>
      <c r="Q33" s="55">
        <f t="shared" ref="Q33:Q43" si="1">IF(U33="X",AE33,0)</f>
        <v>0</v>
      </c>
      <c r="S33" s="275"/>
      <c r="T33" s="275"/>
      <c r="U33" s="280"/>
      <c r="V33" s="410" t="s">
        <v>173</v>
      </c>
      <c r="W33" s="410"/>
      <c r="X33" s="410"/>
      <c r="Y33" s="410"/>
      <c r="Z33" s="410"/>
      <c r="AA33" s="410"/>
      <c r="AB33" s="410"/>
      <c r="AE33" s="78">
        <v>5</v>
      </c>
    </row>
    <row r="34" spans="2:31" ht="9.9499999999999993" customHeight="1" x14ac:dyDescent="0.25">
      <c r="D34" s="275"/>
      <c r="E34" s="75"/>
      <c r="F34" s="75"/>
      <c r="G34" s="75"/>
      <c r="H34" s="75"/>
      <c r="I34" s="75"/>
      <c r="J34" s="88"/>
      <c r="K34" s="88"/>
      <c r="L34" s="88"/>
      <c r="M34" s="88"/>
      <c r="N34" s="50"/>
      <c r="O34" s="49"/>
      <c r="P34" s="49"/>
      <c r="S34" s="275"/>
      <c r="T34" s="75"/>
      <c r="U34" s="75"/>
      <c r="V34" s="75"/>
      <c r="W34" s="75"/>
      <c r="X34" s="75"/>
      <c r="Y34" s="88"/>
      <c r="Z34" s="88"/>
      <c r="AA34" s="88"/>
      <c r="AB34" s="88"/>
    </row>
    <row r="35" spans="2:31" ht="30" customHeight="1" x14ac:dyDescent="0.25">
      <c r="D35" s="80"/>
      <c r="E35" s="88" t="s">
        <v>174</v>
      </c>
      <c r="F35" s="409" t="s">
        <v>175</v>
      </c>
      <c r="G35" s="409"/>
      <c r="H35" s="409"/>
      <c r="I35" s="409"/>
      <c r="J35" s="409"/>
      <c r="K35" s="409"/>
      <c r="L35" s="409"/>
      <c r="M35" s="409"/>
      <c r="N35" s="50"/>
      <c r="O35" s="49"/>
      <c r="S35" s="80"/>
      <c r="T35" s="88" t="s">
        <v>174</v>
      </c>
      <c r="U35" s="409" t="s">
        <v>175</v>
      </c>
      <c r="V35" s="409"/>
      <c r="W35" s="409"/>
      <c r="X35" s="409"/>
      <c r="Y35" s="409"/>
      <c r="Z35" s="409"/>
      <c r="AA35" s="409"/>
      <c r="AB35" s="409"/>
      <c r="AE35" s="55"/>
    </row>
    <row r="36" spans="2:31" ht="9.9499999999999993" customHeight="1" x14ac:dyDescent="0.25">
      <c r="D36" s="80"/>
      <c r="E36" s="75"/>
      <c r="F36" s="75"/>
      <c r="G36" s="75"/>
      <c r="H36" s="75"/>
      <c r="I36" s="75"/>
      <c r="J36" s="75"/>
      <c r="K36" s="75"/>
      <c r="L36" s="75"/>
      <c r="M36" s="75"/>
      <c r="N36" s="50"/>
      <c r="O36" s="49"/>
      <c r="S36" s="80"/>
      <c r="T36" s="75"/>
      <c r="U36" s="75"/>
      <c r="V36" s="75"/>
      <c r="W36" s="75"/>
      <c r="X36" s="75"/>
      <c r="Y36" s="75"/>
      <c r="Z36" s="75"/>
      <c r="AA36" s="75"/>
      <c r="AB36" s="75"/>
      <c r="AE36" s="55"/>
    </row>
    <row r="37" spans="2:31" ht="39.950000000000003" customHeight="1" x14ac:dyDescent="0.25">
      <c r="B37" s="55">
        <f t="shared" si="0"/>
        <v>0</v>
      </c>
      <c r="D37" s="80"/>
      <c r="E37" s="75"/>
      <c r="F37" s="280"/>
      <c r="G37" s="410" t="s">
        <v>176</v>
      </c>
      <c r="H37" s="410"/>
      <c r="I37" s="410"/>
      <c r="J37" s="410"/>
      <c r="K37" s="410"/>
      <c r="L37" s="410"/>
      <c r="M37" s="410"/>
      <c r="N37" s="50"/>
      <c r="O37" s="49"/>
      <c r="P37" s="55">
        <v>3</v>
      </c>
      <c r="Q37" s="55">
        <f t="shared" si="1"/>
        <v>0</v>
      </c>
      <c r="S37" s="80"/>
      <c r="T37" s="75"/>
      <c r="U37" s="280"/>
      <c r="V37" s="410" t="s">
        <v>176</v>
      </c>
      <c r="W37" s="410"/>
      <c r="X37" s="410"/>
      <c r="Y37" s="410"/>
      <c r="Z37" s="410"/>
      <c r="AA37" s="410"/>
      <c r="AB37" s="410"/>
      <c r="AE37" s="55">
        <v>3</v>
      </c>
    </row>
    <row r="38" spans="2:31" ht="39.950000000000003" customHeight="1" x14ac:dyDescent="0.25">
      <c r="B38" s="55">
        <f t="shared" si="0"/>
        <v>0</v>
      </c>
      <c r="D38" s="275"/>
      <c r="E38" s="275"/>
      <c r="F38" s="280"/>
      <c r="G38" s="410" t="s">
        <v>177</v>
      </c>
      <c r="H38" s="410"/>
      <c r="I38" s="410"/>
      <c r="J38" s="410"/>
      <c r="K38" s="410"/>
      <c r="L38" s="410"/>
      <c r="M38" s="410"/>
      <c r="N38" s="50"/>
      <c r="O38" s="49"/>
      <c r="P38" s="55">
        <v>5</v>
      </c>
      <c r="Q38" s="55">
        <f t="shared" si="1"/>
        <v>0</v>
      </c>
      <c r="S38" s="275"/>
      <c r="T38" s="275"/>
      <c r="U38" s="280"/>
      <c r="V38" s="410" t="s">
        <v>177</v>
      </c>
      <c r="W38" s="410"/>
      <c r="X38" s="410"/>
      <c r="Y38" s="410"/>
      <c r="Z38" s="410"/>
      <c r="AA38" s="410"/>
      <c r="AB38" s="410"/>
      <c r="AE38" s="55">
        <v>5</v>
      </c>
    </row>
    <row r="39" spans="2:31" ht="9.9499999999999993" customHeight="1" x14ac:dyDescent="0.25">
      <c r="D39" s="61"/>
      <c r="E39" s="75"/>
      <c r="F39" s="75"/>
      <c r="G39" s="75"/>
      <c r="H39" s="75"/>
      <c r="I39" s="75"/>
      <c r="J39" s="88"/>
      <c r="K39" s="88"/>
      <c r="L39" s="88"/>
      <c r="M39" s="88"/>
      <c r="O39" s="85"/>
      <c r="P39" s="49"/>
      <c r="S39" s="61"/>
      <c r="T39" s="75"/>
      <c r="U39" s="75"/>
      <c r="V39" s="75"/>
      <c r="W39" s="75"/>
      <c r="X39" s="75"/>
      <c r="Y39" s="88"/>
      <c r="Z39" s="88"/>
      <c r="AA39" s="88"/>
      <c r="AB39" s="88"/>
    </row>
    <row r="40" spans="2:31" ht="19.5" customHeight="1" x14ac:dyDescent="0.25">
      <c r="E40" s="88" t="s">
        <v>178</v>
      </c>
      <c r="F40" s="409" t="s">
        <v>179</v>
      </c>
      <c r="G40" s="409"/>
      <c r="H40" s="409"/>
      <c r="I40" s="409"/>
      <c r="J40" s="409"/>
      <c r="K40" s="409"/>
      <c r="L40" s="409"/>
      <c r="M40" s="409"/>
      <c r="T40" s="88" t="s">
        <v>178</v>
      </c>
      <c r="U40" s="409" t="s">
        <v>179</v>
      </c>
      <c r="V40" s="409"/>
      <c r="W40" s="409"/>
      <c r="X40" s="409"/>
      <c r="Y40" s="409"/>
      <c r="Z40" s="409"/>
      <c r="AA40" s="409"/>
      <c r="AB40" s="409"/>
      <c r="AE40" s="55"/>
    </row>
    <row r="41" spans="2:31" ht="9.9499999999999993" customHeight="1" x14ac:dyDescent="0.25">
      <c r="E41" s="368"/>
      <c r="F41" s="368"/>
      <c r="G41" s="368"/>
      <c r="H41" s="368"/>
      <c r="I41" s="368"/>
      <c r="J41" s="368"/>
      <c r="K41" s="368"/>
      <c r="L41" s="368"/>
      <c r="M41" s="368"/>
      <c r="T41" s="368"/>
      <c r="U41" s="368"/>
      <c r="V41" s="368"/>
      <c r="W41" s="368"/>
      <c r="X41" s="368"/>
      <c r="Y41" s="368"/>
      <c r="Z41" s="368"/>
      <c r="AA41" s="368"/>
      <c r="AB41" s="368"/>
      <c r="AE41" s="55"/>
    </row>
    <row r="42" spans="2:31" ht="56.45" customHeight="1" x14ac:dyDescent="0.25">
      <c r="B42" s="55">
        <f t="shared" si="0"/>
        <v>0</v>
      </c>
      <c r="E42" s="275"/>
      <c r="F42" s="280"/>
      <c r="G42" s="410" t="s">
        <v>180</v>
      </c>
      <c r="H42" s="410"/>
      <c r="I42" s="410"/>
      <c r="J42" s="410"/>
      <c r="K42" s="410"/>
      <c r="L42" s="410"/>
      <c r="M42" s="410"/>
      <c r="P42" s="55">
        <v>3</v>
      </c>
      <c r="Q42" s="55">
        <f t="shared" si="1"/>
        <v>0</v>
      </c>
      <c r="T42" s="275"/>
      <c r="U42" s="280"/>
      <c r="V42" s="410" t="s">
        <v>180</v>
      </c>
      <c r="W42" s="410"/>
      <c r="X42" s="410"/>
      <c r="Y42" s="410"/>
      <c r="Z42" s="410"/>
      <c r="AA42" s="410"/>
      <c r="AB42" s="410"/>
      <c r="AE42" s="55">
        <v>3</v>
      </c>
    </row>
    <row r="43" spans="2:31" ht="56.45" customHeight="1" x14ac:dyDescent="0.25">
      <c r="B43" s="55">
        <f t="shared" si="0"/>
        <v>0</v>
      </c>
      <c r="E43" s="275"/>
      <c r="F43" s="280"/>
      <c r="G43" s="410" t="s">
        <v>181</v>
      </c>
      <c r="H43" s="410"/>
      <c r="I43" s="410"/>
      <c r="J43" s="410"/>
      <c r="K43" s="410"/>
      <c r="L43" s="410"/>
      <c r="M43" s="410"/>
      <c r="O43" s="85"/>
      <c r="P43" s="55">
        <v>5</v>
      </c>
      <c r="Q43" s="55">
        <f t="shared" si="1"/>
        <v>0</v>
      </c>
      <c r="T43" s="275"/>
      <c r="U43" s="280"/>
      <c r="V43" s="410" t="s">
        <v>181</v>
      </c>
      <c r="W43" s="410"/>
      <c r="X43" s="410"/>
      <c r="Y43" s="410"/>
      <c r="Z43" s="410"/>
      <c r="AA43" s="410"/>
      <c r="AB43" s="410"/>
      <c r="AE43" s="55">
        <v>5</v>
      </c>
    </row>
    <row r="44" spans="2:31" ht="9.9499999999999993" customHeight="1" x14ac:dyDescent="0.25">
      <c r="E44" s="75"/>
      <c r="F44" s="75"/>
      <c r="G44" s="75"/>
      <c r="H44" s="75"/>
      <c r="I44" s="75"/>
      <c r="J44" s="88"/>
      <c r="K44" s="88"/>
      <c r="L44" s="88"/>
      <c r="M44" s="88"/>
      <c r="O44" s="85"/>
      <c r="P44" s="49"/>
      <c r="T44" s="75"/>
      <c r="U44" s="75"/>
      <c r="V44" s="75"/>
      <c r="W44" s="75"/>
      <c r="X44" s="75"/>
      <c r="Y44" s="88"/>
      <c r="Z44" s="88"/>
      <c r="AA44" s="88"/>
      <c r="AB44" s="88"/>
    </row>
    <row r="45" spans="2:31" x14ac:dyDescent="0.25">
      <c r="AE45" s="55"/>
    </row>
  </sheetData>
  <sheetProtection algorithmName="SHA-512" hashValue="mccyYkqOuMQ2GGCzVMBni/FyKfg/SaWImVr31kuZW9yuWY4D6ltp49TQ+4xPUbx4QKlr43aBvKs6b8AIdDO4qw==" saltValue="UAZkgi1j9TEigh8qe6Wb5w==" spinCount="100000" sheet="1" selectLockedCells="1"/>
  <mergeCells count="54">
    <mergeCell ref="V43:AB43"/>
    <mergeCell ref="G43:M43"/>
    <mergeCell ref="T18:AB18"/>
    <mergeCell ref="T20:W20"/>
    <mergeCell ref="X20:AA20"/>
    <mergeCell ref="T22:AB22"/>
    <mergeCell ref="T29:AB29"/>
    <mergeCell ref="U30:AB30"/>
    <mergeCell ref="T31:AB31"/>
    <mergeCell ref="V32:AB32"/>
    <mergeCell ref="V33:AB33"/>
    <mergeCell ref="U35:AB35"/>
    <mergeCell ref="V37:AB37"/>
    <mergeCell ref="V38:AB38"/>
    <mergeCell ref="T25:AB25"/>
    <mergeCell ref="G42:M42"/>
    <mergeCell ref="F27:M27"/>
    <mergeCell ref="F28:M28"/>
    <mergeCell ref="E29:M29"/>
    <mergeCell ref="E18:M18"/>
    <mergeCell ref="E20:H20"/>
    <mergeCell ref="I20:L20"/>
    <mergeCell ref="E24:M24"/>
    <mergeCell ref="E23:M23"/>
    <mergeCell ref="E25:M25"/>
    <mergeCell ref="V42:AB42"/>
    <mergeCell ref="U26:AB26"/>
    <mergeCell ref="F26:M26"/>
    <mergeCell ref="U27:AB27"/>
    <mergeCell ref="U28:AB28"/>
    <mergeCell ref="F35:M35"/>
    <mergeCell ref="F40:M40"/>
    <mergeCell ref="E41:M41"/>
    <mergeCell ref="U40:AB40"/>
    <mergeCell ref="G32:M32"/>
    <mergeCell ref="G33:M33"/>
    <mergeCell ref="G37:M37"/>
    <mergeCell ref="G38:M38"/>
    <mergeCell ref="T41:AB41"/>
    <mergeCell ref="F30:M30"/>
    <mergeCell ref="E31:M31"/>
    <mergeCell ref="D2:M2"/>
    <mergeCell ref="S2:AB2"/>
    <mergeCell ref="D3:M3"/>
    <mergeCell ref="S3:AB3"/>
    <mergeCell ref="H6:L6"/>
    <mergeCell ref="W6:AA6"/>
    <mergeCell ref="T24:AB24"/>
    <mergeCell ref="W8:X8"/>
    <mergeCell ref="D15:M15"/>
    <mergeCell ref="S15:AB15"/>
    <mergeCell ref="E22:M22"/>
    <mergeCell ref="T23:AB23"/>
    <mergeCell ref="H8:I8"/>
  </mergeCells>
  <dataValidations count="2">
    <dataValidation type="list" allowBlank="1" showInputMessage="1" showErrorMessage="1" sqref="I20:L20 X20:AA20" xr:uid="{481B3923-AF8D-4067-8BC5-533C558F5D1F}">
      <formula1>$O$18:$O$19</formula1>
    </dataValidation>
    <dataValidation type="list" allowBlank="1" showInputMessage="1" showErrorMessage="1" sqref="F32:F33 F37:F38 F42:F43 U32:U33 U37:U38 U42:U43" xr:uid="{598874B0-8823-49D7-96FA-17BD3E94C5AB}">
      <formula1>"X,"</formula1>
    </dataValidation>
  </dataValidations>
  <pageMargins left="0.7" right="0.7" top="0.75" bottom="0.75" header="0.3" footer="0.3"/>
  <pageSetup scale="65" orientation="portrait" r:id="rId1"/>
  <headerFooter>
    <oddFooter>&amp;CTab: &amp;A&amp;RPrint Date: &amp;D</oddFooter>
  </headerFooter>
  <rowBreaks count="2" manualBreakCount="2">
    <brk id="39" min="3" max="12" man="1"/>
    <brk id="39" min="18" max="27"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D55CA-3DC0-4BC5-AB94-3A08A2DD1C30}">
  <dimension ref="A1:AA26"/>
  <sheetViews>
    <sheetView showGridLines="0" view="pageBreakPreview" topLeftCell="C1" zoomScaleNormal="100" zoomScaleSheetLayoutView="100" workbookViewId="0">
      <selection activeCell="J18" sqref="J18"/>
    </sheetView>
  </sheetViews>
  <sheetFormatPr defaultColWidth="9.140625" defaultRowHeight="15.75" x14ac:dyDescent="0.25"/>
  <cols>
    <col min="1" max="1" width="3.5703125" style="49" hidden="1" customWidth="1"/>
    <col min="2" max="2" width="6.140625" style="55" hidden="1" customWidth="1"/>
    <col min="3" max="3" width="9.140625" style="55" customWidth="1"/>
    <col min="4" max="4" width="5" style="49" customWidth="1"/>
    <col min="5" max="5" width="4.85546875" style="49" customWidth="1"/>
    <col min="6" max="13" width="12.42578125" style="49" customWidth="1"/>
    <col min="14" max="14" width="3.5703125" style="49" customWidth="1"/>
    <col min="15" max="16" width="6.140625" style="55" hidden="1" customWidth="1"/>
    <col min="17" max="17" width="6.140625" style="55" customWidth="1"/>
    <col min="18" max="19" width="4.85546875" style="49" customWidth="1"/>
    <col min="20" max="27" width="12.42578125" style="49" customWidth="1"/>
    <col min="28" max="16384" width="9.140625" style="49"/>
  </cols>
  <sheetData>
    <row r="1" spans="2:27" x14ac:dyDescent="0.25">
      <c r="N1" s="50"/>
    </row>
    <row r="2" spans="2:27" x14ac:dyDescent="0.25">
      <c r="B2" s="55" t="s">
        <v>112</v>
      </c>
      <c r="D2" s="339" t="s">
        <v>182</v>
      </c>
      <c r="E2" s="339"/>
      <c r="F2" s="339"/>
      <c r="G2" s="339"/>
      <c r="H2" s="339"/>
      <c r="I2" s="339"/>
      <c r="J2" s="339"/>
      <c r="K2" s="339"/>
      <c r="L2" s="339"/>
      <c r="M2" s="339"/>
      <c r="N2" s="50"/>
      <c r="R2" s="339" t="s">
        <v>182</v>
      </c>
      <c r="S2" s="339"/>
      <c r="T2" s="339"/>
      <c r="U2" s="339"/>
      <c r="V2" s="339"/>
      <c r="W2" s="339"/>
      <c r="X2" s="339"/>
      <c r="Y2" s="339"/>
      <c r="Z2" s="339"/>
      <c r="AA2" s="339"/>
    </row>
    <row r="3" spans="2:27" ht="16.5" thickBot="1" x14ac:dyDescent="0.3">
      <c r="D3" s="340" t="s">
        <v>24</v>
      </c>
      <c r="E3" s="340"/>
      <c r="F3" s="340"/>
      <c r="G3" s="340"/>
      <c r="H3" s="340"/>
      <c r="I3" s="340"/>
      <c r="J3" s="340"/>
      <c r="K3" s="340"/>
      <c r="L3" s="340"/>
      <c r="M3" s="340"/>
      <c r="N3" s="50"/>
      <c r="O3" s="81" t="s">
        <v>75</v>
      </c>
      <c r="R3" s="340" t="s">
        <v>26</v>
      </c>
      <c r="S3" s="340"/>
      <c r="T3" s="340"/>
      <c r="U3" s="340"/>
      <c r="V3" s="340"/>
      <c r="W3" s="340"/>
      <c r="X3" s="340"/>
      <c r="Y3" s="340"/>
      <c r="Z3" s="340"/>
      <c r="AA3" s="340"/>
    </row>
    <row r="4" spans="2:27" x14ac:dyDescent="0.25">
      <c r="D4" s="51"/>
      <c r="E4" s="51"/>
      <c r="F4" s="51"/>
      <c r="G4" s="51"/>
      <c r="H4" s="51"/>
      <c r="I4" s="51"/>
      <c r="J4" s="51"/>
      <c r="K4" s="51"/>
      <c r="L4" s="51"/>
      <c r="M4" s="51"/>
      <c r="N4" s="50"/>
      <c r="O4" s="81">
        <v>1000</v>
      </c>
      <c r="R4" s="51"/>
      <c r="S4" s="51"/>
      <c r="T4" s="51"/>
      <c r="U4" s="51"/>
      <c r="V4" s="51"/>
      <c r="W4" s="51"/>
      <c r="X4" s="51"/>
      <c r="Y4" s="51"/>
      <c r="Z4" s="51"/>
      <c r="AA4" s="51"/>
    </row>
    <row r="5" spans="2:27" x14ac:dyDescent="0.25">
      <c r="D5" s="51"/>
      <c r="E5" s="51"/>
      <c r="G5" s="52" t="s">
        <v>27</v>
      </c>
      <c r="H5" s="65" t="str">
        <f>IF('Scoring Summary'!E5="","",'Scoring Summary'!E5)</f>
        <v/>
      </c>
      <c r="I5" s="54"/>
      <c r="J5" s="54"/>
      <c r="K5" s="54"/>
      <c r="L5" s="54"/>
      <c r="M5" s="51"/>
      <c r="N5" s="50"/>
      <c r="R5" s="51"/>
      <c r="S5" s="51"/>
      <c r="U5" s="52" t="s">
        <v>27</v>
      </c>
      <c r="V5" s="65" t="str">
        <f>IF('Scoring Summary'!R5="","",'Scoring Summary'!R5)</f>
        <v/>
      </c>
      <c r="W5" s="54"/>
      <c r="X5" s="54"/>
      <c r="Y5" s="54"/>
      <c r="Z5" s="54"/>
      <c r="AA5" s="51"/>
    </row>
    <row r="6" spans="2:27" x14ac:dyDescent="0.25">
      <c r="G6" s="52" t="s">
        <v>28</v>
      </c>
      <c r="H6" s="370" t="str">
        <f>IF('Scoring Summary'!E6="","",'Scoring Summary'!E6)</f>
        <v/>
      </c>
      <c r="I6" s="371"/>
      <c r="J6" s="371"/>
      <c r="K6" s="371"/>
      <c r="L6" s="372"/>
      <c r="N6" s="50"/>
      <c r="O6" s="58" t="s">
        <v>154</v>
      </c>
      <c r="U6" s="52" t="s">
        <v>28</v>
      </c>
      <c r="V6" s="370" t="str">
        <f>IF('Scoring Summary'!R6="","",'Scoring Summary'!R6)</f>
        <v/>
      </c>
      <c r="W6" s="371"/>
      <c r="X6" s="371" t="s">
        <v>155</v>
      </c>
      <c r="Y6" s="371"/>
      <c r="Z6" s="372" t="s">
        <v>155</v>
      </c>
    </row>
    <row r="7" spans="2:27" x14ac:dyDescent="0.25">
      <c r="G7" s="52"/>
      <c r="H7" s="274"/>
      <c r="I7" s="274"/>
      <c r="J7" s="54"/>
      <c r="K7" s="54"/>
      <c r="L7" s="54"/>
      <c r="N7" s="50"/>
      <c r="O7" s="58" t="s">
        <v>156</v>
      </c>
      <c r="U7" s="52"/>
      <c r="V7" s="274"/>
      <c r="W7" s="274"/>
      <c r="X7" s="54"/>
      <c r="Y7" s="54"/>
      <c r="Z7" s="54"/>
    </row>
    <row r="8" spans="2:27" x14ac:dyDescent="0.25">
      <c r="G8" s="52" t="s">
        <v>31</v>
      </c>
      <c r="H8" s="365" t="str">
        <f>IF('Scoring Summary'!E8="","",'Scoring Summary'!E8)</f>
        <v/>
      </c>
      <c r="I8" s="365"/>
      <c r="J8" s="54"/>
      <c r="K8" s="54"/>
      <c r="L8" s="54"/>
      <c r="N8" s="50"/>
      <c r="O8" s="58"/>
      <c r="U8" s="52" t="s">
        <v>31</v>
      </c>
      <c r="V8" s="366" t="str">
        <f>IF('Scoring Summary'!R8="","",'Scoring Summary'!R8)</f>
        <v/>
      </c>
      <c r="W8" s="367"/>
      <c r="X8" s="54"/>
      <c r="Y8" s="54"/>
      <c r="Z8" s="54"/>
    </row>
    <row r="9" spans="2:27" x14ac:dyDescent="0.25">
      <c r="G9" s="52"/>
      <c r="H9" s="66"/>
      <c r="I9" s="66"/>
      <c r="J9" s="54"/>
      <c r="K9" s="54"/>
      <c r="L9" s="54"/>
      <c r="N9" s="50"/>
      <c r="O9" s="49"/>
      <c r="U9" s="52"/>
      <c r="V9" s="66"/>
      <c r="W9" s="66"/>
      <c r="X9" s="54"/>
      <c r="Y9" s="54"/>
      <c r="Z9" s="54"/>
    </row>
    <row r="10" spans="2:27" x14ac:dyDescent="0.25">
      <c r="G10" s="52" t="s">
        <v>80</v>
      </c>
      <c r="H10" s="63">
        <f>_xlfn.IFNA(IF(SUM(A18,A22)&gt;10,10,SUM(A18,A22)),0)</f>
        <v>0</v>
      </c>
      <c r="I10" s="66"/>
      <c r="J10" s="54"/>
      <c r="K10" s="54"/>
      <c r="L10" s="54"/>
      <c r="N10" s="50"/>
      <c r="O10" s="49"/>
      <c r="U10" s="52" t="s">
        <v>82</v>
      </c>
      <c r="V10" s="63">
        <f>_xlfn.IFNA(IF(SUM(O18,O22)&gt;10,10,SUM(O18,O22)),0)</f>
        <v>0</v>
      </c>
      <c r="W10" s="66"/>
      <c r="X10" s="54"/>
      <c r="Y10" s="54"/>
      <c r="Z10" s="54"/>
    </row>
    <row r="11" spans="2:27" ht="16.5" thickBot="1" x14ac:dyDescent="0.3">
      <c r="D11" s="57"/>
      <c r="E11" s="57"/>
      <c r="F11" s="57"/>
      <c r="G11" s="57"/>
      <c r="H11" s="57"/>
      <c r="I11" s="57"/>
      <c r="J11" s="57"/>
      <c r="K11" s="57"/>
      <c r="L11" s="57"/>
      <c r="M11" s="57"/>
      <c r="N11" s="50"/>
      <c r="O11" s="49"/>
      <c r="R11" s="57"/>
      <c r="S11" s="57"/>
      <c r="T11" s="57"/>
      <c r="U11" s="57"/>
      <c r="V11" s="57"/>
      <c r="W11" s="57"/>
      <c r="X11" s="57"/>
      <c r="Y11" s="57"/>
      <c r="Z11" s="57"/>
      <c r="AA11" s="57"/>
    </row>
    <row r="12" spans="2:27" x14ac:dyDescent="0.25">
      <c r="N12" s="50"/>
      <c r="O12" s="49"/>
    </row>
    <row r="13" spans="2:27" ht="42.95" customHeight="1" x14ac:dyDescent="0.25">
      <c r="D13" s="368" t="s">
        <v>183</v>
      </c>
      <c r="E13" s="368"/>
      <c r="F13" s="368"/>
      <c r="G13" s="368"/>
      <c r="H13" s="368"/>
      <c r="I13" s="368"/>
      <c r="J13" s="368"/>
      <c r="K13" s="368"/>
      <c r="L13" s="368"/>
      <c r="M13" s="368"/>
      <c r="N13" s="50"/>
      <c r="O13" s="49"/>
      <c r="R13" s="368" t="s">
        <v>183</v>
      </c>
      <c r="S13" s="368"/>
      <c r="T13" s="368"/>
      <c r="U13" s="368"/>
      <c r="V13" s="368"/>
      <c r="W13" s="368"/>
      <c r="X13" s="368"/>
      <c r="Y13" s="368"/>
      <c r="Z13" s="368"/>
      <c r="AA13" s="368"/>
    </row>
    <row r="14" spans="2:27" ht="27" customHeight="1" x14ac:dyDescent="0.25">
      <c r="D14" s="247" t="s">
        <v>141</v>
      </c>
      <c r="E14" s="84" t="s">
        <v>184</v>
      </c>
      <c r="F14" s="275"/>
      <c r="G14" s="275"/>
      <c r="H14" s="275"/>
      <c r="I14" s="275"/>
      <c r="J14" s="275"/>
      <c r="K14" s="275"/>
      <c r="L14" s="275"/>
      <c r="M14" s="275"/>
      <c r="N14" s="50"/>
      <c r="O14" s="49"/>
      <c r="R14" s="247" t="s">
        <v>141</v>
      </c>
      <c r="S14" s="84" t="s">
        <v>184</v>
      </c>
      <c r="T14" s="275"/>
      <c r="U14" s="275"/>
      <c r="V14" s="275"/>
      <c r="W14" s="275"/>
      <c r="X14" s="275"/>
      <c r="Y14" s="275"/>
      <c r="Z14" s="275"/>
      <c r="AA14" s="275"/>
    </row>
    <row r="15" spans="2:27" ht="50.1" customHeight="1" x14ac:dyDescent="0.25">
      <c r="D15" s="75"/>
      <c r="E15" s="368" t="s">
        <v>185</v>
      </c>
      <c r="F15" s="368"/>
      <c r="G15" s="368"/>
      <c r="H15" s="368"/>
      <c r="I15" s="368"/>
      <c r="J15" s="368"/>
      <c r="K15" s="368"/>
      <c r="L15" s="368"/>
      <c r="M15" s="368"/>
      <c r="N15" s="50"/>
      <c r="O15" s="49"/>
      <c r="R15" s="75"/>
      <c r="S15" s="368" t="s">
        <v>185</v>
      </c>
      <c r="T15" s="368"/>
      <c r="U15" s="368"/>
      <c r="V15" s="368"/>
      <c r="W15" s="368"/>
      <c r="X15" s="368"/>
      <c r="Y15" s="368"/>
      <c r="Z15" s="368"/>
      <c r="AA15" s="368"/>
    </row>
    <row r="16" spans="2:27" ht="49.5" customHeight="1" x14ac:dyDescent="0.25">
      <c r="D16" s="75"/>
      <c r="F16" s="368" t="s">
        <v>186</v>
      </c>
      <c r="G16" s="368"/>
      <c r="H16" s="368"/>
      <c r="I16" s="368"/>
      <c r="J16" s="368"/>
      <c r="K16" s="368"/>
      <c r="L16" s="368"/>
      <c r="M16" s="368"/>
      <c r="N16" s="50"/>
      <c r="O16" s="49"/>
      <c r="R16" s="75"/>
      <c r="T16" s="368" t="s">
        <v>186</v>
      </c>
      <c r="U16" s="368"/>
      <c r="V16" s="368"/>
      <c r="W16" s="368"/>
      <c r="X16" s="368"/>
      <c r="Y16" s="368"/>
      <c r="Z16" s="368"/>
      <c r="AA16" s="368"/>
    </row>
    <row r="17" spans="1:27" ht="41.45" customHeight="1" x14ac:dyDescent="0.25">
      <c r="A17" s="49" t="s">
        <v>187</v>
      </c>
      <c r="B17" s="55" t="s">
        <v>188</v>
      </c>
      <c r="D17" s="275"/>
      <c r="E17" s="368" t="s">
        <v>189</v>
      </c>
      <c r="F17" s="368"/>
      <c r="G17" s="368"/>
      <c r="H17" s="368"/>
      <c r="I17" s="368"/>
      <c r="J17" s="368"/>
      <c r="K17" s="368"/>
      <c r="L17" s="368"/>
      <c r="M17" s="368"/>
      <c r="N17" s="50"/>
      <c r="O17" s="49" t="s">
        <v>187</v>
      </c>
      <c r="P17" s="55" t="s">
        <v>188</v>
      </c>
      <c r="R17" s="275"/>
      <c r="S17" s="368" t="s">
        <v>189</v>
      </c>
      <c r="T17" s="368"/>
      <c r="U17" s="368"/>
      <c r="V17" s="368"/>
      <c r="W17" s="368"/>
      <c r="X17" s="368"/>
      <c r="Y17" s="368"/>
      <c r="Z17" s="368"/>
      <c r="AA17" s="368"/>
    </row>
    <row r="18" spans="1:27" ht="33.75" customHeight="1" x14ac:dyDescent="0.25">
      <c r="A18" s="49">
        <f>IF(J18="X",B18,0)</f>
        <v>0</v>
      </c>
      <c r="B18" s="55">
        <v>5</v>
      </c>
      <c r="D18" s="75"/>
      <c r="E18" s="416" t="s">
        <v>190</v>
      </c>
      <c r="F18" s="416"/>
      <c r="G18" s="416"/>
      <c r="H18" s="416"/>
      <c r="I18" s="416"/>
      <c r="J18" s="280"/>
      <c r="K18" s="75"/>
      <c r="L18" s="75"/>
      <c r="M18" s="75"/>
      <c r="N18" s="50"/>
      <c r="O18" s="49">
        <f>IF(X18="X",P18,0)</f>
        <v>0</v>
      </c>
      <c r="P18" s="55">
        <v>5</v>
      </c>
      <c r="R18" s="75"/>
      <c r="S18" s="416" t="s">
        <v>191</v>
      </c>
      <c r="T18" s="416"/>
      <c r="U18" s="416"/>
      <c r="V18" s="416"/>
      <c r="W18" s="416"/>
      <c r="X18" s="280"/>
      <c r="Y18" s="75"/>
      <c r="Z18" s="75"/>
      <c r="AA18" s="75"/>
    </row>
    <row r="19" spans="1:27" ht="15" customHeight="1" x14ac:dyDescent="0.25">
      <c r="D19" s="80"/>
      <c r="E19" s="368"/>
      <c r="F19" s="368"/>
      <c r="G19" s="368"/>
      <c r="H19" s="368"/>
      <c r="I19" s="368"/>
      <c r="J19" s="368"/>
      <c r="K19" s="368"/>
      <c r="L19" s="368"/>
      <c r="M19" s="368"/>
      <c r="N19" s="50"/>
      <c r="O19" s="49"/>
      <c r="R19" s="80"/>
      <c r="S19" s="368"/>
      <c r="T19" s="368"/>
      <c r="U19" s="368"/>
      <c r="V19" s="368"/>
      <c r="W19" s="368"/>
      <c r="X19" s="368"/>
      <c r="Y19" s="368"/>
      <c r="Z19" s="368"/>
      <c r="AA19" s="368"/>
    </row>
    <row r="20" spans="1:27" ht="26.1" customHeight="1" x14ac:dyDescent="0.25">
      <c r="D20" s="247" t="s">
        <v>145</v>
      </c>
      <c r="E20" s="84" t="s">
        <v>192</v>
      </c>
      <c r="F20" s="79"/>
      <c r="G20" s="79"/>
      <c r="H20" s="79"/>
      <c r="I20" s="79"/>
      <c r="J20" s="79"/>
      <c r="K20" s="79"/>
      <c r="L20" s="79"/>
      <c r="M20" s="79"/>
      <c r="N20" s="50"/>
      <c r="O20" s="49"/>
      <c r="R20" s="247" t="s">
        <v>145</v>
      </c>
      <c r="S20" s="84" t="s">
        <v>192</v>
      </c>
      <c r="T20" s="79"/>
      <c r="U20" s="79"/>
      <c r="V20" s="79"/>
      <c r="W20" s="79"/>
      <c r="X20" s="79"/>
      <c r="Y20" s="79"/>
      <c r="Z20" s="79"/>
      <c r="AA20" s="79"/>
    </row>
    <row r="21" spans="1:27" ht="147" customHeight="1" x14ac:dyDescent="0.25">
      <c r="D21" s="247"/>
      <c r="E21" s="368" t="s">
        <v>193</v>
      </c>
      <c r="F21" s="368"/>
      <c r="G21" s="368"/>
      <c r="H21" s="368"/>
      <c r="I21" s="368"/>
      <c r="J21" s="368"/>
      <c r="K21" s="368"/>
      <c r="L21" s="368"/>
      <c r="M21" s="368"/>
      <c r="N21" s="50"/>
      <c r="O21" s="49"/>
      <c r="R21" s="247"/>
      <c r="S21" s="368" t="s">
        <v>193</v>
      </c>
      <c r="T21" s="368"/>
      <c r="U21" s="368"/>
      <c r="V21" s="368"/>
      <c r="W21" s="368"/>
      <c r="X21" s="368"/>
      <c r="Y21" s="368"/>
      <c r="Z21" s="368"/>
      <c r="AA21" s="368"/>
    </row>
    <row r="22" spans="1:27" ht="33" customHeight="1" x14ac:dyDescent="0.25">
      <c r="A22" s="49">
        <f>IF(SUM(A23:A25)&gt;5,5,SUM(A23:A25))</f>
        <v>0</v>
      </c>
      <c r="D22" s="247"/>
      <c r="E22" s="410" t="s">
        <v>194</v>
      </c>
      <c r="F22" s="410"/>
      <c r="G22" s="410"/>
      <c r="H22" s="410"/>
      <c r="I22" s="410"/>
      <c r="J22" s="410"/>
      <c r="K22" s="410"/>
      <c r="L22" s="410"/>
      <c r="M22" s="410"/>
      <c r="N22" s="50"/>
      <c r="O22" s="49">
        <f>IF(SUM(O23:O25)&gt;5,5,SUM(O23:O25))</f>
        <v>0</v>
      </c>
      <c r="R22" s="247"/>
      <c r="S22" s="410" t="s">
        <v>195</v>
      </c>
      <c r="T22" s="410"/>
      <c r="U22" s="410"/>
      <c r="V22" s="410"/>
      <c r="W22" s="410"/>
      <c r="X22" s="410"/>
      <c r="Y22" s="410"/>
      <c r="Z22" s="410"/>
      <c r="AA22" s="410"/>
    </row>
    <row r="23" spans="1:27" ht="53.45" customHeight="1" x14ac:dyDescent="0.25">
      <c r="A23" s="49">
        <f>IF(F23="X",B23,0)</f>
        <v>0</v>
      </c>
      <c r="B23" s="55">
        <v>4</v>
      </c>
      <c r="D23" s="247"/>
      <c r="E23" s="275"/>
      <c r="F23" s="280"/>
      <c r="G23" s="410" t="s">
        <v>196</v>
      </c>
      <c r="H23" s="410"/>
      <c r="I23" s="410"/>
      <c r="J23" s="410"/>
      <c r="K23" s="410"/>
      <c r="L23" s="410"/>
      <c r="M23" s="410"/>
      <c r="N23" s="50"/>
      <c r="O23" s="49">
        <f>IF(T23="X",P23,0)</f>
        <v>0</v>
      </c>
      <c r="P23" s="55">
        <v>4</v>
      </c>
      <c r="R23" s="247"/>
      <c r="S23" s="275"/>
      <c r="T23" s="280"/>
      <c r="U23" s="410" t="s">
        <v>196</v>
      </c>
      <c r="V23" s="410"/>
      <c r="W23" s="410"/>
      <c r="X23" s="410"/>
      <c r="Y23" s="410"/>
      <c r="Z23" s="410"/>
      <c r="AA23" s="410"/>
    </row>
    <row r="24" spans="1:27" ht="53.45" customHeight="1" x14ac:dyDescent="0.25">
      <c r="A24" s="49">
        <f t="shared" ref="A24:A25" si="0">IF(F24="X",B24,0)</f>
        <v>0</v>
      </c>
      <c r="B24" s="55">
        <v>2</v>
      </c>
      <c r="D24" s="61"/>
      <c r="E24" s="61"/>
      <c r="F24" s="280"/>
      <c r="G24" s="410" t="s">
        <v>197</v>
      </c>
      <c r="H24" s="410"/>
      <c r="I24" s="410"/>
      <c r="J24" s="410"/>
      <c r="K24" s="410"/>
      <c r="L24" s="410"/>
      <c r="M24" s="410"/>
      <c r="O24" s="49">
        <f t="shared" ref="O24:O25" si="1">IF(T24="X",P24,0)</f>
        <v>0</v>
      </c>
      <c r="P24" s="55">
        <v>2</v>
      </c>
      <c r="R24" s="61"/>
      <c r="S24" s="61"/>
      <c r="T24" s="280"/>
      <c r="U24" s="410" t="s">
        <v>197</v>
      </c>
      <c r="V24" s="410"/>
      <c r="W24" s="410"/>
      <c r="X24" s="410"/>
      <c r="Y24" s="410"/>
      <c r="Z24" s="410"/>
      <c r="AA24" s="410"/>
    </row>
    <row r="25" spans="1:27" ht="192.6" customHeight="1" x14ac:dyDescent="0.25">
      <c r="A25" s="49">
        <f t="shared" si="0"/>
        <v>0</v>
      </c>
      <c r="B25" s="55">
        <v>2</v>
      </c>
      <c r="F25" s="280"/>
      <c r="G25" s="410" t="s">
        <v>198</v>
      </c>
      <c r="H25" s="410"/>
      <c r="I25" s="410"/>
      <c r="J25" s="410"/>
      <c r="K25" s="410"/>
      <c r="L25" s="410"/>
      <c r="M25" s="410"/>
      <c r="O25" s="49">
        <f t="shared" si="1"/>
        <v>0</v>
      </c>
      <c r="P25" s="55">
        <v>2</v>
      </c>
      <c r="T25" s="280"/>
      <c r="U25" s="410" t="s">
        <v>199</v>
      </c>
      <c r="V25" s="410"/>
      <c r="W25" s="410"/>
      <c r="X25" s="410"/>
      <c r="Y25" s="410"/>
      <c r="Z25" s="410"/>
      <c r="AA25" s="410"/>
    </row>
    <row r="26" spans="1:27" x14ac:dyDescent="0.25">
      <c r="E26" s="248"/>
      <c r="O26" s="49"/>
    </row>
  </sheetData>
  <sheetProtection algorithmName="SHA-512" hashValue="/PjQL6M/eXvu4ZdiPOl8mPjJkMFsJdSZU9oER9SeTCTjgp8gqONN3q5311nRsCo1YXZkp2EAr9phFQTU3TlHdQ==" saltValue="5M2rqq1BPvSu21dFYS0NjA==" spinCount="100000" sheet="1" selectLockedCells="1"/>
  <mergeCells count="30">
    <mergeCell ref="U25:AA25"/>
    <mergeCell ref="S19:AA19"/>
    <mergeCell ref="S21:AA21"/>
    <mergeCell ref="S22:AA22"/>
    <mergeCell ref="U23:AA23"/>
    <mergeCell ref="U24:AA24"/>
    <mergeCell ref="E21:M21"/>
    <mergeCell ref="E22:M22"/>
    <mergeCell ref="G23:M23"/>
    <mergeCell ref="G24:M24"/>
    <mergeCell ref="G25:M25"/>
    <mergeCell ref="D2:M2"/>
    <mergeCell ref="R2:AA2"/>
    <mergeCell ref="D3:M3"/>
    <mergeCell ref="R3:AA3"/>
    <mergeCell ref="H6:L6"/>
    <mergeCell ref="V6:Z6"/>
    <mergeCell ref="H8:I8"/>
    <mergeCell ref="V8:W8"/>
    <mergeCell ref="D13:M13"/>
    <mergeCell ref="R13:AA13"/>
    <mergeCell ref="E19:M19"/>
    <mergeCell ref="E17:M17"/>
    <mergeCell ref="F16:M16"/>
    <mergeCell ref="E15:M15"/>
    <mergeCell ref="E18:I18"/>
    <mergeCell ref="S15:AA15"/>
    <mergeCell ref="T16:AA16"/>
    <mergeCell ref="S17:AA17"/>
    <mergeCell ref="S18:W18"/>
  </mergeCells>
  <dataValidations count="1">
    <dataValidation type="list" allowBlank="1" showInputMessage="1" showErrorMessage="1" sqref="J18 F23:F25 X18 T23:T25" xr:uid="{579CDC2B-AB3D-497A-BD8F-AF2074DB0286}">
      <formula1>"X,"</formula1>
    </dataValidation>
  </dataValidations>
  <pageMargins left="0.7" right="0.7" top="0.75" bottom="0.75" header="0.3" footer="0.3"/>
  <pageSetup scale="66" orientation="portrait" r:id="rId1"/>
  <headerFooter>
    <oddFooter>&amp;CTab: &amp;A&amp;RPrint Date: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BB07CAB086DA340ACEBA5A54CC133BD" ma:contentTypeVersion="10" ma:contentTypeDescription="Create a new document." ma:contentTypeScope="" ma:versionID="c4ac9c10b23401105e162143a010f398">
  <xsd:schema xmlns:xsd="http://www.w3.org/2001/XMLSchema" xmlns:xs="http://www.w3.org/2001/XMLSchema" xmlns:p="http://schemas.microsoft.com/office/2006/metadata/properties" xmlns:ns2="03ac8666-5371-4fdf-afcf-fcf06d2bd555" xmlns:ns3="d2d3b424-770f-46eb-80a2-b7460b4d4d45" targetNamespace="http://schemas.microsoft.com/office/2006/metadata/properties" ma:root="true" ma:fieldsID="1893d053ab18c99b3c7c44790c88dab0" ns2:_="" ns3:_="">
    <xsd:import namespace="03ac8666-5371-4fdf-afcf-fcf06d2bd555"/>
    <xsd:import namespace="d2d3b424-770f-46eb-80a2-b7460b4d4d4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3ac8666-5371-4fdf-afcf-fcf06d2bd5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2d3b424-770f-46eb-80a2-b7460b4d4d4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9A5187E-ACC5-41A3-B231-489AE0042E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3ac8666-5371-4fdf-afcf-fcf06d2bd555"/>
    <ds:schemaRef ds:uri="d2d3b424-770f-46eb-80a2-b7460b4d4d4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2371573-B50C-4B39-8FB3-27141A0E0E83}">
  <ds:schemaRefs>
    <ds:schemaRef ds:uri="http://schemas.microsoft.com/sharepoint/v3/contenttype/forms"/>
  </ds:schemaRefs>
</ds:datastoreItem>
</file>

<file path=customXml/itemProps3.xml><?xml version="1.0" encoding="utf-8"?>
<ds:datastoreItem xmlns:ds="http://schemas.openxmlformats.org/officeDocument/2006/customXml" ds:itemID="{35C06CD1-D79C-4416-80DF-15393406A940}">
  <ds:schemaRefs>
    <ds:schemaRef ds:uri="http://schemas.microsoft.com/office/2006/documentManagement/types"/>
    <ds:schemaRef ds:uri="http://www.w3.org/XML/1998/namespace"/>
    <ds:schemaRef ds:uri="http://schemas.microsoft.com/office/2006/metadata/properties"/>
    <ds:schemaRef ds:uri="http://schemas.microsoft.com/office/infopath/2007/PartnerControls"/>
    <ds:schemaRef ds:uri="http://purl.org/dc/terms/"/>
    <ds:schemaRef ds:uri="http://purl.org/dc/elements/1.1/"/>
    <ds:schemaRef ds:uri="http://schemas.openxmlformats.org/package/2006/metadata/core-properties"/>
    <ds:schemaRef ds:uri="d2d3b424-770f-46eb-80a2-b7460b4d4d45"/>
    <ds:schemaRef ds:uri="03ac8666-5371-4fdf-afcf-fcf06d2bd555"/>
    <ds:schemaRef ds:uri="http://purl.org/dc/dcmitype/"/>
  </ds:schemaRefs>
</ds:datastoreItem>
</file>

<file path=docMetadata/LabelInfo.xml><?xml version="1.0" encoding="utf-8"?>
<clbl:labelList xmlns:clbl="http://schemas.microsoft.com/office/2020/mipLabelMetadata">
  <clbl:label id="{18903f82-2864-4f15-94b5-522689b16ada}" enabled="1" method="Standard" siteId="{acc83820-8b8f-4dc8-b270-266cb24e926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37</vt:i4>
      </vt:variant>
    </vt:vector>
  </HeadingPairs>
  <TitlesOfParts>
    <vt:vector size="50" baseType="lpstr">
      <vt:lpstr>Instructions</vt:lpstr>
      <vt:lpstr>Scoring Summary</vt:lpstr>
      <vt:lpstr>Notes</vt:lpstr>
      <vt:lpstr>A. Leveraging</vt:lpstr>
      <vt:lpstr>B. Rental Assistance</vt:lpstr>
      <vt:lpstr>C. Sustainability and EE</vt:lpstr>
      <vt:lpstr>D. Access to Transportation</vt:lpstr>
      <vt:lpstr>E. Coordination of Referrals</vt:lpstr>
      <vt:lpstr>F. Coordination of Services</vt:lpstr>
      <vt:lpstr>G. Community Characteristics</vt:lpstr>
      <vt:lpstr>H. Development Team</vt:lpstr>
      <vt:lpstr>I. SH Experience, Training</vt:lpstr>
      <vt:lpstr>J. Anchor Institution</vt:lpstr>
      <vt:lpstr>'A. Leveraging'!Applicant</vt:lpstr>
      <vt:lpstr>'B. Rental Assistance'!Applicant</vt:lpstr>
      <vt:lpstr>'C. Sustainability and EE'!Applicant</vt:lpstr>
      <vt:lpstr>'D. Access to Transportation'!Applicant</vt:lpstr>
      <vt:lpstr>'E. Coordination of Referrals'!Applicant</vt:lpstr>
      <vt:lpstr>'F. Coordination of Services'!Applicant</vt:lpstr>
      <vt:lpstr>'G. Community Characteristics'!Applicant</vt:lpstr>
      <vt:lpstr>'H. Development Team'!Applicant</vt:lpstr>
      <vt:lpstr>'I. SH Experience, Training'!Applicant</vt:lpstr>
      <vt:lpstr>'J. Anchor Institution'!Applicant</vt:lpstr>
      <vt:lpstr>Notes!Applicant</vt:lpstr>
      <vt:lpstr>'Scoring Summary'!Applicant</vt:lpstr>
      <vt:lpstr>'A. Leveraging'!Print_Area</vt:lpstr>
      <vt:lpstr>'B. Rental Assistance'!Print_Area</vt:lpstr>
      <vt:lpstr>'C. Sustainability and EE'!Print_Area</vt:lpstr>
      <vt:lpstr>'D. Access to Transportation'!Print_Area</vt:lpstr>
      <vt:lpstr>'E. Coordination of Referrals'!Print_Area</vt:lpstr>
      <vt:lpstr>'F. Coordination of Services'!Print_Area</vt:lpstr>
      <vt:lpstr>'G. Community Characteristics'!Print_Area</vt:lpstr>
      <vt:lpstr>'H. Development Team'!Print_Area</vt:lpstr>
      <vt:lpstr>'I. SH Experience, Training'!Print_Area</vt:lpstr>
      <vt:lpstr>Instructions!Print_Area</vt:lpstr>
      <vt:lpstr>'J. Anchor Institution'!Print_Area</vt:lpstr>
      <vt:lpstr>Notes!Print_Area</vt:lpstr>
      <vt:lpstr>'Scoring Summary'!Print_Area</vt:lpstr>
      <vt:lpstr>'A. Leveraging'!Underwriting</vt:lpstr>
      <vt:lpstr>'B. Rental Assistance'!Underwriting</vt:lpstr>
      <vt:lpstr>'C. Sustainability and EE'!Underwriting</vt:lpstr>
      <vt:lpstr>'D. Access to Transportation'!Underwriting</vt:lpstr>
      <vt:lpstr>'E. Coordination of Referrals'!Underwriting</vt:lpstr>
      <vt:lpstr>'F. Coordination of Services'!Underwriting</vt:lpstr>
      <vt:lpstr>'G. Community Characteristics'!Underwriting</vt:lpstr>
      <vt:lpstr>'H. Development Team'!Underwriting</vt:lpstr>
      <vt:lpstr>'I. SH Experience, Training'!Underwriting</vt:lpstr>
      <vt:lpstr>'J. Anchor Institution'!Underwriting</vt:lpstr>
      <vt:lpstr>Notes!Underwriting</vt:lpstr>
      <vt:lpstr>'Scoring Summary'!Underwriting</vt:lpstr>
    </vt:vector>
  </TitlesOfParts>
  <Manager/>
  <Company>Illinois Housing Development Authority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dfreeman</dc:creator>
  <cp:keywords/>
  <dc:description/>
  <cp:lastModifiedBy>Emily Mueller Schwartz</cp:lastModifiedBy>
  <cp:revision/>
  <dcterms:created xsi:type="dcterms:W3CDTF">2009-06-02T20:14:22Z</dcterms:created>
  <dcterms:modified xsi:type="dcterms:W3CDTF">2025-12-15T20:17:25Z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0x0101004BB07CAB086DA340ACEBA5A54CC133BD</vt:lpwstr>
  </property>
</Properties>
</file>