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showInkAnnotation="0" codeName="ThisWorkbook" defaultThemeVersion="124226"/>
  <xr:revisionPtr revIDLastSave="0" documentId="13_ncr:1_{412111E9-9718-4725-ADF4-E9185009971D}" xr6:coauthVersionLast="44" xr6:coauthVersionMax="44" xr10:uidLastSave="{00000000-0000-0000-0000-000000000000}"/>
  <workbookProtection workbookAlgorithmName="SHA-512" workbookHashValue="AGuN8Bip2iVR2bN5Kp6k0+g1mDoE/jCswfx3zPvHQ9M7m72z2LvKCGkgyCwhGHibGEw41RPfLgchuTrdt/4s5A==" workbookSaltValue="3ss1J0XmHeiq2acTAKFMJg==" workbookSpinCount="100000" lockStructure="1"/>
  <bookViews>
    <workbookView xWindow="28680" yWindow="1650" windowWidth="29040" windowHeight="15840" tabRatio="928" xr2:uid="{00000000-000D-0000-FFFF-FFFF00000000}"/>
  </bookViews>
  <sheets>
    <sheet name="Instructions" sheetId="26" r:id="rId1"/>
    <sheet name="Summary" sheetId="22" r:id="rId2"/>
    <sheet name="Scoring Checklist" sheetId="23" r:id="rId3"/>
    <sheet name="Notes" sheetId="24" r:id="rId4"/>
    <sheet name="20A1" sheetId="3" r:id="rId5"/>
    <sheet name="20A2" sheetId="5" r:id="rId6"/>
    <sheet name="20A3" sheetId="36" r:id="rId7"/>
    <sheet name="20B1" sheetId="27" r:id="rId8"/>
    <sheet name="20B2" sheetId="6" r:id="rId9"/>
    <sheet name="20C1" sheetId="8" r:id="rId10"/>
    <sheet name="20C2a" sheetId="32" r:id="rId11"/>
    <sheet name="20C2b" sheetId="11" r:id="rId12"/>
    <sheet name="20C3" sheetId="34" r:id="rId13"/>
    <sheet name="20C4" sheetId="2" r:id="rId14"/>
    <sheet name="20C5" sheetId="9" r:id="rId15"/>
    <sheet name="20D1" sheetId="12" r:id="rId16"/>
    <sheet name="20D2" sheetId="35" r:id="rId17"/>
    <sheet name="20D3" sheetId="13" r:id="rId18"/>
    <sheet name="20E1" sheetId="37" r:id="rId19"/>
    <sheet name="20E3a" sheetId="39" r:id="rId20"/>
    <sheet name="20E3b" sheetId="16" r:id="rId21"/>
    <sheet name="20F1" sheetId="38" r:id="rId22"/>
    <sheet name="20F2" sheetId="40" r:id="rId23"/>
    <sheet name="20F3" sheetId="33" r:id="rId24"/>
    <sheet name="EUA Restrictions" sheetId="29" state="hidden" r:id="rId25"/>
  </sheets>
  <externalReferences>
    <externalReference r:id="rId26"/>
    <externalReference r:id="rId27"/>
  </externalReferences>
  <definedNames>
    <definedName name="_xlnm._FilterDatabase" localSheetId="24" hidden="1">'EUA Restrictions'!#REF!</definedName>
    <definedName name="Applicant" localSheetId="4">'20A1'!$B$1:$L$19</definedName>
    <definedName name="Applicant" localSheetId="5">'20A2'!$E$1:$N$40</definedName>
    <definedName name="Applicant" localSheetId="6">'20A3'!$D$1:$L$44</definedName>
    <definedName name="Applicant" localSheetId="7">'20B1'!$E$1:$N$24</definedName>
    <definedName name="Applicant" localSheetId="8">'20B2'!$C$1:$M$26</definedName>
    <definedName name="Applicant" localSheetId="9">'20C1'!$E$1:$N$36</definedName>
    <definedName name="Applicant" localSheetId="10">'20C2a'!$D$1:$M$17</definedName>
    <definedName name="Applicant" localSheetId="11">'20C2b'!$E$1:$N$27</definedName>
    <definedName name="Applicant" localSheetId="12">'20C3'!$D$3:$P$19</definedName>
    <definedName name="Applicant" localSheetId="13">'20C4'!$C$1:$L$28</definedName>
    <definedName name="Applicant" localSheetId="14">'20C5'!$D$1:$N$827</definedName>
    <definedName name="Applicant" localSheetId="15">'20D1'!$E$1:$N$34</definedName>
    <definedName name="Applicant" localSheetId="16">'20D2'!$E$1:$N$34</definedName>
    <definedName name="Applicant" localSheetId="17">'20D3'!$D$1:$M$33</definedName>
    <definedName name="Applicant" localSheetId="18">'20E1'!$C$1:$K$48</definedName>
    <definedName name="Applicant" localSheetId="19">'20E3a'!$D$1:$M$13</definedName>
    <definedName name="Applicant" localSheetId="20">'20E3b'!$D$1:$M$51</definedName>
    <definedName name="Applicant" localSheetId="21">'20F1'!$D$1:$M$25</definedName>
    <definedName name="Applicant" localSheetId="22">'20F2'!$D$1:$M$16</definedName>
    <definedName name="Applicant" localSheetId="23">'20F3'!$D$1:$M$19</definedName>
    <definedName name="Applicant" localSheetId="3">Notes!$B$1:$M$101</definedName>
    <definedName name="Applicant" localSheetId="2">'Scoring Checklist'!$E$2:$P$132</definedName>
    <definedName name="Applicant" localSheetId="1">Summary!$B$1:$M$77</definedName>
    <definedName name="_xlnm.Criteria" localSheetId="24">'EUA Restrictions'!#REF!</definedName>
    <definedName name="_xlnm.Extract" localSheetId="24">'EUA Restrictions'!#REF!</definedName>
    <definedName name="_xlnm.Print_Area" localSheetId="4">'20A1'!$B$1:$L$19,'20A1'!$O$1:$Y$19</definedName>
    <definedName name="_xlnm.Print_Area" localSheetId="5">'20A2'!$E$1:$N$39,'20A2'!$R$1:$AA$39</definedName>
    <definedName name="_xlnm.Print_Area" localSheetId="6">'20A3'!$D$1:$L$42,'20A3'!$P$1:$X$42</definedName>
    <definedName name="_xlnm.Print_Area" localSheetId="7">'20B1'!$E$1:$N$27,'20B1'!$S$1:$AB$27</definedName>
    <definedName name="_xlnm.Print_Area" localSheetId="8">'20B2'!$C$1:$M$24,'20B2'!$P$1:$Z$24</definedName>
    <definedName name="_xlnm.Print_Area" localSheetId="9">'20C1'!$E$1:$N$28,'20C1'!$S$1:$AB$28</definedName>
    <definedName name="_xlnm.Print_Area" localSheetId="10">'20C2a'!$D$1:$M$22,'20C2a'!$Q$1:$Z$22</definedName>
    <definedName name="_xlnm.Print_Area" localSheetId="11">'20C2b'!$E$1:$N$35,'20C2b'!$S$1:$AB$35</definedName>
    <definedName name="_xlnm.Print_Area" localSheetId="12">'20C3'!$D$3:$P$32,'20C3'!$T$3:$AF$32</definedName>
    <definedName name="_xlnm.Print_Area" localSheetId="13">'20C4'!$C$1:$L$28,'20C4'!$P$1:$Y$28</definedName>
    <definedName name="_xlnm.Print_Area" localSheetId="14">'20C5'!$D$1:$N$43,'20C5'!$AA$1:$AK$43</definedName>
    <definedName name="_xlnm.Print_Area" localSheetId="15">'20D1'!$E$1:$N$22,'20D1'!$S$1:$AB$22</definedName>
    <definedName name="_xlnm.Print_Area" localSheetId="16">'20D2'!$E$1:$N$22,'20D2'!$S$1:$AB$22</definedName>
    <definedName name="_xlnm.Print_Area" localSheetId="17">'20D3'!$D$1:$M$17,'20D3'!$Q$1:$Z$17</definedName>
    <definedName name="_xlnm.Print_Area" localSheetId="18">'20E1'!$C$1:$K$52,'20E1'!$P$1:$X$52</definedName>
    <definedName name="_xlnm.Print_Area" localSheetId="19">'20E3a'!$D$1:$M$19,'20E3a'!$Q$1:$Z$19</definedName>
    <definedName name="_xlnm.Print_Area" localSheetId="20">'20E3b'!$D$1:$M$48,'20E3b'!$Q$1:$Z$48</definedName>
    <definedName name="_xlnm.Print_Area" localSheetId="21">'20F1'!$D$1:$M$25,'20F1'!$R$1:$AA$25</definedName>
    <definedName name="_xlnm.Print_Area" localSheetId="22">'20F2'!$D$1:$M$18,'20F2'!$R$1:$AA$18</definedName>
    <definedName name="_xlnm.Print_Area" localSheetId="23">'20F3'!$C$1:$M$19,'20F3'!$Q$1:$Z$19</definedName>
    <definedName name="_xlnm.Print_Area" localSheetId="24">'EUA Restrictions'!$B$2:$N$219</definedName>
    <definedName name="_xlnm.Print_Area" localSheetId="3">Notes!$B$1:$M$102,Notes!$P$1:$AA$102</definedName>
    <definedName name="_xlnm.Print_Area" localSheetId="2">'Scoring Checklist'!$E$1:$P$134,'Scoring Checklist'!$U$1:$AF$134</definedName>
    <definedName name="_xlnm.Print_Area" localSheetId="1">Summary!$B$1:$M$77,Summary!$P$1:$AD$77</definedName>
    <definedName name="UD_Checklist" localSheetId="6">'[1]15A1'!$O$22:$O$26,'[1]15A1'!$O$28:$O$34,'[1]15A1'!$O$36:$O$47,'[1]15A1'!$O$49,'[1]15A1'!$O$51:$O$57,'[1]15A1'!$O$59:$O$63,'[1]15A1'!$O$65:$O$67,'[1]15A1'!$O$69:$O$71,'[1]15A1'!$O$73:$O$76,'[1]15A1'!$O$78:$O$80,'[1]15A1'!$O$82,'[1]15A1'!$O$84:$O$85,'[1]15A1'!$O$87:$O$91,'[1]15A1'!$O$93:$O$95,'[1]15A1'!$O$97:$O$98,'[1]15A1'!$O$100:$O$108,'[1]15A1'!$O$110:$O$112,'[1]15A1'!$O$114:$O$117,'[1]15A1'!$O$119</definedName>
    <definedName name="UD_Checklist" localSheetId="18">'[2]15A1'!$O$22:$O$26,'[2]15A1'!$O$28:$O$34,'[2]15A1'!$O$36:$O$47,'[2]15A1'!$O$49,'[2]15A1'!$O$51:$O$57,'[2]15A1'!$O$59:$O$63,'[2]15A1'!$O$65:$O$67,'[2]15A1'!$O$69:$O$71,'[2]15A1'!$O$73:$O$76,'[2]15A1'!$O$78:$O$80,'[2]15A1'!$O$82,'[2]15A1'!$O$84:$O$85,'[2]15A1'!$O$87:$O$91,'[2]15A1'!$O$93:$O$95,'[2]15A1'!$O$97:$O$98,'[2]15A1'!$O$100:$O$108,'[2]15A1'!$O$110:$O$112,'[2]15A1'!$O$114:$O$117,'[2]15A1'!$O$119</definedName>
    <definedName name="UD_Checklist" localSheetId="19">'20A1'!#REF!,'20A1'!#REF!,'20A1'!#REF!,'20A1'!#REF!,'20A1'!#REF!,'20A1'!#REF!,'20A1'!#REF!,'20A1'!#REF!,'20A1'!#REF!,'20A1'!#REF!,'20A1'!#REF!,'20A1'!#REF!,'20A1'!#REF!,'20A1'!#REF!,'20A1'!#REF!,'20A1'!#REF!,'20A1'!#REF!,'20A1'!#REF!,'20A1'!#REF!</definedName>
    <definedName name="UD_Checklist" localSheetId="21">'[2]15A1'!$O$22:$O$26,'[2]15A1'!$O$28:$O$34,'[2]15A1'!$O$36:$O$47,'[2]15A1'!$O$49,'[2]15A1'!$O$51:$O$57,'[2]15A1'!$O$59:$O$63,'[2]15A1'!$O$65:$O$67,'[2]15A1'!$O$69:$O$71,'[2]15A1'!$O$73:$O$76,'[2]15A1'!$O$78:$O$80,'[2]15A1'!$O$82,'[2]15A1'!$O$84:$O$85,'[2]15A1'!$O$87:$O$91,'[2]15A1'!$O$93:$O$95,'[2]15A1'!$O$97:$O$98,'[2]15A1'!$O$100:$O$108,'[2]15A1'!$O$110:$O$112,'[2]15A1'!$O$114:$O$117,'[2]15A1'!$O$119</definedName>
    <definedName name="UD_Checklist" localSheetId="22">'[2]15A1'!$O$22:$O$26,'[2]15A1'!$O$28:$O$34,'[2]15A1'!$O$36:$O$47,'[2]15A1'!$O$49,'[2]15A1'!$O$51:$O$57,'[2]15A1'!$O$59:$O$63,'[2]15A1'!$O$65:$O$67,'[2]15A1'!$O$69:$O$71,'[2]15A1'!$O$73:$O$76,'[2]15A1'!$O$78:$O$80,'[2]15A1'!$O$82,'[2]15A1'!$O$84:$O$85,'[2]15A1'!$O$87:$O$91,'[2]15A1'!$O$93:$O$95,'[2]15A1'!$O$97:$O$98,'[2]15A1'!$O$100:$O$108,'[2]15A1'!$O$110:$O$112,'[2]15A1'!$O$114:$O$117,'[2]15A1'!$O$119</definedName>
    <definedName name="UD_Checklist">'20A1'!#REF!,'20A1'!#REF!,'20A1'!#REF!,'20A1'!#REF!,'20A1'!#REF!,'20A1'!#REF!,'20A1'!#REF!,'20A1'!#REF!,'20A1'!#REF!,'20A1'!#REF!,'20A1'!#REF!,'20A1'!#REF!,'20A1'!#REF!,'20A1'!#REF!,'20A1'!#REF!,'20A1'!#REF!,'20A1'!#REF!,'20A1'!#REF!,'20A1'!#REF!</definedName>
    <definedName name="UD_Checklist2">'20A1'!#REF!,'20A1'!#REF!,'20A1'!#REF!,'20A1'!#REF!,'20A1'!#REF!,'20A1'!#REF!,'20A1'!#REF!,'20A1'!#REF!,'20A1'!#REF!,'20A1'!#REF!,'20A1'!#REF!,'20A1'!#REF!,'20A1'!#REF!,'20A1'!#REF!,'20A1'!#REF!,'20A1'!#REF!,'20A1'!#REF!,'20A1'!#REF!,'20A1'!#REF!</definedName>
    <definedName name="UD_Code" localSheetId="6">'[1]15A1'!$P$22:$P$26,'[1]15A1'!$P$28:$P$34,'[1]15A1'!$P$36:$P$47,'[1]15A1'!$P$49,'[1]15A1'!$P$51:$P$57,'[1]15A1'!$P$59:$P$63,'[1]15A1'!$P$65:$P$67,'[1]15A1'!$P$69:$P$71,'[1]15A1'!$P$73:$P$76,'[1]15A1'!$P$78:$P$80,'[1]15A1'!$P$82,'[1]15A1'!$P$84:$P$85,'[1]15A1'!$P$87:$P$91,'[1]15A1'!$P$93:$P$95,'[1]15A1'!$P$97:$P$98,'[1]15A1'!$P$100:$P$108,'[1]15A1'!$P$110:$P$112,'[1]15A1'!$P$114:$P$117,'[1]15A1'!$P$119</definedName>
    <definedName name="UD_Code" localSheetId="18">'[2]15A1'!$P$22:$P$26,'[2]15A1'!$P$28:$P$34,'[2]15A1'!$P$36:$P$47,'[2]15A1'!$P$49,'[2]15A1'!$P$51:$P$57,'[2]15A1'!$P$59:$P$63,'[2]15A1'!$P$65:$P$67,'[2]15A1'!$P$69:$P$71,'[2]15A1'!$P$73:$P$76,'[2]15A1'!$P$78:$P$80,'[2]15A1'!$P$82,'[2]15A1'!$P$84:$P$85,'[2]15A1'!$P$87:$P$91,'[2]15A1'!$P$93:$P$95,'[2]15A1'!$P$97:$P$98,'[2]15A1'!$P$100:$P$108,'[2]15A1'!$P$110:$P$112,'[2]15A1'!$P$114:$P$117,'[2]15A1'!$P$119</definedName>
    <definedName name="UD_Code" localSheetId="19">'20A1'!#REF!,'20A1'!#REF!,'20A1'!#REF!,'20A1'!#REF!,'20A1'!#REF!,'20A1'!#REF!,'20A1'!#REF!,'20A1'!#REF!,'20A1'!#REF!,'20A1'!#REF!,'20A1'!#REF!,'20A1'!#REF!,'20A1'!#REF!,'20A1'!#REF!,'20A1'!#REF!,'20A1'!#REF!,'20A1'!#REF!,'20A1'!#REF!,'20A1'!#REF!</definedName>
    <definedName name="UD_Code" localSheetId="21">'[2]15A1'!$P$22:$P$26,'[2]15A1'!$P$28:$P$34,'[2]15A1'!$P$36:$P$47,'[2]15A1'!$P$49,'[2]15A1'!$P$51:$P$57,'[2]15A1'!$P$59:$P$63,'[2]15A1'!$P$65:$P$67,'[2]15A1'!$P$69:$P$71,'[2]15A1'!$P$73:$P$76,'[2]15A1'!$P$78:$P$80,'[2]15A1'!$P$82,'[2]15A1'!$P$84:$P$85,'[2]15A1'!$P$87:$P$91,'[2]15A1'!$P$93:$P$95,'[2]15A1'!$P$97:$P$98,'[2]15A1'!$P$100:$P$108,'[2]15A1'!$P$110:$P$112,'[2]15A1'!$P$114:$P$117,'[2]15A1'!$P$119</definedName>
    <definedName name="UD_Code" localSheetId="22">'[2]15A1'!$P$22:$P$26,'[2]15A1'!$P$28:$P$34,'[2]15A1'!$P$36:$P$47,'[2]15A1'!$P$49,'[2]15A1'!$P$51:$P$57,'[2]15A1'!$P$59:$P$63,'[2]15A1'!$P$65:$P$67,'[2]15A1'!$P$69:$P$71,'[2]15A1'!$P$73:$P$76,'[2]15A1'!$P$78:$P$80,'[2]15A1'!$P$82,'[2]15A1'!$P$84:$P$85,'[2]15A1'!$P$87:$P$91,'[2]15A1'!$P$93:$P$95,'[2]15A1'!$P$97:$P$98,'[2]15A1'!$P$100:$P$108,'[2]15A1'!$P$110:$P$112,'[2]15A1'!$P$114:$P$117,'[2]15A1'!$P$119</definedName>
    <definedName name="UD_Code">'20A1'!#REF!,'20A1'!#REF!,'20A1'!#REF!,'20A1'!#REF!,'20A1'!#REF!,'20A1'!#REF!,'20A1'!#REF!,'20A1'!#REF!,'20A1'!#REF!,'20A1'!#REF!,'20A1'!#REF!,'20A1'!#REF!,'20A1'!#REF!,'20A1'!#REF!,'20A1'!#REF!,'20A1'!#REF!,'20A1'!#REF!,'20A1'!#REF!,'20A1'!#REF!</definedName>
    <definedName name="UD_Rule" localSheetId="6">'[1]15A1'!$Q$22:$X$26,'[1]15A1'!$Q$28:$X$34,'[1]15A1'!$Q$36:$X$47,'[1]15A1'!$Q$49,'[1]15A1'!$Q$51:$X$57,'[1]15A1'!$Q$59:$X$63,'[1]15A1'!$Q$65:$X$67,'[1]15A1'!$Q$69:$X$71,'[1]15A1'!$Q$73:$X$76,'[1]15A1'!$Q$78:$X$80,'[1]15A1'!$Q$82,'[1]15A1'!$Q$84:$X$86,'[1]15A1'!$Q$86,'[1]15A1'!$Q$87:$X$91,'[1]15A1'!$Q$86,'[1]15A1'!$Q$93:$X$95,'[1]15A1'!$Q$97:$X$98,'[1]15A1'!$Q$100:$X$108,'[1]15A1'!$Q$110:$X$112</definedName>
    <definedName name="UD_Rule" localSheetId="18">'[2]15A1'!$Q$22:$X$26,'[2]15A1'!$Q$28:$X$34,'[2]15A1'!$Q$36:$X$47,'[2]15A1'!$Q$49,'[2]15A1'!$Q$51:$X$57,'[2]15A1'!$Q$59:$X$63,'[2]15A1'!$Q$65:$X$67,'[2]15A1'!$Q$69:$X$71,'[2]15A1'!$Q$73:$X$76,'[2]15A1'!$Q$78:$X$80,'[2]15A1'!$Q$82,'[2]15A1'!$Q$84:$X$86,'[2]15A1'!$Q$86,'[2]15A1'!$Q$87:$X$91,'[2]15A1'!$Q$86,'[2]15A1'!$Q$93:$X$95,'[2]15A1'!$Q$97:$X$98,'[2]15A1'!$Q$100:$X$108,'[2]15A1'!$Q$110:$X$112</definedName>
    <definedName name="UD_Rule" localSheetId="19">'20A1'!#REF!,'20A1'!#REF!,'20A1'!#REF!,'20A1'!#REF!,'20A1'!#REF!,'20A1'!#REF!,'20A1'!#REF!,'20A1'!#REF!,'20A1'!#REF!,'20A1'!#REF!,'20A1'!#REF!,'20A1'!#REF!,'20A1'!#REF!,'20A1'!#REF!,'20A1'!#REF!,'20A1'!#REF!,'20A1'!#REF!,'20A1'!#REF!,'20A1'!#REF!</definedName>
    <definedName name="UD_Rule" localSheetId="21">'[2]15A1'!$Q$22:$X$26,'[2]15A1'!$Q$28:$X$34,'[2]15A1'!$Q$36:$X$47,'[2]15A1'!$Q$49,'[2]15A1'!$Q$51:$X$57,'[2]15A1'!$Q$59:$X$63,'[2]15A1'!$Q$65:$X$67,'[2]15A1'!$Q$69:$X$71,'[2]15A1'!$Q$73:$X$76,'[2]15A1'!$Q$78:$X$80,'[2]15A1'!$Q$82,'[2]15A1'!$Q$84:$X$86,'[2]15A1'!$Q$86,'[2]15A1'!$Q$87:$X$91,'[2]15A1'!$Q$86,'[2]15A1'!$Q$93:$X$95,'[2]15A1'!$Q$97:$X$98,'[2]15A1'!$Q$100:$X$108,'[2]15A1'!$Q$110:$X$112</definedName>
    <definedName name="UD_Rule" localSheetId="22">'[2]15A1'!$Q$22:$X$26,'[2]15A1'!$Q$28:$X$34,'[2]15A1'!$Q$36:$X$47,'[2]15A1'!$Q$49,'[2]15A1'!$Q$51:$X$57,'[2]15A1'!$Q$59:$X$63,'[2]15A1'!$Q$65:$X$67,'[2]15A1'!$Q$69:$X$71,'[2]15A1'!$Q$73:$X$76,'[2]15A1'!$Q$78:$X$80,'[2]15A1'!$Q$82,'[2]15A1'!$Q$84:$X$86,'[2]15A1'!$Q$86,'[2]15A1'!$Q$87:$X$91,'[2]15A1'!$Q$86,'[2]15A1'!$Q$93:$X$95,'[2]15A1'!$Q$97:$X$98,'[2]15A1'!$Q$100:$X$108,'[2]15A1'!$Q$110:$X$112</definedName>
    <definedName name="UD_Rule">'20A1'!#REF!,'20A1'!#REF!,'20A1'!#REF!,'20A1'!#REF!,'20A1'!#REF!,'20A1'!#REF!,'20A1'!#REF!,'20A1'!#REF!,'20A1'!#REF!,'20A1'!#REF!,'20A1'!#REF!,'20A1'!#REF!,'20A1'!#REF!,'20A1'!#REF!,'20A1'!#REF!,'20A1'!#REF!,'20A1'!#REF!,'20A1'!#REF!,'20A1'!#REF!</definedName>
    <definedName name="Underwriting" localSheetId="4">'20A1'!$O$1:$Y$19</definedName>
    <definedName name="Underwriting" localSheetId="5">'20A2'!$R$1:$AA$40</definedName>
    <definedName name="Underwriting" localSheetId="6">'20A3'!$P$1:$X$44</definedName>
    <definedName name="Underwriting" localSheetId="7">'20B1'!$S$1:$AB$24</definedName>
    <definedName name="Underwriting" localSheetId="8">'20B2'!$P$1:$Z$26</definedName>
    <definedName name="Underwriting" localSheetId="9">'20C1'!$S$1:$AB$36</definedName>
    <definedName name="Underwriting" localSheetId="10">'20C2a'!$Q$1:$Z$17</definedName>
    <definedName name="Underwriting" localSheetId="11">'20C2b'!$S$1:$AB$27</definedName>
    <definedName name="Underwriting" localSheetId="12">'20C3'!$T$3:$AC$19</definedName>
    <definedName name="Underwriting" localSheetId="13">'20C4'!$P$1:$Y$28</definedName>
    <definedName name="Underwriting" localSheetId="14">'20C5'!$AA$1:$AK$827</definedName>
    <definedName name="Underwriting" localSheetId="15">'20D1'!$S$1:$AB$34</definedName>
    <definedName name="Underwriting" localSheetId="16">'20D2'!$S$1:$AB$34</definedName>
    <definedName name="Underwriting" localSheetId="17">'20D3'!$Q$1:$Z$33</definedName>
    <definedName name="Underwriting" localSheetId="18">'20E1'!$P$1:$AA$48</definedName>
    <definedName name="Underwriting" localSheetId="19">'20E3a'!$Q$1:$Z$13</definedName>
    <definedName name="Underwriting" localSheetId="20">'20E3b'!$Q$1:$Z$51</definedName>
    <definedName name="Underwriting" localSheetId="21">'20F1'!$R$1:$AA$25</definedName>
    <definedName name="Underwriting" localSheetId="22">'20F2'!$R$1:$AA$16</definedName>
    <definedName name="Underwriting" localSheetId="23">'20F3'!$Q$1:$Z$19</definedName>
    <definedName name="Underwriting" localSheetId="24">'EUA Restrictions'!$B$2:$N$62</definedName>
    <definedName name="Underwriting" localSheetId="3">Notes!$P$1:$AA$101</definedName>
    <definedName name="Underwriting" localSheetId="2">'Scoring Checklist'!#REF!</definedName>
    <definedName name="Underwriting" localSheetId="1">Summary!$P$1:$AC$77</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52" i="22" l="1"/>
  <c r="Y52" i="22"/>
  <c r="K52" i="22"/>
  <c r="S10" i="37"/>
  <c r="S23" i="38" l="1"/>
  <c r="F41" i="37"/>
  <c r="H43" i="37" s="1"/>
  <c r="S41" i="37"/>
  <c r="S42" i="37"/>
  <c r="S44" i="37" s="1"/>
  <c r="U43" i="37"/>
  <c r="F42" i="37" l="1"/>
  <c r="F44" i="37" s="1"/>
  <c r="J43" i="37" s="1"/>
  <c r="W43" i="37"/>
  <c r="Q49" i="37" l="1"/>
  <c r="P49" i="37" s="1"/>
  <c r="Q47" i="37"/>
  <c r="P47" i="37" s="1"/>
  <c r="Q48" i="37"/>
  <c r="P48" i="37" s="1"/>
  <c r="D49" i="37"/>
  <c r="C49" i="37" s="1"/>
  <c r="D47" i="37"/>
  <c r="C47" i="37" s="1"/>
  <c r="D48" i="37"/>
  <c r="C48" i="37" s="1"/>
  <c r="V17" i="38" l="1"/>
  <c r="V19" i="38"/>
  <c r="W74" i="22"/>
  <c r="W48" i="22"/>
  <c r="S24" i="38" l="1"/>
  <c r="R24" i="38" s="1"/>
  <c r="R23" i="38"/>
  <c r="X32" i="36" l="1"/>
  <c r="L32" i="36"/>
  <c r="S33" i="36" l="1"/>
  <c r="T33" i="36"/>
  <c r="U33" i="36"/>
  <c r="V33" i="36"/>
  <c r="W33" i="36"/>
  <c r="R33" i="36"/>
  <c r="X41" i="36" l="1"/>
  <c r="W34" i="36" l="1"/>
  <c r="V34" i="36"/>
  <c r="U34" i="36"/>
  <c r="T34" i="36"/>
  <c r="S34" i="36"/>
  <c r="R34" i="36"/>
  <c r="L41" i="36"/>
  <c r="G33" i="36"/>
  <c r="G34" i="36" s="1"/>
  <c r="H33" i="36"/>
  <c r="H34" i="36" s="1"/>
  <c r="I33" i="36"/>
  <c r="I34" i="36" s="1"/>
  <c r="J33" i="36"/>
  <c r="J34" i="36" s="1"/>
  <c r="K33" i="36"/>
  <c r="K34" i="36" s="1"/>
  <c r="F33" i="36"/>
  <c r="F34" i="36" s="1"/>
  <c r="X34" i="36" l="1"/>
  <c r="X36" i="36" s="1"/>
  <c r="L34" i="36"/>
  <c r="L36" i="36" s="1"/>
  <c r="L40" i="36" s="1"/>
  <c r="G10" i="36" s="1"/>
  <c r="X40" i="36" l="1"/>
  <c r="S10" i="36" s="1"/>
  <c r="H93" i="29"/>
  <c r="E91" i="29"/>
  <c r="E90" i="29"/>
  <c r="E89" i="29"/>
  <c r="E88" i="29"/>
  <c r="E87" i="29"/>
  <c r="E86" i="29"/>
  <c r="E83" i="29"/>
  <c r="E82" i="29"/>
  <c r="E81" i="29"/>
  <c r="E80" i="29"/>
  <c r="E78" i="29"/>
  <c r="E77" i="29"/>
  <c r="AE19" i="34"/>
  <c r="O19" i="34"/>
  <c r="W10" i="11" l="1"/>
  <c r="C215" i="29" l="1"/>
  <c r="B215" i="29"/>
  <c r="C211" i="29"/>
  <c r="F201" i="29"/>
  <c r="C195" i="29"/>
  <c r="B195" i="29"/>
  <c r="C194" i="29"/>
  <c r="B194" i="29"/>
  <c r="C193" i="29"/>
  <c r="B193" i="29"/>
  <c r="C192" i="29"/>
  <c r="B192" i="29"/>
  <c r="C191" i="29"/>
  <c r="B191" i="29"/>
  <c r="H187" i="29"/>
  <c r="I178" i="29"/>
  <c r="I179" i="29"/>
  <c r="I180" i="29"/>
  <c r="I181" i="29"/>
  <c r="I182" i="29"/>
  <c r="I183" i="29"/>
  <c r="I184" i="29"/>
  <c r="I185" i="29"/>
  <c r="I186" i="29"/>
  <c r="I187" i="29"/>
  <c r="I177" i="29"/>
  <c r="H178" i="29"/>
  <c r="H179" i="29"/>
  <c r="H180" i="29"/>
  <c r="H181" i="29"/>
  <c r="H182" i="29"/>
  <c r="H183" i="29"/>
  <c r="H184" i="29"/>
  <c r="H185" i="29"/>
  <c r="H186" i="29"/>
  <c r="H177" i="29"/>
  <c r="C178" i="29"/>
  <c r="C179" i="29"/>
  <c r="C180" i="29"/>
  <c r="C181" i="29"/>
  <c r="C182" i="29"/>
  <c r="C183" i="29"/>
  <c r="C184" i="29"/>
  <c r="C185" i="29"/>
  <c r="C186" i="29"/>
  <c r="C177" i="29"/>
  <c r="H174" i="29"/>
  <c r="C170" i="29"/>
  <c r="B170" i="29"/>
  <c r="C169" i="29"/>
  <c r="B169" i="29"/>
  <c r="E159" i="29"/>
  <c r="D141" i="29"/>
  <c r="D142" i="29"/>
  <c r="D143" i="29"/>
  <c r="D144" i="29"/>
  <c r="D145" i="29"/>
  <c r="D146" i="29"/>
  <c r="D147" i="29"/>
  <c r="J147" i="29"/>
  <c r="H147" i="29"/>
  <c r="J146" i="29"/>
  <c r="H146" i="29"/>
  <c r="J145" i="29"/>
  <c r="H145" i="29"/>
  <c r="J144" i="29"/>
  <c r="H144" i="29"/>
  <c r="J143" i="29"/>
  <c r="H143" i="29"/>
  <c r="J142" i="29"/>
  <c r="H142" i="29"/>
  <c r="J141" i="29"/>
  <c r="H141" i="29"/>
  <c r="J140" i="29"/>
  <c r="H140" i="29"/>
  <c r="D140" i="29"/>
  <c r="C132" i="29"/>
  <c r="B132" i="29"/>
  <c r="B128" i="29"/>
  <c r="C128" i="29"/>
  <c r="C127" i="29"/>
  <c r="B127" i="29"/>
  <c r="B123" i="29"/>
  <c r="C123" i="29"/>
  <c r="C122" i="29"/>
  <c r="B122" i="29"/>
  <c r="B117" i="29"/>
  <c r="C117" i="29"/>
  <c r="B118" i="29"/>
  <c r="C118" i="29"/>
  <c r="C116" i="29"/>
  <c r="B116" i="29"/>
  <c r="L114" i="29"/>
  <c r="B109" i="29"/>
  <c r="C109" i="29"/>
  <c r="B110" i="29"/>
  <c r="C110" i="29"/>
  <c r="C108" i="29"/>
  <c r="B108" i="29"/>
  <c r="G103" i="29"/>
  <c r="F72" i="29"/>
  <c r="F70" i="29"/>
  <c r="F68" i="29"/>
  <c r="B59" i="29"/>
  <c r="C59" i="29"/>
  <c r="B60" i="29"/>
  <c r="C60" i="29"/>
  <c r="B61" i="29"/>
  <c r="C61" i="29"/>
  <c r="B62" i="29"/>
  <c r="C62" i="29"/>
  <c r="B63" i="29"/>
  <c r="C63" i="29"/>
  <c r="B64" i="29"/>
  <c r="C64" i="29"/>
  <c r="C58" i="29"/>
  <c r="B58" i="29"/>
  <c r="B53" i="29"/>
  <c r="C53" i="29"/>
  <c r="B54" i="29"/>
  <c r="C54" i="29"/>
  <c r="C52" i="29"/>
  <c r="B52" i="29"/>
  <c r="C45" i="29"/>
  <c r="B45" i="29"/>
  <c r="C46" i="29"/>
  <c r="B46" i="29" s="1"/>
  <c r="C47" i="29"/>
  <c r="B47" i="29" s="1"/>
  <c r="B42" i="29"/>
  <c r="C42" i="29"/>
  <c r="B43" i="29"/>
  <c r="C43" i="29"/>
  <c r="C41" i="29"/>
  <c r="B41" i="29"/>
  <c r="C35" i="29"/>
  <c r="C36" i="29"/>
  <c r="C34" i="29"/>
  <c r="C30" i="29"/>
  <c r="C31" i="29"/>
  <c r="C29" i="29"/>
  <c r="B24" i="29"/>
  <c r="C24" i="29"/>
  <c r="C23" i="29"/>
  <c r="B20" i="29"/>
  <c r="C20" i="29"/>
  <c r="C19" i="29"/>
  <c r="B23" i="29"/>
  <c r="B19" i="29"/>
  <c r="C14" i="29"/>
  <c r="B14" i="29"/>
  <c r="I48" i="22" l="1"/>
  <c r="Q14" i="39"/>
  <c r="D14" i="39"/>
  <c r="AD46" i="9"/>
  <c r="AB48" i="9"/>
  <c r="AA48" i="9" s="1"/>
  <c r="AC48" i="9"/>
  <c r="AB49" i="9"/>
  <c r="AA49" i="9" s="1"/>
  <c r="AC49" i="9"/>
  <c r="AB50" i="9"/>
  <c r="AA50" i="9" s="1"/>
  <c r="AC50" i="9"/>
  <c r="AD54" i="9"/>
  <c r="AB56" i="9"/>
  <c r="AA56" i="9" s="1"/>
  <c r="AC56" i="9"/>
  <c r="AB57" i="9"/>
  <c r="AA57" i="9" s="1"/>
  <c r="AC57" i="9"/>
  <c r="AB58" i="9"/>
  <c r="AA58" i="9" s="1"/>
  <c r="AC58" i="9"/>
  <c r="AD62" i="9"/>
  <c r="AB64" i="9"/>
  <c r="AA64" i="9" s="1"/>
  <c r="AC64" i="9"/>
  <c r="AB65" i="9"/>
  <c r="AA65" i="9" s="1"/>
  <c r="AC65" i="9"/>
  <c r="AB66" i="9"/>
  <c r="AA66" i="9" s="1"/>
  <c r="AC66" i="9"/>
  <c r="AD70" i="9"/>
  <c r="AB72" i="9"/>
  <c r="AA72" i="9" s="1"/>
  <c r="AC72" i="9"/>
  <c r="AB73" i="9"/>
  <c r="AA73" i="9" s="1"/>
  <c r="AC73" i="9"/>
  <c r="AB74" i="9"/>
  <c r="AA74" i="9" s="1"/>
  <c r="AC74" i="9"/>
  <c r="AD78" i="9"/>
  <c r="AB80" i="9"/>
  <c r="AA80" i="9" s="1"/>
  <c r="AC80" i="9"/>
  <c r="AB81" i="9"/>
  <c r="AA81" i="9" s="1"/>
  <c r="AC81" i="9"/>
  <c r="AB82" i="9"/>
  <c r="AA82" i="9" s="1"/>
  <c r="AC82" i="9"/>
  <c r="AD86" i="9"/>
  <c r="AB88" i="9"/>
  <c r="AA88" i="9" s="1"/>
  <c r="AC88" i="9"/>
  <c r="AB89" i="9"/>
  <c r="AA89" i="9" s="1"/>
  <c r="AC89" i="9"/>
  <c r="AB90" i="9"/>
  <c r="AA90" i="9" s="1"/>
  <c r="AC90" i="9"/>
  <c r="AD94" i="9"/>
  <c r="AB96" i="9"/>
  <c r="AA96" i="9" s="1"/>
  <c r="AC96" i="9"/>
  <c r="AB97" i="9"/>
  <c r="AA97" i="9" s="1"/>
  <c r="AC97" i="9"/>
  <c r="AB98" i="9"/>
  <c r="AA98" i="9" s="1"/>
  <c r="AC98" i="9"/>
  <c r="AD102" i="9"/>
  <c r="AB104" i="9"/>
  <c r="AA104" i="9" s="1"/>
  <c r="AC104" i="9"/>
  <c r="AB105" i="9"/>
  <c r="AA105" i="9" s="1"/>
  <c r="AC105" i="9"/>
  <c r="AB106" i="9"/>
  <c r="AA106" i="9" s="1"/>
  <c r="AC106" i="9"/>
  <c r="AD110" i="9"/>
  <c r="AB112" i="9"/>
  <c r="AA112" i="9" s="1"/>
  <c r="AC112" i="9"/>
  <c r="AB113" i="9"/>
  <c r="AA113" i="9" s="1"/>
  <c r="AC113" i="9"/>
  <c r="AB114" i="9"/>
  <c r="AA114" i="9" s="1"/>
  <c r="AC114" i="9"/>
  <c r="AD118" i="9"/>
  <c r="AB120" i="9"/>
  <c r="AA120" i="9" s="1"/>
  <c r="AC120" i="9"/>
  <c r="AB121" i="9"/>
  <c r="AA121" i="9" s="1"/>
  <c r="AC121" i="9"/>
  <c r="AB122" i="9"/>
  <c r="AA122" i="9" s="1"/>
  <c r="AC122" i="9"/>
  <c r="AD126" i="9"/>
  <c r="AB128" i="9"/>
  <c r="AA128" i="9" s="1"/>
  <c r="AC128" i="9"/>
  <c r="AB129" i="9"/>
  <c r="AA129" i="9" s="1"/>
  <c r="AC129" i="9"/>
  <c r="AB130" i="9"/>
  <c r="AA130" i="9" s="1"/>
  <c r="AC130" i="9"/>
  <c r="AD134" i="9"/>
  <c r="AB136" i="9"/>
  <c r="AA136" i="9" s="1"/>
  <c r="AC136" i="9"/>
  <c r="AB137" i="9"/>
  <c r="AA137" i="9" s="1"/>
  <c r="AC137" i="9"/>
  <c r="AB138" i="9"/>
  <c r="AA138" i="9" s="1"/>
  <c r="AC138" i="9"/>
  <c r="AD142" i="9"/>
  <c r="AB144" i="9"/>
  <c r="AA144" i="9" s="1"/>
  <c r="AC144" i="9"/>
  <c r="AB145" i="9"/>
  <c r="AA145" i="9" s="1"/>
  <c r="AC145" i="9"/>
  <c r="AA146" i="9"/>
  <c r="AB146" i="9"/>
  <c r="AC146" i="9"/>
  <c r="AD150" i="9"/>
  <c r="AA152" i="9"/>
  <c r="AB152" i="9"/>
  <c r="AC152" i="9"/>
  <c r="AB153" i="9"/>
  <c r="AA153" i="9" s="1"/>
  <c r="AC153" i="9"/>
  <c r="AB154" i="9"/>
  <c r="AA154" i="9" s="1"/>
  <c r="AC154" i="9"/>
  <c r="AD158" i="9"/>
  <c r="AB160" i="9"/>
  <c r="AA160" i="9" s="1"/>
  <c r="AC160" i="9"/>
  <c r="AA161" i="9"/>
  <c r="AB161" i="9"/>
  <c r="AC161" i="9"/>
  <c r="AB162" i="9"/>
  <c r="AA162" i="9" s="1"/>
  <c r="AC162" i="9"/>
  <c r="AD166" i="9"/>
  <c r="AB168" i="9"/>
  <c r="AA168" i="9" s="1"/>
  <c r="AC168" i="9"/>
  <c r="AA169" i="9"/>
  <c r="AB169" i="9"/>
  <c r="AC169" i="9"/>
  <c r="AB170" i="9"/>
  <c r="AA170" i="9" s="1"/>
  <c r="AC170" i="9"/>
  <c r="AD174" i="9"/>
  <c r="AB176" i="9"/>
  <c r="AA176" i="9" s="1"/>
  <c r="AC176" i="9"/>
  <c r="AA177" i="9"/>
  <c r="AB177" i="9"/>
  <c r="AC177" i="9"/>
  <c r="AB178" i="9"/>
  <c r="AA178" i="9" s="1"/>
  <c r="AC178" i="9"/>
  <c r="AD182" i="9"/>
  <c r="AB184" i="9"/>
  <c r="AA184" i="9" s="1"/>
  <c r="AC184" i="9"/>
  <c r="AB185" i="9"/>
  <c r="AA185" i="9" s="1"/>
  <c r="AC185" i="9"/>
  <c r="AB186" i="9"/>
  <c r="AA186" i="9" s="1"/>
  <c r="AC186" i="9"/>
  <c r="AD190" i="9"/>
  <c r="AB192" i="9"/>
  <c r="AA192" i="9" s="1"/>
  <c r="AC192" i="9"/>
  <c r="AB193" i="9"/>
  <c r="AA193" i="9" s="1"/>
  <c r="AC193" i="9"/>
  <c r="AA194" i="9"/>
  <c r="AB194" i="9"/>
  <c r="AC194" i="9"/>
  <c r="AD198" i="9"/>
  <c r="AA200" i="9"/>
  <c r="AB200" i="9"/>
  <c r="AC200" i="9"/>
  <c r="AB201" i="9"/>
  <c r="AA201" i="9" s="1"/>
  <c r="AC201" i="9"/>
  <c r="AB202" i="9"/>
  <c r="AA202" i="9" s="1"/>
  <c r="AC202" i="9"/>
  <c r="AD206" i="9"/>
  <c r="AB208" i="9"/>
  <c r="AA208" i="9" s="1"/>
  <c r="AC208" i="9"/>
  <c r="AB209" i="9"/>
  <c r="AA209" i="9" s="1"/>
  <c r="AC209" i="9"/>
  <c r="AA210" i="9"/>
  <c r="AB210" i="9"/>
  <c r="AC210" i="9"/>
  <c r="AD214" i="9"/>
  <c r="AA216" i="9"/>
  <c r="AB216" i="9"/>
  <c r="AC216" i="9"/>
  <c r="AB217" i="9"/>
  <c r="AA217" i="9" s="1"/>
  <c r="AC217" i="9"/>
  <c r="AB218" i="9"/>
  <c r="AA218" i="9" s="1"/>
  <c r="AC218" i="9"/>
  <c r="AD222" i="9"/>
  <c r="AB224" i="9"/>
  <c r="AA224" i="9" s="1"/>
  <c r="AC224" i="9"/>
  <c r="AA225" i="9"/>
  <c r="AB225" i="9"/>
  <c r="AC225" i="9"/>
  <c r="AB226" i="9"/>
  <c r="AA226" i="9" s="1"/>
  <c r="AC226" i="9"/>
  <c r="AD230" i="9"/>
  <c r="AB232" i="9"/>
  <c r="AA232" i="9" s="1"/>
  <c r="AC232" i="9"/>
  <c r="AA233" i="9"/>
  <c r="AB233" i="9"/>
  <c r="AC233" i="9"/>
  <c r="AB234" i="9"/>
  <c r="AA234" i="9" s="1"/>
  <c r="AC234" i="9"/>
  <c r="AD238" i="9"/>
  <c r="AB240" i="9"/>
  <c r="AA240" i="9" s="1"/>
  <c r="AC240" i="9"/>
  <c r="AA241" i="9"/>
  <c r="AB241" i="9"/>
  <c r="AC241" i="9"/>
  <c r="AB242" i="9"/>
  <c r="AA242" i="9" s="1"/>
  <c r="AC242" i="9"/>
  <c r="AD246" i="9"/>
  <c r="AB248" i="9"/>
  <c r="AA248" i="9" s="1"/>
  <c r="AC248" i="9"/>
  <c r="AA249" i="9"/>
  <c r="AB249" i="9"/>
  <c r="AC249" i="9"/>
  <c r="AB250" i="9"/>
  <c r="AA250" i="9" s="1"/>
  <c r="AC250" i="9"/>
  <c r="AD254" i="9"/>
  <c r="AB256" i="9"/>
  <c r="AA256" i="9" s="1"/>
  <c r="AC256" i="9"/>
  <c r="AA257" i="9"/>
  <c r="AB257" i="9"/>
  <c r="AC257" i="9"/>
  <c r="AB258" i="9"/>
  <c r="AA258" i="9" s="1"/>
  <c r="AC258" i="9"/>
  <c r="AD262" i="9"/>
  <c r="AB264" i="9"/>
  <c r="AA264" i="9" s="1"/>
  <c r="AC264" i="9"/>
  <c r="AA265" i="9"/>
  <c r="AB265" i="9"/>
  <c r="AC265" i="9"/>
  <c r="AB266" i="9"/>
  <c r="AA266" i="9" s="1"/>
  <c r="AC266" i="9"/>
  <c r="AD270" i="9"/>
  <c r="AB272" i="9"/>
  <c r="AA272" i="9" s="1"/>
  <c r="AC272" i="9"/>
  <c r="AA273" i="9"/>
  <c r="AB273" i="9"/>
  <c r="AC273" i="9"/>
  <c r="AB274" i="9"/>
  <c r="AA274" i="9" s="1"/>
  <c r="AC274" i="9"/>
  <c r="AD278" i="9"/>
  <c r="AB280" i="9"/>
  <c r="AA280" i="9" s="1"/>
  <c r="AC280" i="9"/>
  <c r="AA281" i="9"/>
  <c r="AB281" i="9"/>
  <c r="AC281" i="9"/>
  <c r="AB282" i="9"/>
  <c r="AA282" i="9" s="1"/>
  <c r="AC282" i="9"/>
  <c r="AD286" i="9"/>
  <c r="AB288" i="9"/>
  <c r="AA288" i="9" s="1"/>
  <c r="AC288" i="9"/>
  <c r="AA289" i="9"/>
  <c r="AB289" i="9"/>
  <c r="AC289" i="9"/>
  <c r="AB290" i="9"/>
  <c r="AA290" i="9" s="1"/>
  <c r="AC290" i="9"/>
  <c r="AD294" i="9"/>
  <c r="AB296" i="9"/>
  <c r="AA296" i="9" s="1"/>
  <c r="AC296" i="9"/>
  <c r="AA297" i="9"/>
  <c r="AB297" i="9"/>
  <c r="AC297" i="9"/>
  <c r="AB298" i="9"/>
  <c r="AA298" i="9" s="1"/>
  <c r="AC298" i="9"/>
  <c r="AD302" i="9"/>
  <c r="AB304" i="9"/>
  <c r="AA304" i="9" s="1"/>
  <c r="AC304" i="9"/>
  <c r="AA305" i="9"/>
  <c r="AB305" i="9"/>
  <c r="AC305" i="9"/>
  <c r="AB306" i="9"/>
  <c r="AA306" i="9" s="1"/>
  <c r="AC306" i="9"/>
  <c r="AD310" i="9"/>
  <c r="AB312" i="9"/>
  <c r="AA312" i="9" s="1"/>
  <c r="AC312" i="9"/>
  <c r="AA313" i="9"/>
  <c r="AB313" i="9"/>
  <c r="AC313" i="9"/>
  <c r="AB314" i="9"/>
  <c r="AA314" i="9" s="1"/>
  <c r="AC314" i="9"/>
  <c r="AD318" i="9"/>
  <c r="AB320" i="9"/>
  <c r="AA320" i="9" s="1"/>
  <c r="AC320" i="9"/>
  <c r="AA321" i="9"/>
  <c r="AB321" i="9"/>
  <c r="AC321" i="9"/>
  <c r="AB322" i="9"/>
  <c r="AA322" i="9" s="1"/>
  <c r="AC322" i="9"/>
  <c r="AD326" i="9"/>
  <c r="AB328" i="9"/>
  <c r="AA328" i="9" s="1"/>
  <c r="AC328" i="9"/>
  <c r="AA329" i="9"/>
  <c r="AB329" i="9"/>
  <c r="AC329" i="9"/>
  <c r="AB330" i="9"/>
  <c r="AA330" i="9" s="1"/>
  <c r="AC330" i="9"/>
  <c r="AD334" i="9"/>
  <c r="AB336" i="9"/>
  <c r="AA336" i="9" s="1"/>
  <c r="AC336" i="9"/>
  <c r="AA337" i="9"/>
  <c r="AB337" i="9"/>
  <c r="AC337" i="9"/>
  <c r="AB338" i="9"/>
  <c r="AA338" i="9" s="1"/>
  <c r="AC338" i="9"/>
  <c r="AD342" i="9"/>
  <c r="AB344" i="9"/>
  <c r="AA344" i="9" s="1"/>
  <c r="AC344" i="9"/>
  <c r="AA345" i="9"/>
  <c r="AB345" i="9"/>
  <c r="AC345" i="9"/>
  <c r="AB346" i="9"/>
  <c r="AA346" i="9" s="1"/>
  <c r="AC346" i="9"/>
  <c r="AD350" i="9"/>
  <c r="AB352" i="9"/>
  <c r="AA352" i="9" s="1"/>
  <c r="AC352" i="9"/>
  <c r="AA353" i="9"/>
  <c r="AB353" i="9"/>
  <c r="AC353" i="9"/>
  <c r="AB354" i="9"/>
  <c r="AA354" i="9" s="1"/>
  <c r="AC354" i="9"/>
  <c r="AD358" i="9"/>
  <c r="AB360" i="9"/>
  <c r="AA360" i="9" s="1"/>
  <c r="AC360" i="9"/>
  <c r="AA361" i="9"/>
  <c r="AB361" i="9"/>
  <c r="AC361" i="9"/>
  <c r="AB362" i="9"/>
  <c r="AA362" i="9" s="1"/>
  <c r="AC362" i="9"/>
  <c r="AD366" i="9"/>
  <c r="AB368" i="9"/>
  <c r="AA368" i="9" s="1"/>
  <c r="AC368" i="9"/>
  <c r="AA369" i="9"/>
  <c r="AB369" i="9"/>
  <c r="AC369" i="9"/>
  <c r="AB370" i="9"/>
  <c r="AA370" i="9" s="1"/>
  <c r="AC370" i="9"/>
  <c r="AD374" i="9"/>
  <c r="AB376" i="9"/>
  <c r="AA376" i="9" s="1"/>
  <c r="AC376" i="9"/>
  <c r="AA377" i="9"/>
  <c r="AB377" i="9"/>
  <c r="AC377" i="9"/>
  <c r="AB378" i="9"/>
  <c r="AA378" i="9" s="1"/>
  <c r="AC378" i="9"/>
  <c r="AD382" i="9"/>
  <c r="AB384" i="9"/>
  <c r="AA384" i="9" s="1"/>
  <c r="AC384" i="9"/>
  <c r="AA385" i="9"/>
  <c r="AB385" i="9"/>
  <c r="AC385" i="9"/>
  <c r="AB386" i="9"/>
  <c r="AA386" i="9" s="1"/>
  <c r="AC386" i="9"/>
  <c r="AD390" i="9"/>
  <c r="AB392" i="9"/>
  <c r="AA392" i="9" s="1"/>
  <c r="AC392" i="9"/>
  <c r="AA393" i="9"/>
  <c r="AB393" i="9"/>
  <c r="AC393" i="9"/>
  <c r="AB394" i="9"/>
  <c r="AA394" i="9" s="1"/>
  <c r="AC394" i="9"/>
  <c r="AD398" i="9"/>
  <c r="AB400" i="9"/>
  <c r="AA400" i="9" s="1"/>
  <c r="AC400" i="9"/>
  <c r="AA401" i="9"/>
  <c r="AB401" i="9"/>
  <c r="AC401" i="9"/>
  <c r="AB402" i="9"/>
  <c r="AA402" i="9" s="1"/>
  <c r="AC402" i="9"/>
  <c r="AD406" i="9"/>
  <c r="AB408" i="9"/>
  <c r="AA408" i="9" s="1"/>
  <c r="AC408" i="9"/>
  <c r="AA409" i="9"/>
  <c r="AB409" i="9"/>
  <c r="AC409" i="9"/>
  <c r="AB410" i="9"/>
  <c r="AA410" i="9" s="1"/>
  <c r="AC410" i="9"/>
  <c r="AD414" i="9"/>
  <c r="AB416" i="9"/>
  <c r="AA416" i="9" s="1"/>
  <c r="AC416" i="9"/>
  <c r="AA417" i="9"/>
  <c r="AB417" i="9"/>
  <c r="AC417" i="9"/>
  <c r="AB418" i="9"/>
  <c r="AA418" i="9" s="1"/>
  <c r="AC418" i="9"/>
  <c r="AD422" i="9"/>
  <c r="AB424" i="9"/>
  <c r="AA424" i="9" s="1"/>
  <c r="AC424" i="9"/>
  <c r="AA425" i="9"/>
  <c r="AB425" i="9"/>
  <c r="AC425" i="9"/>
  <c r="AB426" i="9"/>
  <c r="AA426" i="9" s="1"/>
  <c r="AC426" i="9"/>
  <c r="AD430" i="9"/>
  <c r="AB432" i="9"/>
  <c r="AA432" i="9" s="1"/>
  <c r="AC432" i="9"/>
  <c r="AA433" i="9"/>
  <c r="AB433" i="9"/>
  <c r="AC433" i="9"/>
  <c r="AB434" i="9"/>
  <c r="AA434" i="9" s="1"/>
  <c r="AC434" i="9"/>
  <c r="AD438" i="9"/>
  <c r="AB440" i="9"/>
  <c r="AA440" i="9" s="1"/>
  <c r="AC440" i="9"/>
  <c r="AA441" i="9"/>
  <c r="AB441" i="9"/>
  <c r="AC441" i="9"/>
  <c r="AB442" i="9"/>
  <c r="AA442" i="9" s="1"/>
  <c r="AC442" i="9"/>
  <c r="AD446" i="9"/>
  <c r="AB448" i="9"/>
  <c r="AA448" i="9" s="1"/>
  <c r="AC448" i="9"/>
  <c r="AA449" i="9"/>
  <c r="AB449" i="9"/>
  <c r="AC449" i="9"/>
  <c r="AB450" i="9"/>
  <c r="AA450" i="9" s="1"/>
  <c r="AC450" i="9"/>
  <c r="AD454" i="9"/>
  <c r="AB456" i="9"/>
  <c r="AA456" i="9" s="1"/>
  <c r="AC456" i="9"/>
  <c r="AA457" i="9"/>
  <c r="AB457" i="9"/>
  <c r="AC457" i="9"/>
  <c r="AB458" i="9"/>
  <c r="AA458" i="9" s="1"/>
  <c r="AC458" i="9"/>
  <c r="AD462" i="9"/>
  <c r="AB464" i="9"/>
  <c r="AA464" i="9" s="1"/>
  <c r="AC464" i="9"/>
  <c r="AA465" i="9"/>
  <c r="AB465" i="9"/>
  <c r="AC465" i="9"/>
  <c r="AB466" i="9"/>
  <c r="AA466" i="9" s="1"/>
  <c r="AC466" i="9"/>
  <c r="AD470" i="9"/>
  <c r="AB472" i="9"/>
  <c r="AA472" i="9" s="1"/>
  <c r="AC472" i="9"/>
  <c r="AA473" i="9"/>
  <c r="AB473" i="9"/>
  <c r="AC473" i="9"/>
  <c r="AB474" i="9"/>
  <c r="AA474" i="9" s="1"/>
  <c r="AC474" i="9"/>
  <c r="AD478" i="9"/>
  <c r="AB480" i="9"/>
  <c r="AA480" i="9" s="1"/>
  <c r="AC480" i="9"/>
  <c r="AA481" i="9"/>
  <c r="AB481" i="9"/>
  <c r="AC481" i="9"/>
  <c r="AB482" i="9"/>
  <c r="AA482" i="9" s="1"/>
  <c r="AC482" i="9"/>
  <c r="AD486" i="9"/>
  <c r="AB488" i="9"/>
  <c r="AA488" i="9" s="1"/>
  <c r="AC488" i="9"/>
  <c r="AA489" i="9"/>
  <c r="AB489" i="9"/>
  <c r="AC489" i="9"/>
  <c r="AB490" i="9"/>
  <c r="AA490" i="9" s="1"/>
  <c r="AC490" i="9"/>
  <c r="AD494" i="9"/>
  <c r="AB496" i="9"/>
  <c r="AA496" i="9" s="1"/>
  <c r="AC496" i="9"/>
  <c r="AA497" i="9"/>
  <c r="AB497" i="9"/>
  <c r="AC497" i="9"/>
  <c r="AB498" i="9"/>
  <c r="AA498" i="9" s="1"/>
  <c r="AC498" i="9"/>
  <c r="AD502" i="9"/>
  <c r="AB504" i="9"/>
  <c r="AA504" i="9" s="1"/>
  <c r="AC504" i="9"/>
  <c r="AA505" i="9"/>
  <c r="AB505" i="9"/>
  <c r="AC505" i="9"/>
  <c r="AB506" i="9"/>
  <c r="AA506" i="9" s="1"/>
  <c r="AC506" i="9"/>
  <c r="AD510" i="9"/>
  <c r="AB512" i="9"/>
  <c r="AA512" i="9" s="1"/>
  <c r="AC512" i="9"/>
  <c r="AA513" i="9"/>
  <c r="AB513" i="9"/>
  <c r="AC513" i="9"/>
  <c r="AB514" i="9"/>
  <c r="AA514" i="9" s="1"/>
  <c r="AC514" i="9"/>
  <c r="AD518" i="9"/>
  <c r="AB520" i="9"/>
  <c r="AA520" i="9" s="1"/>
  <c r="AC520" i="9"/>
  <c r="AA521" i="9"/>
  <c r="AB521" i="9"/>
  <c r="AC521" i="9"/>
  <c r="AB522" i="9"/>
  <c r="AA522" i="9" s="1"/>
  <c r="AC522" i="9"/>
  <c r="AD526" i="9"/>
  <c r="AB528" i="9"/>
  <c r="AA528" i="9" s="1"/>
  <c r="AC528" i="9"/>
  <c r="AA529" i="9"/>
  <c r="AB529" i="9"/>
  <c r="AC529" i="9"/>
  <c r="AB530" i="9"/>
  <c r="AA530" i="9" s="1"/>
  <c r="AC530" i="9"/>
  <c r="AD534" i="9"/>
  <c r="AB536" i="9"/>
  <c r="AA536" i="9" s="1"/>
  <c r="AC536" i="9"/>
  <c r="AA537" i="9"/>
  <c r="AB537" i="9"/>
  <c r="AC537" i="9"/>
  <c r="AB538" i="9"/>
  <c r="AA538" i="9" s="1"/>
  <c r="AC538" i="9"/>
  <c r="AD542" i="9"/>
  <c r="AB544" i="9"/>
  <c r="AA544" i="9" s="1"/>
  <c r="AC544" i="9"/>
  <c r="AA545" i="9"/>
  <c r="AB545" i="9"/>
  <c r="AC545" i="9"/>
  <c r="AB546" i="9"/>
  <c r="AA546" i="9" s="1"/>
  <c r="AC546" i="9"/>
  <c r="AD550" i="9"/>
  <c r="AB552" i="9"/>
  <c r="AA552" i="9" s="1"/>
  <c r="AC552" i="9"/>
  <c r="AA553" i="9"/>
  <c r="AB553" i="9"/>
  <c r="AC553" i="9"/>
  <c r="AB554" i="9"/>
  <c r="AA554" i="9" s="1"/>
  <c r="AC554" i="9"/>
  <c r="AD558" i="9"/>
  <c r="AB560" i="9"/>
  <c r="AA560" i="9" s="1"/>
  <c r="AC560" i="9"/>
  <c r="AA561" i="9"/>
  <c r="AB561" i="9"/>
  <c r="AC561" i="9"/>
  <c r="AB562" i="9"/>
  <c r="AA562" i="9" s="1"/>
  <c r="AC562" i="9"/>
  <c r="AD566" i="9"/>
  <c r="AB568" i="9"/>
  <c r="AA568" i="9" s="1"/>
  <c r="AC568" i="9"/>
  <c r="AA569" i="9"/>
  <c r="AB569" i="9"/>
  <c r="AC569" i="9"/>
  <c r="AB570" i="9"/>
  <c r="AA570" i="9" s="1"/>
  <c r="AC570" i="9"/>
  <c r="AD574" i="9"/>
  <c r="AB576" i="9"/>
  <c r="AA576" i="9" s="1"/>
  <c r="AC576" i="9"/>
  <c r="AA577" i="9"/>
  <c r="AB577" i="9"/>
  <c r="AC577" i="9"/>
  <c r="AB578" i="9"/>
  <c r="AA578" i="9" s="1"/>
  <c r="AC578" i="9"/>
  <c r="AD582" i="9"/>
  <c r="AB584" i="9"/>
  <c r="AA584" i="9" s="1"/>
  <c r="AC584" i="9"/>
  <c r="AA585" i="9"/>
  <c r="AB585" i="9"/>
  <c r="AC585" i="9"/>
  <c r="AB586" i="9"/>
  <c r="AA586" i="9" s="1"/>
  <c r="AC586" i="9"/>
  <c r="AD590" i="9"/>
  <c r="AB592" i="9"/>
  <c r="AA592" i="9" s="1"/>
  <c r="AC592" i="9"/>
  <c r="AA593" i="9"/>
  <c r="AB593" i="9"/>
  <c r="AC593" i="9"/>
  <c r="AB594" i="9"/>
  <c r="AA594" i="9" s="1"/>
  <c r="AC594" i="9"/>
  <c r="AD598" i="9"/>
  <c r="AB600" i="9"/>
  <c r="AA600" i="9" s="1"/>
  <c r="AC600" i="9"/>
  <c r="AA601" i="9"/>
  <c r="AB601" i="9"/>
  <c r="AC601" i="9"/>
  <c r="AB602" i="9"/>
  <c r="AA602" i="9" s="1"/>
  <c r="AC602" i="9"/>
  <c r="AD606" i="9"/>
  <c r="AB608" i="9"/>
  <c r="AA608" i="9" s="1"/>
  <c r="AC608" i="9"/>
  <c r="AA609" i="9"/>
  <c r="AB609" i="9"/>
  <c r="AC609" i="9"/>
  <c r="AB610" i="9"/>
  <c r="AA610" i="9" s="1"/>
  <c r="AC610" i="9"/>
  <c r="AD614" i="9"/>
  <c r="AB616" i="9"/>
  <c r="AA616" i="9" s="1"/>
  <c r="AC616" i="9"/>
  <c r="AA617" i="9"/>
  <c r="AB617" i="9"/>
  <c r="AC617" i="9"/>
  <c r="AB618" i="9"/>
  <c r="AA618" i="9" s="1"/>
  <c r="AC618" i="9"/>
  <c r="AD622" i="9"/>
  <c r="AB624" i="9"/>
  <c r="AA624" i="9" s="1"/>
  <c r="AC624" i="9"/>
  <c r="AA625" i="9"/>
  <c r="AB625" i="9"/>
  <c r="AC625" i="9"/>
  <c r="AB626" i="9"/>
  <c r="AA626" i="9" s="1"/>
  <c r="AC626" i="9"/>
  <c r="AD630" i="9"/>
  <c r="AB632" i="9"/>
  <c r="AA632" i="9" s="1"/>
  <c r="AC632" i="9"/>
  <c r="AA633" i="9"/>
  <c r="AB633" i="9"/>
  <c r="AC633" i="9"/>
  <c r="AB634" i="9"/>
  <c r="AA634" i="9" s="1"/>
  <c r="AC634" i="9"/>
  <c r="AD638" i="9"/>
  <c r="AB640" i="9"/>
  <c r="AA640" i="9" s="1"/>
  <c r="AC640" i="9"/>
  <c r="AA641" i="9"/>
  <c r="AB641" i="9"/>
  <c r="AC641" i="9"/>
  <c r="AB642" i="9"/>
  <c r="AA642" i="9" s="1"/>
  <c r="AC642" i="9"/>
  <c r="AD646" i="9"/>
  <c r="AB648" i="9"/>
  <c r="AA648" i="9" s="1"/>
  <c r="AC648" i="9"/>
  <c r="AA649" i="9"/>
  <c r="AB649" i="9"/>
  <c r="AC649" i="9"/>
  <c r="AB650" i="9"/>
  <c r="AA650" i="9" s="1"/>
  <c r="AC650" i="9"/>
  <c r="AD654" i="9"/>
  <c r="AB656" i="9"/>
  <c r="AA656" i="9" s="1"/>
  <c r="AC656" i="9"/>
  <c r="AA657" i="9"/>
  <c r="AB657" i="9"/>
  <c r="AC657" i="9"/>
  <c r="AB658" i="9"/>
  <c r="AA658" i="9" s="1"/>
  <c r="AC658" i="9"/>
  <c r="AD662" i="9"/>
  <c r="AB664" i="9"/>
  <c r="AA664" i="9" s="1"/>
  <c r="AC664" i="9"/>
  <c r="AA665" i="9"/>
  <c r="AB665" i="9"/>
  <c r="AC665" i="9"/>
  <c r="AB666" i="9"/>
  <c r="AA666" i="9" s="1"/>
  <c r="AC666" i="9"/>
  <c r="AD670" i="9"/>
  <c r="AB672" i="9"/>
  <c r="AA672" i="9" s="1"/>
  <c r="AC672" i="9"/>
  <c r="AA673" i="9"/>
  <c r="AB673" i="9"/>
  <c r="AC673" i="9"/>
  <c r="AB674" i="9"/>
  <c r="AA674" i="9" s="1"/>
  <c r="AC674" i="9"/>
  <c r="AD678" i="9"/>
  <c r="AB680" i="9"/>
  <c r="AA680" i="9" s="1"/>
  <c r="AC680" i="9"/>
  <c r="AA681" i="9"/>
  <c r="AB681" i="9"/>
  <c r="AC681" i="9"/>
  <c r="AB682" i="9"/>
  <c r="AA682" i="9" s="1"/>
  <c r="AC682" i="9"/>
  <c r="AD686" i="9"/>
  <c r="AB688" i="9"/>
  <c r="AA688" i="9" s="1"/>
  <c r="AC688" i="9"/>
  <c r="AA689" i="9"/>
  <c r="AB689" i="9"/>
  <c r="AC689" i="9"/>
  <c r="AB690" i="9"/>
  <c r="AA690" i="9" s="1"/>
  <c r="AC690" i="9"/>
  <c r="AD694" i="9"/>
  <c r="AB696" i="9"/>
  <c r="AA696" i="9" s="1"/>
  <c r="AC696" i="9"/>
  <c r="AA697" i="9"/>
  <c r="AB697" i="9"/>
  <c r="AC697" i="9"/>
  <c r="AB698" i="9"/>
  <c r="AA698" i="9" s="1"/>
  <c r="AC698" i="9"/>
  <c r="AD702" i="9"/>
  <c r="AB704" i="9"/>
  <c r="AA704" i="9" s="1"/>
  <c r="AC704" i="9"/>
  <c r="AA705" i="9"/>
  <c r="AB705" i="9"/>
  <c r="AC705" i="9"/>
  <c r="AB706" i="9"/>
  <c r="AA706" i="9" s="1"/>
  <c r="AC706" i="9"/>
  <c r="AD710" i="9"/>
  <c r="AB712" i="9"/>
  <c r="AA712" i="9" s="1"/>
  <c r="AC712" i="9"/>
  <c r="AA713" i="9"/>
  <c r="AB713" i="9"/>
  <c r="AC713" i="9"/>
  <c r="AB714" i="9"/>
  <c r="AA714" i="9" s="1"/>
  <c r="AC714" i="9"/>
  <c r="AD718" i="9"/>
  <c r="AB720" i="9"/>
  <c r="AA720" i="9" s="1"/>
  <c r="AC720" i="9"/>
  <c r="AA721" i="9"/>
  <c r="AB721" i="9"/>
  <c r="AC721" i="9"/>
  <c r="AB722" i="9"/>
  <c r="AA722" i="9" s="1"/>
  <c r="AC722" i="9"/>
  <c r="AD726" i="9"/>
  <c r="AB728" i="9"/>
  <c r="AA728" i="9" s="1"/>
  <c r="AC728" i="9"/>
  <c r="AA729" i="9"/>
  <c r="AB729" i="9"/>
  <c r="AC729" i="9"/>
  <c r="AB730" i="9"/>
  <c r="AA730" i="9" s="1"/>
  <c r="AC730" i="9"/>
  <c r="AD734" i="9"/>
  <c r="AA736" i="9"/>
  <c r="AB736" i="9"/>
  <c r="AC736" i="9"/>
  <c r="AB737" i="9"/>
  <c r="AA737" i="9" s="1"/>
  <c r="AC737" i="9"/>
  <c r="AB738" i="9"/>
  <c r="AA738" i="9" s="1"/>
  <c r="AC738" i="9"/>
  <c r="AD742" i="9"/>
  <c r="AB744" i="9"/>
  <c r="AA744" i="9" s="1"/>
  <c r="AC744" i="9"/>
  <c r="AB745" i="9"/>
  <c r="AA745" i="9" s="1"/>
  <c r="AC745" i="9"/>
  <c r="AA746" i="9"/>
  <c r="AB746" i="9"/>
  <c r="AC746" i="9"/>
  <c r="AD750" i="9"/>
  <c r="AA752" i="9"/>
  <c r="AB752" i="9"/>
  <c r="AC752" i="9"/>
  <c r="AB753" i="9"/>
  <c r="AA753" i="9" s="1"/>
  <c r="AC753" i="9"/>
  <c r="AB754" i="9"/>
  <c r="AA754" i="9" s="1"/>
  <c r="AC754" i="9"/>
  <c r="AD758" i="9"/>
  <c r="AB760" i="9"/>
  <c r="AA760" i="9" s="1"/>
  <c r="AC760" i="9"/>
  <c r="AB761" i="9"/>
  <c r="AA761" i="9" s="1"/>
  <c r="AC761" i="9"/>
  <c r="AA762" i="9"/>
  <c r="AB762" i="9"/>
  <c r="AC762" i="9"/>
  <c r="AD766" i="9"/>
  <c r="AA768" i="9"/>
  <c r="AB768" i="9"/>
  <c r="AC768" i="9"/>
  <c r="AB769" i="9"/>
  <c r="AA769" i="9" s="1"/>
  <c r="AC769" i="9"/>
  <c r="AB770" i="9"/>
  <c r="AA770" i="9" s="1"/>
  <c r="AC770" i="9"/>
  <c r="AD774" i="9"/>
  <c r="AB776" i="9"/>
  <c r="AA776" i="9" s="1"/>
  <c r="AC776" i="9"/>
  <c r="AB777" i="9"/>
  <c r="AA777" i="9" s="1"/>
  <c r="AC777" i="9"/>
  <c r="AA778" i="9"/>
  <c r="AB778" i="9"/>
  <c r="AC778" i="9"/>
  <c r="AD782" i="9"/>
  <c r="AA784" i="9"/>
  <c r="AB784" i="9"/>
  <c r="AC784" i="9"/>
  <c r="AB785" i="9"/>
  <c r="AA785" i="9" s="1"/>
  <c r="AC785" i="9"/>
  <c r="AB786" i="9"/>
  <c r="AA786" i="9" s="1"/>
  <c r="AC786" i="9"/>
  <c r="AD790" i="9"/>
  <c r="AB792" i="9"/>
  <c r="AA792" i="9" s="1"/>
  <c r="AC792" i="9"/>
  <c r="AB793" i="9"/>
  <c r="AA793" i="9" s="1"/>
  <c r="AC793" i="9"/>
  <c r="AA794" i="9"/>
  <c r="AB794" i="9"/>
  <c r="AC794" i="9"/>
  <c r="AD798" i="9"/>
  <c r="AA800" i="9"/>
  <c r="AB800" i="9"/>
  <c r="AC800" i="9"/>
  <c r="AB801" i="9"/>
  <c r="AA801" i="9" s="1"/>
  <c r="AC801" i="9"/>
  <c r="AB802" i="9"/>
  <c r="AA802" i="9" s="1"/>
  <c r="AC802" i="9"/>
  <c r="AD806" i="9"/>
  <c r="AB808" i="9"/>
  <c r="AA808" i="9" s="1"/>
  <c r="AC808" i="9"/>
  <c r="AB809" i="9"/>
  <c r="AA809" i="9" s="1"/>
  <c r="AC809" i="9"/>
  <c r="AA810" i="9"/>
  <c r="AB810" i="9"/>
  <c r="AC810" i="9"/>
  <c r="AD814" i="9"/>
  <c r="AA816" i="9"/>
  <c r="AB816" i="9"/>
  <c r="AC816" i="9"/>
  <c r="AB817" i="9"/>
  <c r="AA817" i="9" s="1"/>
  <c r="AC817" i="9"/>
  <c r="AB818" i="9"/>
  <c r="AA818" i="9" s="1"/>
  <c r="AC818" i="9"/>
  <c r="AD822" i="9"/>
  <c r="AB824" i="9"/>
  <c r="AA824" i="9" s="1"/>
  <c r="AC824" i="9"/>
  <c r="AB825" i="9"/>
  <c r="AA825" i="9" s="1"/>
  <c r="AC825" i="9"/>
  <c r="AA826" i="9"/>
  <c r="AB826" i="9"/>
  <c r="AC826" i="9"/>
  <c r="AD38" i="9"/>
  <c r="AB40" i="9"/>
  <c r="AA40" i="9" s="1"/>
  <c r="AC40" i="9"/>
  <c r="AB41" i="9"/>
  <c r="AA41" i="9" s="1"/>
  <c r="AC41" i="9"/>
  <c r="AA42" i="9"/>
  <c r="AB42" i="9"/>
  <c r="AC42" i="9"/>
  <c r="AC34" i="9"/>
  <c r="AB34" i="9"/>
  <c r="AA34" i="9" s="1"/>
  <c r="AC33" i="9"/>
  <c r="AB33" i="9"/>
  <c r="AA33" i="9" s="1"/>
  <c r="AC32" i="9"/>
  <c r="AB32" i="9"/>
  <c r="AA32" i="9" s="1"/>
  <c r="AD30" i="9"/>
  <c r="G38" i="9"/>
  <c r="E40" i="9"/>
  <c r="D40" i="9" s="1"/>
  <c r="F40" i="9"/>
  <c r="E41" i="9"/>
  <c r="D41" i="9" s="1"/>
  <c r="F41" i="9"/>
  <c r="E42" i="9"/>
  <c r="D42" i="9" s="1"/>
  <c r="F42" i="9"/>
  <c r="G46" i="9"/>
  <c r="E48" i="9"/>
  <c r="D48" i="9" s="1"/>
  <c r="F48" i="9"/>
  <c r="E49" i="9"/>
  <c r="D49" i="9" s="1"/>
  <c r="F49" i="9"/>
  <c r="E50" i="9"/>
  <c r="D50" i="9" s="1"/>
  <c r="F50" i="9"/>
  <c r="G54" i="9"/>
  <c r="E56" i="9"/>
  <c r="D56" i="9" s="1"/>
  <c r="F56" i="9"/>
  <c r="E57" i="9"/>
  <c r="D57" i="9" s="1"/>
  <c r="F57" i="9"/>
  <c r="D58" i="9"/>
  <c r="E58" i="9"/>
  <c r="F58" i="9"/>
  <c r="G62" i="9"/>
  <c r="D64" i="9"/>
  <c r="E64" i="9"/>
  <c r="F64" i="9"/>
  <c r="E65" i="9"/>
  <c r="D65" i="9" s="1"/>
  <c r="F65" i="9"/>
  <c r="E66" i="9"/>
  <c r="D66" i="9" s="1"/>
  <c r="F66" i="9"/>
  <c r="G70" i="9"/>
  <c r="E72" i="9"/>
  <c r="D72" i="9" s="1"/>
  <c r="F72" i="9"/>
  <c r="D73" i="9"/>
  <c r="E73" i="9"/>
  <c r="F73" i="9"/>
  <c r="E74" i="9"/>
  <c r="D74" i="9" s="1"/>
  <c r="F74" i="9"/>
  <c r="G78" i="9"/>
  <c r="E80" i="9"/>
  <c r="D80" i="9" s="1"/>
  <c r="F80" i="9"/>
  <c r="E81" i="9"/>
  <c r="D81" i="9" s="1"/>
  <c r="F81" i="9"/>
  <c r="E82" i="9"/>
  <c r="D82" i="9" s="1"/>
  <c r="F82" i="9"/>
  <c r="G86" i="9"/>
  <c r="E88" i="9"/>
  <c r="D88" i="9" s="1"/>
  <c r="F88" i="9"/>
  <c r="E89" i="9"/>
  <c r="D89" i="9" s="1"/>
  <c r="F89" i="9"/>
  <c r="E90" i="9"/>
  <c r="D90" i="9" s="1"/>
  <c r="F90" i="9"/>
  <c r="G94" i="9"/>
  <c r="E96" i="9"/>
  <c r="D96" i="9" s="1"/>
  <c r="F96" i="9"/>
  <c r="E97" i="9"/>
  <c r="D97" i="9" s="1"/>
  <c r="F97" i="9"/>
  <c r="E98" i="9"/>
  <c r="D98" i="9" s="1"/>
  <c r="F98" i="9"/>
  <c r="G102" i="9"/>
  <c r="E104" i="9"/>
  <c r="D104" i="9" s="1"/>
  <c r="F104" i="9"/>
  <c r="E105" i="9"/>
  <c r="D105" i="9" s="1"/>
  <c r="F105" i="9"/>
  <c r="E106" i="9"/>
  <c r="D106" i="9" s="1"/>
  <c r="F106" i="9"/>
  <c r="G110" i="9"/>
  <c r="E112" i="9"/>
  <c r="D112" i="9" s="1"/>
  <c r="F112" i="9"/>
  <c r="E113" i="9"/>
  <c r="D113" i="9" s="1"/>
  <c r="F113" i="9"/>
  <c r="E114" i="9"/>
  <c r="D114" i="9" s="1"/>
  <c r="F114" i="9"/>
  <c r="G118" i="9"/>
  <c r="E120" i="9"/>
  <c r="D120" i="9" s="1"/>
  <c r="F120" i="9"/>
  <c r="E121" i="9"/>
  <c r="D121" i="9" s="1"/>
  <c r="F121" i="9"/>
  <c r="D122" i="9"/>
  <c r="E122" i="9"/>
  <c r="F122" i="9"/>
  <c r="G126" i="9"/>
  <c r="D128" i="9"/>
  <c r="E128" i="9"/>
  <c r="F128" i="9"/>
  <c r="E129" i="9"/>
  <c r="D129" i="9" s="1"/>
  <c r="F129" i="9"/>
  <c r="E130" i="9"/>
  <c r="D130" i="9" s="1"/>
  <c r="F130" i="9"/>
  <c r="G134" i="9"/>
  <c r="E136" i="9"/>
  <c r="D136" i="9" s="1"/>
  <c r="F136" i="9"/>
  <c r="D137" i="9"/>
  <c r="E137" i="9"/>
  <c r="F137" i="9"/>
  <c r="E138" i="9"/>
  <c r="D138" i="9" s="1"/>
  <c r="F138" i="9"/>
  <c r="G142" i="9"/>
  <c r="E144" i="9"/>
  <c r="D144" i="9" s="1"/>
  <c r="F144" i="9"/>
  <c r="E145" i="9"/>
  <c r="D145" i="9" s="1"/>
  <c r="F145" i="9"/>
  <c r="E146" i="9"/>
  <c r="D146" i="9" s="1"/>
  <c r="F146" i="9"/>
  <c r="G150" i="9"/>
  <c r="E152" i="9"/>
  <c r="D152" i="9" s="1"/>
  <c r="F152" i="9"/>
  <c r="E153" i="9"/>
  <c r="D153" i="9" s="1"/>
  <c r="F153" i="9"/>
  <c r="E154" i="9"/>
  <c r="D154" i="9" s="1"/>
  <c r="F154" i="9"/>
  <c r="G158" i="9"/>
  <c r="E160" i="9"/>
  <c r="D160" i="9" s="1"/>
  <c r="F160" i="9"/>
  <c r="E161" i="9"/>
  <c r="D161" i="9" s="1"/>
  <c r="F161" i="9"/>
  <c r="E162" i="9"/>
  <c r="D162" i="9" s="1"/>
  <c r="F162" i="9"/>
  <c r="G166" i="9"/>
  <c r="E168" i="9"/>
  <c r="D168" i="9" s="1"/>
  <c r="F168" i="9"/>
  <c r="E169" i="9"/>
  <c r="D169" i="9" s="1"/>
  <c r="F169" i="9"/>
  <c r="E170" i="9"/>
  <c r="D170" i="9" s="1"/>
  <c r="F170" i="9"/>
  <c r="G174" i="9"/>
  <c r="E176" i="9"/>
  <c r="D176" i="9" s="1"/>
  <c r="F176" i="9"/>
  <c r="E177" i="9"/>
  <c r="D177" i="9" s="1"/>
  <c r="F177" i="9"/>
  <c r="E178" i="9"/>
  <c r="D178" i="9" s="1"/>
  <c r="F178" i="9"/>
  <c r="G182" i="9"/>
  <c r="E184" i="9"/>
  <c r="D184" i="9" s="1"/>
  <c r="F184" i="9"/>
  <c r="E185" i="9"/>
  <c r="D185" i="9" s="1"/>
  <c r="F185" i="9"/>
  <c r="D186" i="9"/>
  <c r="E186" i="9"/>
  <c r="F186" i="9"/>
  <c r="G190" i="9"/>
  <c r="D192" i="9"/>
  <c r="E192" i="9"/>
  <c r="F192" i="9"/>
  <c r="E193" i="9"/>
  <c r="D193" i="9" s="1"/>
  <c r="F193" i="9"/>
  <c r="E194" i="9"/>
  <c r="D194" i="9" s="1"/>
  <c r="F194" i="9"/>
  <c r="G198" i="9"/>
  <c r="E200" i="9"/>
  <c r="D200" i="9" s="1"/>
  <c r="F200" i="9"/>
  <c r="D201" i="9"/>
  <c r="E201" i="9"/>
  <c r="F201" i="9"/>
  <c r="E202" i="9"/>
  <c r="D202" i="9" s="1"/>
  <c r="F202" i="9"/>
  <c r="G206" i="9"/>
  <c r="E208" i="9"/>
  <c r="D208" i="9" s="1"/>
  <c r="F208" i="9"/>
  <c r="E209" i="9"/>
  <c r="D209" i="9" s="1"/>
  <c r="F209" i="9"/>
  <c r="E210" i="9"/>
  <c r="D210" i="9" s="1"/>
  <c r="F210" i="9"/>
  <c r="G214" i="9"/>
  <c r="E216" i="9"/>
  <c r="D216" i="9" s="1"/>
  <c r="F216" i="9"/>
  <c r="E217" i="9"/>
  <c r="D217" i="9" s="1"/>
  <c r="F217" i="9"/>
  <c r="E218" i="9"/>
  <c r="D218" i="9" s="1"/>
  <c r="F218" i="9"/>
  <c r="G222" i="9"/>
  <c r="E224" i="9"/>
  <c r="D224" i="9" s="1"/>
  <c r="F224" i="9"/>
  <c r="E225" i="9"/>
  <c r="D225" i="9" s="1"/>
  <c r="F225" i="9"/>
  <c r="E226" i="9"/>
  <c r="D226" i="9" s="1"/>
  <c r="F226" i="9"/>
  <c r="G230" i="9"/>
  <c r="E232" i="9"/>
  <c r="D232" i="9" s="1"/>
  <c r="F232" i="9"/>
  <c r="E233" i="9"/>
  <c r="D233" i="9" s="1"/>
  <c r="F233" i="9"/>
  <c r="E234" i="9"/>
  <c r="D234" i="9" s="1"/>
  <c r="F234" i="9"/>
  <c r="G238" i="9"/>
  <c r="E240" i="9"/>
  <c r="D240" i="9" s="1"/>
  <c r="F240" i="9"/>
  <c r="E241" i="9"/>
  <c r="D241" i="9" s="1"/>
  <c r="F241" i="9"/>
  <c r="E242" i="9"/>
  <c r="D242" i="9" s="1"/>
  <c r="F242" i="9"/>
  <c r="G246" i="9"/>
  <c r="E248" i="9"/>
  <c r="D248" i="9" s="1"/>
  <c r="F248" i="9"/>
  <c r="E249" i="9"/>
  <c r="D249" i="9" s="1"/>
  <c r="F249" i="9"/>
  <c r="E250" i="9"/>
  <c r="D250" i="9" s="1"/>
  <c r="F250" i="9"/>
  <c r="G254" i="9"/>
  <c r="E256" i="9"/>
  <c r="D256" i="9" s="1"/>
  <c r="F256" i="9"/>
  <c r="E257" i="9"/>
  <c r="D257" i="9" s="1"/>
  <c r="F257" i="9"/>
  <c r="E258" i="9"/>
  <c r="D258" i="9" s="1"/>
  <c r="F258" i="9"/>
  <c r="G262" i="9"/>
  <c r="E264" i="9"/>
  <c r="D264" i="9" s="1"/>
  <c r="F264" i="9"/>
  <c r="D265" i="9"/>
  <c r="E265" i="9"/>
  <c r="F265" i="9"/>
  <c r="E266" i="9"/>
  <c r="D266" i="9" s="1"/>
  <c r="F266" i="9"/>
  <c r="G270" i="9"/>
  <c r="E272" i="9"/>
  <c r="D272" i="9" s="1"/>
  <c r="F272" i="9"/>
  <c r="E273" i="9"/>
  <c r="D273" i="9" s="1"/>
  <c r="F273" i="9"/>
  <c r="E274" i="9"/>
  <c r="D274" i="9" s="1"/>
  <c r="F274" i="9"/>
  <c r="G278" i="9"/>
  <c r="E280" i="9"/>
  <c r="D280" i="9" s="1"/>
  <c r="F280" i="9"/>
  <c r="E281" i="9"/>
  <c r="D281" i="9" s="1"/>
  <c r="F281" i="9"/>
  <c r="E282" i="9"/>
  <c r="D282" i="9" s="1"/>
  <c r="F282" i="9"/>
  <c r="G286" i="9"/>
  <c r="E288" i="9"/>
  <c r="D288" i="9" s="1"/>
  <c r="F288" i="9"/>
  <c r="E289" i="9"/>
  <c r="D289" i="9" s="1"/>
  <c r="F289" i="9"/>
  <c r="E290" i="9"/>
  <c r="D290" i="9" s="1"/>
  <c r="F290" i="9"/>
  <c r="G294" i="9"/>
  <c r="E296" i="9"/>
  <c r="D296" i="9" s="1"/>
  <c r="F296" i="9"/>
  <c r="E297" i="9"/>
  <c r="D297" i="9" s="1"/>
  <c r="F297" i="9"/>
  <c r="E298" i="9"/>
  <c r="D298" i="9" s="1"/>
  <c r="F298" i="9"/>
  <c r="G302" i="9"/>
  <c r="E304" i="9"/>
  <c r="D304" i="9" s="1"/>
  <c r="F304" i="9"/>
  <c r="E305" i="9"/>
  <c r="D305" i="9" s="1"/>
  <c r="F305" i="9"/>
  <c r="E306" i="9"/>
  <c r="D306" i="9" s="1"/>
  <c r="F306" i="9"/>
  <c r="G310" i="9"/>
  <c r="E312" i="9"/>
  <c r="D312" i="9" s="1"/>
  <c r="F312" i="9"/>
  <c r="E313" i="9"/>
  <c r="D313" i="9" s="1"/>
  <c r="F313" i="9"/>
  <c r="E314" i="9"/>
  <c r="D314" i="9" s="1"/>
  <c r="F314" i="9"/>
  <c r="G318" i="9"/>
  <c r="E320" i="9"/>
  <c r="D320" i="9" s="1"/>
  <c r="F320" i="9"/>
  <c r="E321" i="9"/>
  <c r="D321" i="9" s="1"/>
  <c r="F321" i="9"/>
  <c r="E322" i="9"/>
  <c r="D322" i="9" s="1"/>
  <c r="F322" i="9"/>
  <c r="G326" i="9"/>
  <c r="E328" i="9"/>
  <c r="D328" i="9" s="1"/>
  <c r="F328" i="9"/>
  <c r="D329" i="9"/>
  <c r="E329" i="9"/>
  <c r="F329" i="9"/>
  <c r="E330" i="9"/>
  <c r="D330" i="9" s="1"/>
  <c r="F330" i="9"/>
  <c r="G334" i="9"/>
  <c r="E336" i="9"/>
  <c r="D336" i="9" s="1"/>
  <c r="F336" i="9"/>
  <c r="E337" i="9"/>
  <c r="D337" i="9" s="1"/>
  <c r="F337" i="9"/>
  <c r="E338" i="9"/>
  <c r="D338" i="9" s="1"/>
  <c r="F338" i="9"/>
  <c r="G342" i="9"/>
  <c r="E344" i="9"/>
  <c r="D344" i="9" s="1"/>
  <c r="F344" i="9"/>
  <c r="E345" i="9"/>
  <c r="D345" i="9" s="1"/>
  <c r="F345" i="9"/>
  <c r="E346" i="9"/>
  <c r="D346" i="9" s="1"/>
  <c r="F346" i="9"/>
  <c r="G350" i="9"/>
  <c r="E352" i="9"/>
  <c r="D352" i="9" s="1"/>
  <c r="F352" i="9"/>
  <c r="E353" i="9"/>
  <c r="D353" i="9" s="1"/>
  <c r="F353" i="9"/>
  <c r="E354" i="9"/>
  <c r="D354" i="9" s="1"/>
  <c r="F354" i="9"/>
  <c r="G358" i="9"/>
  <c r="E360" i="9"/>
  <c r="D360" i="9" s="1"/>
  <c r="F360" i="9"/>
  <c r="E361" i="9"/>
  <c r="D361" i="9" s="1"/>
  <c r="F361" i="9"/>
  <c r="E362" i="9"/>
  <c r="D362" i="9" s="1"/>
  <c r="F362" i="9"/>
  <c r="G366" i="9"/>
  <c r="E368" i="9"/>
  <c r="D368" i="9" s="1"/>
  <c r="F368" i="9"/>
  <c r="E369" i="9"/>
  <c r="D369" i="9" s="1"/>
  <c r="F369" i="9"/>
  <c r="E370" i="9"/>
  <c r="D370" i="9" s="1"/>
  <c r="F370" i="9"/>
  <c r="G374" i="9"/>
  <c r="E376" i="9"/>
  <c r="D376" i="9" s="1"/>
  <c r="F376" i="9"/>
  <c r="E377" i="9"/>
  <c r="D377" i="9" s="1"/>
  <c r="F377" i="9"/>
  <c r="E378" i="9"/>
  <c r="D378" i="9" s="1"/>
  <c r="F378" i="9"/>
  <c r="G382" i="9"/>
  <c r="E384" i="9"/>
  <c r="D384" i="9" s="1"/>
  <c r="F384" i="9"/>
  <c r="E385" i="9"/>
  <c r="D385" i="9" s="1"/>
  <c r="F385" i="9"/>
  <c r="E386" i="9"/>
  <c r="D386" i="9" s="1"/>
  <c r="F386" i="9"/>
  <c r="G390" i="9"/>
  <c r="E392" i="9"/>
  <c r="D392" i="9" s="1"/>
  <c r="F392" i="9"/>
  <c r="D393" i="9"/>
  <c r="E393" i="9"/>
  <c r="F393" i="9"/>
  <c r="E394" i="9"/>
  <c r="D394" i="9" s="1"/>
  <c r="F394" i="9"/>
  <c r="G398" i="9"/>
  <c r="E400" i="9"/>
  <c r="D400" i="9" s="1"/>
  <c r="F400" i="9"/>
  <c r="E401" i="9"/>
  <c r="D401" i="9" s="1"/>
  <c r="F401" i="9"/>
  <c r="E402" i="9"/>
  <c r="D402" i="9" s="1"/>
  <c r="F402" i="9"/>
  <c r="G406" i="9"/>
  <c r="E408" i="9"/>
  <c r="D408" i="9" s="1"/>
  <c r="F408" i="9"/>
  <c r="E409" i="9"/>
  <c r="D409" i="9" s="1"/>
  <c r="F409" i="9"/>
  <c r="E410" i="9"/>
  <c r="D410" i="9" s="1"/>
  <c r="F410" i="9"/>
  <c r="G414" i="9"/>
  <c r="E416" i="9"/>
  <c r="D416" i="9" s="1"/>
  <c r="F416" i="9"/>
  <c r="E417" i="9"/>
  <c r="D417" i="9" s="1"/>
  <c r="F417" i="9"/>
  <c r="E418" i="9"/>
  <c r="D418" i="9" s="1"/>
  <c r="F418" i="9"/>
  <c r="G422" i="9"/>
  <c r="E424" i="9"/>
  <c r="D424" i="9" s="1"/>
  <c r="F424" i="9"/>
  <c r="E425" i="9"/>
  <c r="D425" i="9" s="1"/>
  <c r="F425" i="9"/>
  <c r="E426" i="9"/>
  <c r="D426" i="9" s="1"/>
  <c r="F426" i="9"/>
  <c r="G430" i="9"/>
  <c r="E432" i="9"/>
  <c r="D432" i="9" s="1"/>
  <c r="F432" i="9"/>
  <c r="E433" i="9"/>
  <c r="D433" i="9" s="1"/>
  <c r="F433" i="9"/>
  <c r="E434" i="9"/>
  <c r="D434" i="9" s="1"/>
  <c r="F434" i="9"/>
  <c r="G438" i="9"/>
  <c r="E440" i="9"/>
  <c r="D440" i="9" s="1"/>
  <c r="F440" i="9"/>
  <c r="E441" i="9"/>
  <c r="D441" i="9" s="1"/>
  <c r="F441" i="9"/>
  <c r="E442" i="9"/>
  <c r="D442" i="9" s="1"/>
  <c r="F442" i="9"/>
  <c r="G446" i="9"/>
  <c r="E448" i="9"/>
  <c r="D448" i="9" s="1"/>
  <c r="F448" i="9"/>
  <c r="E449" i="9"/>
  <c r="D449" i="9" s="1"/>
  <c r="F449" i="9"/>
  <c r="E450" i="9"/>
  <c r="D450" i="9" s="1"/>
  <c r="F450" i="9"/>
  <c r="G454" i="9"/>
  <c r="E456" i="9"/>
  <c r="D456" i="9" s="1"/>
  <c r="F456" i="9"/>
  <c r="D457" i="9"/>
  <c r="E457" i="9"/>
  <c r="F457" i="9"/>
  <c r="E458" i="9"/>
  <c r="D458" i="9" s="1"/>
  <c r="F458" i="9"/>
  <c r="G462" i="9"/>
  <c r="E464" i="9"/>
  <c r="D464" i="9" s="1"/>
  <c r="F464" i="9"/>
  <c r="E465" i="9"/>
  <c r="D465" i="9" s="1"/>
  <c r="F465" i="9"/>
  <c r="E466" i="9"/>
  <c r="D466" i="9" s="1"/>
  <c r="F466" i="9"/>
  <c r="G470" i="9"/>
  <c r="E472" i="9"/>
  <c r="D472" i="9" s="1"/>
  <c r="F472" i="9"/>
  <c r="E473" i="9"/>
  <c r="D473" i="9" s="1"/>
  <c r="F473" i="9"/>
  <c r="E474" i="9"/>
  <c r="D474" i="9" s="1"/>
  <c r="F474" i="9"/>
  <c r="G478" i="9"/>
  <c r="E480" i="9"/>
  <c r="D480" i="9" s="1"/>
  <c r="F480" i="9"/>
  <c r="E481" i="9"/>
  <c r="D481" i="9" s="1"/>
  <c r="F481" i="9"/>
  <c r="E482" i="9"/>
  <c r="D482" i="9" s="1"/>
  <c r="F482" i="9"/>
  <c r="G486" i="9"/>
  <c r="E488" i="9"/>
  <c r="D488" i="9" s="1"/>
  <c r="F488" i="9"/>
  <c r="E489" i="9"/>
  <c r="D489" i="9" s="1"/>
  <c r="F489" i="9"/>
  <c r="E490" i="9"/>
  <c r="D490" i="9" s="1"/>
  <c r="F490" i="9"/>
  <c r="G494" i="9"/>
  <c r="E496" i="9"/>
  <c r="D496" i="9" s="1"/>
  <c r="F496" i="9"/>
  <c r="E497" i="9"/>
  <c r="D497" i="9" s="1"/>
  <c r="F497" i="9"/>
  <c r="E498" i="9"/>
  <c r="D498" i="9" s="1"/>
  <c r="F498" i="9"/>
  <c r="G502" i="9"/>
  <c r="E504" i="9"/>
  <c r="D504" i="9" s="1"/>
  <c r="F504" i="9"/>
  <c r="E505" i="9"/>
  <c r="D505" i="9" s="1"/>
  <c r="F505" i="9"/>
  <c r="E506" i="9"/>
  <c r="D506" i="9" s="1"/>
  <c r="F506" i="9"/>
  <c r="G510" i="9"/>
  <c r="E512" i="9"/>
  <c r="D512" i="9" s="1"/>
  <c r="F512" i="9"/>
  <c r="E513" i="9"/>
  <c r="D513" i="9" s="1"/>
  <c r="F513" i="9"/>
  <c r="E514" i="9"/>
  <c r="D514" i="9" s="1"/>
  <c r="F514" i="9"/>
  <c r="G518" i="9"/>
  <c r="E520" i="9"/>
  <c r="D520" i="9" s="1"/>
  <c r="F520" i="9"/>
  <c r="D521" i="9"/>
  <c r="E521" i="9"/>
  <c r="F521" i="9"/>
  <c r="E522" i="9"/>
  <c r="D522" i="9" s="1"/>
  <c r="F522" i="9"/>
  <c r="G526" i="9"/>
  <c r="E528" i="9"/>
  <c r="D528" i="9" s="1"/>
  <c r="F528" i="9"/>
  <c r="E529" i="9"/>
  <c r="D529" i="9" s="1"/>
  <c r="F529" i="9"/>
  <c r="E530" i="9"/>
  <c r="D530" i="9" s="1"/>
  <c r="F530" i="9"/>
  <c r="G534" i="9"/>
  <c r="E536" i="9"/>
  <c r="D536" i="9" s="1"/>
  <c r="F536" i="9"/>
  <c r="E537" i="9"/>
  <c r="D537" i="9" s="1"/>
  <c r="F537" i="9"/>
  <c r="E538" i="9"/>
  <c r="D538" i="9" s="1"/>
  <c r="F538" i="9"/>
  <c r="G542" i="9"/>
  <c r="E544" i="9"/>
  <c r="D544" i="9" s="1"/>
  <c r="F544" i="9"/>
  <c r="E545" i="9"/>
  <c r="D545" i="9" s="1"/>
  <c r="F545" i="9"/>
  <c r="E546" i="9"/>
  <c r="D546" i="9" s="1"/>
  <c r="F546" i="9"/>
  <c r="G550" i="9"/>
  <c r="E552" i="9"/>
  <c r="D552" i="9" s="1"/>
  <c r="F552" i="9"/>
  <c r="E553" i="9"/>
  <c r="D553" i="9" s="1"/>
  <c r="F553" i="9"/>
  <c r="E554" i="9"/>
  <c r="D554" i="9" s="1"/>
  <c r="F554" i="9"/>
  <c r="G558" i="9"/>
  <c r="E560" i="9"/>
  <c r="D560" i="9" s="1"/>
  <c r="F560" i="9"/>
  <c r="E561" i="9"/>
  <c r="D561" i="9" s="1"/>
  <c r="F561" i="9"/>
  <c r="E562" i="9"/>
  <c r="D562" i="9" s="1"/>
  <c r="F562" i="9"/>
  <c r="G566" i="9"/>
  <c r="E568" i="9"/>
  <c r="D568" i="9" s="1"/>
  <c r="F568" i="9"/>
  <c r="E569" i="9"/>
  <c r="D569" i="9" s="1"/>
  <c r="F569" i="9"/>
  <c r="D570" i="9"/>
  <c r="E570" i="9"/>
  <c r="F570" i="9"/>
  <c r="G574" i="9"/>
  <c r="D576" i="9"/>
  <c r="E576" i="9"/>
  <c r="F576" i="9"/>
  <c r="E577" i="9"/>
  <c r="D577" i="9" s="1"/>
  <c r="F577" i="9"/>
  <c r="E578" i="9"/>
  <c r="D578" i="9" s="1"/>
  <c r="F578" i="9"/>
  <c r="G582" i="9"/>
  <c r="E584" i="9"/>
  <c r="D584" i="9" s="1"/>
  <c r="F584" i="9"/>
  <c r="D585" i="9"/>
  <c r="E585" i="9"/>
  <c r="F585" i="9"/>
  <c r="E586" i="9"/>
  <c r="D586" i="9" s="1"/>
  <c r="F586" i="9"/>
  <c r="G590" i="9"/>
  <c r="E592" i="9"/>
  <c r="D592" i="9" s="1"/>
  <c r="F592" i="9"/>
  <c r="E593" i="9"/>
  <c r="D593" i="9" s="1"/>
  <c r="F593" i="9"/>
  <c r="E594" i="9"/>
  <c r="D594" i="9" s="1"/>
  <c r="F594" i="9"/>
  <c r="G598" i="9"/>
  <c r="E600" i="9"/>
  <c r="D600" i="9" s="1"/>
  <c r="F600" i="9"/>
  <c r="E601" i="9"/>
  <c r="D601" i="9" s="1"/>
  <c r="F601" i="9"/>
  <c r="E602" i="9"/>
  <c r="D602" i="9" s="1"/>
  <c r="F602" i="9"/>
  <c r="G606" i="9"/>
  <c r="E608" i="9"/>
  <c r="D608" i="9" s="1"/>
  <c r="F608" i="9"/>
  <c r="E609" i="9"/>
  <c r="D609" i="9" s="1"/>
  <c r="F609" i="9"/>
  <c r="E610" i="9"/>
  <c r="D610" i="9" s="1"/>
  <c r="F610" i="9"/>
  <c r="G614" i="9"/>
  <c r="E616" i="9"/>
  <c r="D616" i="9" s="1"/>
  <c r="F616" i="9"/>
  <c r="E617" i="9"/>
  <c r="D617" i="9" s="1"/>
  <c r="F617" i="9"/>
  <c r="E618" i="9"/>
  <c r="D618" i="9" s="1"/>
  <c r="F618" i="9"/>
  <c r="G622" i="9"/>
  <c r="E624" i="9"/>
  <c r="D624" i="9" s="1"/>
  <c r="F624" i="9"/>
  <c r="E625" i="9"/>
  <c r="D625" i="9" s="1"/>
  <c r="F625" i="9"/>
  <c r="E626" i="9"/>
  <c r="D626" i="9" s="1"/>
  <c r="F626" i="9"/>
  <c r="G630" i="9"/>
  <c r="E632" i="9"/>
  <c r="D632" i="9" s="1"/>
  <c r="F632" i="9"/>
  <c r="E633" i="9"/>
  <c r="D633" i="9" s="1"/>
  <c r="F633" i="9"/>
  <c r="D634" i="9"/>
  <c r="E634" i="9"/>
  <c r="F634" i="9"/>
  <c r="G638" i="9"/>
  <c r="D640" i="9"/>
  <c r="E640" i="9"/>
  <c r="F640" i="9"/>
  <c r="E641" i="9"/>
  <c r="D641" i="9" s="1"/>
  <c r="F641" i="9"/>
  <c r="E642" i="9"/>
  <c r="D642" i="9" s="1"/>
  <c r="F642" i="9"/>
  <c r="G646" i="9"/>
  <c r="E648" i="9"/>
  <c r="D648" i="9" s="1"/>
  <c r="F648" i="9"/>
  <c r="D649" i="9"/>
  <c r="E649" i="9"/>
  <c r="F649" i="9"/>
  <c r="E650" i="9"/>
  <c r="D650" i="9" s="1"/>
  <c r="F650" i="9"/>
  <c r="G654" i="9"/>
  <c r="E656" i="9"/>
  <c r="D656" i="9" s="1"/>
  <c r="F656" i="9"/>
  <c r="E657" i="9"/>
  <c r="D657" i="9" s="1"/>
  <c r="F657" i="9"/>
  <c r="E658" i="9"/>
  <c r="D658" i="9" s="1"/>
  <c r="F658" i="9"/>
  <c r="G662" i="9"/>
  <c r="E664" i="9"/>
  <c r="D664" i="9" s="1"/>
  <c r="F664" i="9"/>
  <c r="E665" i="9"/>
  <c r="D665" i="9" s="1"/>
  <c r="F665" i="9"/>
  <c r="E666" i="9"/>
  <c r="D666" i="9" s="1"/>
  <c r="F666" i="9"/>
  <c r="G670" i="9"/>
  <c r="E672" i="9"/>
  <c r="D672" i="9" s="1"/>
  <c r="F672" i="9"/>
  <c r="E673" i="9"/>
  <c r="D673" i="9" s="1"/>
  <c r="F673" i="9"/>
  <c r="E674" i="9"/>
  <c r="D674" i="9" s="1"/>
  <c r="F674" i="9"/>
  <c r="G678" i="9"/>
  <c r="E680" i="9"/>
  <c r="D680" i="9" s="1"/>
  <c r="F680" i="9"/>
  <c r="E681" i="9"/>
  <c r="D681" i="9" s="1"/>
  <c r="F681" i="9"/>
  <c r="E682" i="9"/>
  <c r="D682" i="9" s="1"/>
  <c r="F682" i="9"/>
  <c r="G686" i="9"/>
  <c r="E688" i="9"/>
  <c r="D688" i="9" s="1"/>
  <c r="F688" i="9"/>
  <c r="E689" i="9"/>
  <c r="D689" i="9" s="1"/>
  <c r="F689" i="9"/>
  <c r="E690" i="9"/>
  <c r="D690" i="9" s="1"/>
  <c r="F690" i="9"/>
  <c r="G694" i="9"/>
  <c r="E696" i="9"/>
  <c r="D696" i="9" s="1"/>
  <c r="F696" i="9"/>
  <c r="E697" i="9"/>
  <c r="D697" i="9" s="1"/>
  <c r="F697" i="9"/>
  <c r="D698" i="9"/>
  <c r="E698" i="9"/>
  <c r="F698" i="9"/>
  <c r="G702" i="9"/>
  <c r="D704" i="9"/>
  <c r="E704" i="9"/>
  <c r="F704" i="9"/>
  <c r="E705" i="9"/>
  <c r="D705" i="9" s="1"/>
  <c r="F705" i="9"/>
  <c r="E706" i="9"/>
  <c r="D706" i="9" s="1"/>
  <c r="F706" i="9"/>
  <c r="G710" i="9"/>
  <c r="E712" i="9"/>
  <c r="D712" i="9" s="1"/>
  <c r="F712" i="9"/>
  <c r="D713" i="9"/>
  <c r="E713" i="9"/>
  <c r="F713" i="9"/>
  <c r="E714" i="9"/>
  <c r="D714" i="9" s="1"/>
  <c r="F714" i="9"/>
  <c r="G718" i="9"/>
  <c r="E720" i="9"/>
  <c r="D720" i="9" s="1"/>
  <c r="F720" i="9"/>
  <c r="E721" i="9"/>
  <c r="D721" i="9" s="1"/>
  <c r="F721" i="9"/>
  <c r="D722" i="9"/>
  <c r="E722" i="9"/>
  <c r="F722" i="9"/>
  <c r="G726" i="9"/>
  <c r="D728" i="9"/>
  <c r="E728" i="9"/>
  <c r="F728" i="9"/>
  <c r="E729" i="9"/>
  <c r="D729" i="9" s="1"/>
  <c r="F729" i="9"/>
  <c r="E730" i="9"/>
  <c r="D730" i="9" s="1"/>
  <c r="F730" i="9"/>
  <c r="G734" i="9"/>
  <c r="E736" i="9"/>
  <c r="D736" i="9" s="1"/>
  <c r="F736" i="9"/>
  <c r="E737" i="9"/>
  <c r="D737" i="9" s="1"/>
  <c r="F737" i="9"/>
  <c r="E738" i="9"/>
  <c r="D738" i="9" s="1"/>
  <c r="F738" i="9"/>
  <c r="G742" i="9"/>
  <c r="E744" i="9"/>
  <c r="D744" i="9" s="1"/>
  <c r="F744" i="9"/>
  <c r="E745" i="9"/>
  <c r="D745" i="9" s="1"/>
  <c r="F745" i="9"/>
  <c r="E746" i="9"/>
  <c r="D746" i="9" s="1"/>
  <c r="F746" i="9"/>
  <c r="G750" i="9"/>
  <c r="E752" i="9"/>
  <c r="D752" i="9" s="1"/>
  <c r="F752" i="9"/>
  <c r="E753" i="9"/>
  <c r="D753" i="9" s="1"/>
  <c r="F753" i="9"/>
  <c r="E754" i="9"/>
  <c r="D754" i="9" s="1"/>
  <c r="F754" i="9"/>
  <c r="G758" i="9"/>
  <c r="E760" i="9"/>
  <c r="D760" i="9" s="1"/>
  <c r="F760" i="9"/>
  <c r="E761" i="9"/>
  <c r="D761" i="9" s="1"/>
  <c r="F761" i="9"/>
  <c r="D762" i="9"/>
  <c r="E762" i="9"/>
  <c r="F762" i="9"/>
  <c r="G766" i="9"/>
  <c r="D768" i="9"/>
  <c r="E768" i="9"/>
  <c r="F768" i="9"/>
  <c r="E769" i="9"/>
  <c r="D769" i="9" s="1"/>
  <c r="F769" i="9"/>
  <c r="E770" i="9"/>
  <c r="D770" i="9" s="1"/>
  <c r="F770" i="9"/>
  <c r="G774" i="9"/>
  <c r="E776" i="9"/>
  <c r="D776" i="9" s="1"/>
  <c r="F776" i="9"/>
  <c r="D777" i="9"/>
  <c r="E777" i="9"/>
  <c r="F777" i="9"/>
  <c r="E778" i="9"/>
  <c r="D778" i="9" s="1"/>
  <c r="F778" i="9"/>
  <c r="G782" i="9"/>
  <c r="E784" i="9"/>
  <c r="D784" i="9" s="1"/>
  <c r="F784" i="9"/>
  <c r="E785" i="9"/>
  <c r="D785" i="9" s="1"/>
  <c r="F785" i="9"/>
  <c r="D786" i="9"/>
  <c r="E786" i="9"/>
  <c r="F786" i="9"/>
  <c r="G790" i="9"/>
  <c r="D792" i="9"/>
  <c r="E792" i="9"/>
  <c r="F792" i="9"/>
  <c r="E793" i="9"/>
  <c r="D793" i="9" s="1"/>
  <c r="F793" i="9"/>
  <c r="E794" i="9"/>
  <c r="D794" i="9" s="1"/>
  <c r="F794" i="9"/>
  <c r="G798" i="9"/>
  <c r="E800" i="9"/>
  <c r="D800" i="9" s="1"/>
  <c r="F800" i="9"/>
  <c r="E801" i="9"/>
  <c r="D801" i="9" s="1"/>
  <c r="F801" i="9"/>
  <c r="E802" i="9"/>
  <c r="D802" i="9" s="1"/>
  <c r="F802" i="9"/>
  <c r="G806" i="9"/>
  <c r="E808" i="9"/>
  <c r="D808" i="9" s="1"/>
  <c r="F808" i="9"/>
  <c r="E809" i="9"/>
  <c r="D809" i="9" s="1"/>
  <c r="F809" i="9"/>
  <c r="E810" i="9"/>
  <c r="D810" i="9" s="1"/>
  <c r="F810" i="9"/>
  <c r="G814" i="9"/>
  <c r="E816" i="9"/>
  <c r="D816" i="9" s="1"/>
  <c r="F816" i="9"/>
  <c r="E817" i="9"/>
  <c r="D817" i="9" s="1"/>
  <c r="F817" i="9"/>
  <c r="E818" i="9"/>
  <c r="D818" i="9" s="1"/>
  <c r="F818" i="9"/>
  <c r="G822" i="9"/>
  <c r="E824" i="9"/>
  <c r="D824" i="9" s="1"/>
  <c r="F824" i="9"/>
  <c r="E825" i="9"/>
  <c r="D825" i="9" s="1"/>
  <c r="F825" i="9"/>
  <c r="D826" i="9"/>
  <c r="E826" i="9"/>
  <c r="F826" i="9"/>
  <c r="E34" i="9"/>
  <c r="E33" i="9"/>
  <c r="E32" i="9"/>
  <c r="T131" i="23" l="1"/>
  <c r="T128" i="23"/>
  <c r="T125" i="23"/>
  <c r="T119" i="23"/>
  <c r="T117" i="23"/>
  <c r="T115" i="23"/>
  <c r="C131" i="23"/>
  <c r="C130" i="23" s="1"/>
  <c r="C117" i="23"/>
  <c r="W31" i="22"/>
  <c r="W19" i="37"/>
  <c r="V31" i="37"/>
  <c r="H148" i="29" s="1"/>
  <c r="P30" i="37"/>
  <c r="B147" i="29" s="1"/>
  <c r="P29" i="37"/>
  <c r="B146" i="29" s="1"/>
  <c r="P28" i="37"/>
  <c r="B145" i="29" s="1"/>
  <c r="P27" i="37"/>
  <c r="B144" i="29" s="1"/>
  <c r="P26" i="37"/>
  <c r="B143" i="29" s="1"/>
  <c r="P25" i="37"/>
  <c r="B142" i="29" s="1"/>
  <c r="P24" i="37"/>
  <c r="B141" i="29" s="1"/>
  <c r="P23" i="37"/>
  <c r="B140" i="29" s="1"/>
  <c r="C23" i="37"/>
  <c r="C24" i="37"/>
  <c r="C25" i="37"/>
  <c r="C26" i="37"/>
  <c r="C27" i="37"/>
  <c r="C28" i="37"/>
  <c r="C29" i="37"/>
  <c r="C30" i="37"/>
  <c r="I31" i="37"/>
  <c r="J19" i="37"/>
  <c r="J27" i="37" s="1"/>
  <c r="AP80" i="9"/>
  <c r="AP160" i="9"/>
  <c r="AN168" i="9"/>
  <c r="AO184" i="9"/>
  <c r="AP208" i="9"/>
  <c r="AP288" i="9"/>
  <c r="AN296" i="9"/>
  <c r="AO312" i="9"/>
  <c r="AN328" i="9"/>
  <c r="AN360" i="9"/>
  <c r="AN392" i="9"/>
  <c r="AN424" i="9"/>
  <c r="AN456" i="9"/>
  <c r="AN488" i="9"/>
  <c r="AO512" i="9"/>
  <c r="AP544" i="9"/>
  <c r="AN552" i="9"/>
  <c r="AN584" i="9"/>
  <c r="AN616" i="9"/>
  <c r="AO624" i="9"/>
  <c r="AO632" i="9"/>
  <c r="AP672" i="9"/>
  <c r="AN680" i="9"/>
  <c r="AP704" i="9"/>
  <c r="AN712" i="9"/>
  <c r="AP728" i="9"/>
  <c r="AP744" i="9"/>
  <c r="AN752" i="9"/>
  <c r="AP760" i="9"/>
  <c r="AN768" i="9"/>
  <c r="AN784" i="9"/>
  <c r="AO792" i="9"/>
  <c r="AP792" i="9"/>
  <c r="AN816" i="9"/>
  <c r="AP824" i="9"/>
  <c r="AP40" i="9"/>
  <c r="AO32" i="9"/>
  <c r="AN32" i="9"/>
  <c r="D34" i="9"/>
  <c r="D33" i="9"/>
  <c r="D32" i="9"/>
  <c r="F34" i="9"/>
  <c r="F33" i="9"/>
  <c r="F32" i="9"/>
  <c r="G30" i="9"/>
  <c r="AO824" i="9"/>
  <c r="AL824" i="9"/>
  <c r="AP823" i="9"/>
  <c r="AO823" i="9"/>
  <c r="AN823" i="9"/>
  <c r="AL816" i="9"/>
  <c r="AP815" i="9"/>
  <c r="AO815" i="9"/>
  <c r="AN815" i="9"/>
  <c r="AO808" i="9"/>
  <c r="AL808" i="9"/>
  <c r="AP807" i="9"/>
  <c r="AO807" i="9"/>
  <c r="AN807" i="9"/>
  <c r="AP800" i="9"/>
  <c r="AN800" i="9"/>
  <c r="AL800" i="9"/>
  <c r="AP799" i="9"/>
  <c r="AO799" i="9"/>
  <c r="AN799" i="9"/>
  <c r="AN792" i="9"/>
  <c r="AL792" i="9"/>
  <c r="AP791" i="9"/>
  <c r="AO791" i="9"/>
  <c r="AN791" i="9"/>
  <c r="AP784" i="9"/>
  <c r="AL784" i="9"/>
  <c r="AP783" i="9"/>
  <c r="AO783" i="9"/>
  <c r="AN783" i="9"/>
  <c r="AL776" i="9"/>
  <c r="AP775" i="9"/>
  <c r="AO775" i="9"/>
  <c r="AN775" i="9"/>
  <c r="AP768" i="9"/>
  <c r="AL768" i="9"/>
  <c r="AP767" i="9"/>
  <c r="AO767" i="9"/>
  <c r="AN767" i="9"/>
  <c r="AO760" i="9"/>
  <c r="AL760" i="9"/>
  <c r="AP759" i="9"/>
  <c r="AO759" i="9"/>
  <c r="AN759" i="9"/>
  <c r="AL752" i="9"/>
  <c r="AP751" i="9"/>
  <c r="AO751" i="9"/>
  <c r="AN751" i="9"/>
  <c r="AO744" i="9"/>
  <c r="AL744" i="9"/>
  <c r="AP743" i="9"/>
  <c r="AO743" i="9"/>
  <c r="AN743" i="9"/>
  <c r="AP736" i="9"/>
  <c r="AN736" i="9"/>
  <c r="AL736" i="9"/>
  <c r="AP735" i="9"/>
  <c r="AO735" i="9"/>
  <c r="AN735" i="9"/>
  <c r="AO728" i="9"/>
  <c r="AN728" i="9"/>
  <c r="AL728" i="9"/>
  <c r="AP727" i="9"/>
  <c r="AO727" i="9"/>
  <c r="AN727" i="9"/>
  <c r="AP720" i="9"/>
  <c r="AL720" i="9"/>
  <c r="AP719" i="9"/>
  <c r="AO719" i="9"/>
  <c r="AN719" i="9"/>
  <c r="AO712" i="9"/>
  <c r="AL712" i="9"/>
  <c r="AP711" i="9"/>
  <c r="AO711" i="9"/>
  <c r="AN711" i="9"/>
  <c r="AO704" i="9"/>
  <c r="AL704" i="9"/>
  <c r="AP703" i="9"/>
  <c r="AO703" i="9"/>
  <c r="AN703" i="9"/>
  <c r="AO696" i="9"/>
  <c r="AN696" i="9"/>
  <c r="AL696" i="9"/>
  <c r="AP695" i="9"/>
  <c r="AO695" i="9"/>
  <c r="AN695" i="9"/>
  <c r="AP688" i="9"/>
  <c r="AO688" i="9"/>
  <c r="AL688" i="9"/>
  <c r="AP687" i="9"/>
  <c r="AO687" i="9"/>
  <c r="AN687" i="9"/>
  <c r="AL680" i="9"/>
  <c r="AP679" i="9"/>
  <c r="AO679" i="9"/>
  <c r="AN679" i="9"/>
  <c r="AO672" i="9"/>
  <c r="AN672" i="9"/>
  <c r="AL672" i="9"/>
  <c r="AP671" i="9"/>
  <c r="AO671" i="9"/>
  <c r="AN671" i="9"/>
  <c r="AO664" i="9"/>
  <c r="AN664" i="9"/>
  <c r="AL664" i="9"/>
  <c r="AP663" i="9"/>
  <c r="AO663" i="9"/>
  <c r="AN663" i="9"/>
  <c r="AP656" i="9"/>
  <c r="AO656" i="9"/>
  <c r="AL656" i="9"/>
  <c r="AP655" i="9"/>
  <c r="AO655" i="9"/>
  <c r="AN655" i="9"/>
  <c r="AO648" i="9"/>
  <c r="AL648" i="9"/>
  <c r="AP647" i="9"/>
  <c r="AO647" i="9"/>
  <c r="AN647" i="9"/>
  <c r="AP640" i="9"/>
  <c r="AO640" i="9"/>
  <c r="AN640" i="9"/>
  <c r="AL640" i="9"/>
  <c r="AP639" i="9"/>
  <c r="AO639" i="9"/>
  <c r="AN639" i="9"/>
  <c r="AN632" i="9"/>
  <c r="AL632" i="9"/>
  <c r="AP631" i="9"/>
  <c r="AO631" i="9"/>
  <c r="AN631" i="9"/>
  <c r="AP624" i="9"/>
  <c r="AN624" i="9"/>
  <c r="AL624" i="9"/>
  <c r="AP623" i="9"/>
  <c r="AO623" i="9"/>
  <c r="AN623" i="9"/>
  <c r="AP616" i="9"/>
  <c r="AO616" i="9"/>
  <c r="AL616" i="9"/>
  <c r="AP615" i="9"/>
  <c r="AO615" i="9"/>
  <c r="AN615" i="9"/>
  <c r="AO608" i="9"/>
  <c r="AN608" i="9"/>
  <c r="AL608" i="9"/>
  <c r="AP607" i="9"/>
  <c r="AO607" i="9"/>
  <c r="AN607" i="9"/>
  <c r="AO600" i="9"/>
  <c r="AN600" i="9"/>
  <c r="AL600" i="9"/>
  <c r="AP599" i="9"/>
  <c r="AO599" i="9"/>
  <c r="AN599" i="9"/>
  <c r="AO592" i="9"/>
  <c r="AN592" i="9"/>
  <c r="AL592" i="9"/>
  <c r="AP591" i="9"/>
  <c r="AO591" i="9"/>
  <c r="AN591" i="9"/>
  <c r="AO584" i="9"/>
  <c r="AL584" i="9"/>
  <c r="AP583" i="9"/>
  <c r="AO583" i="9"/>
  <c r="AN583" i="9"/>
  <c r="AP576" i="9"/>
  <c r="AO576" i="9"/>
  <c r="AL576" i="9"/>
  <c r="AP575" i="9"/>
  <c r="AO575" i="9"/>
  <c r="AN575" i="9"/>
  <c r="AO568" i="9"/>
  <c r="AN568" i="9"/>
  <c r="AL568" i="9"/>
  <c r="AP567" i="9"/>
  <c r="AO567" i="9"/>
  <c r="AN567" i="9"/>
  <c r="AP560" i="9"/>
  <c r="AO560" i="9"/>
  <c r="AL560" i="9"/>
  <c r="AP559" i="9"/>
  <c r="AO559" i="9"/>
  <c r="AN559" i="9"/>
  <c r="AL552" i="9"/>
  <c r="AP551" i="9"/>
  <c r="AO551" i="9"/>
  <c r="AN551" i="9"/>
  <c r="AO544" i="9"/>
  <c r="AN544" i="9"/>
  <c r="AL544" i="9"/>
  <c r="AP543" i="9"/>
  <c r="AO543" i="9"/>
  <c r="AN543" i="9"/>
  <c r="AO536" i="9"/>
  <c r="AN536" i="9"/>
  <c r="AL536" i="9"/>
  <c r="AP535" i="9"/>
  <c r="AO535" i="9"/>
  <c r="AN535" i="9"/>
  <c r="AO528" i="9"/>
  <c r="AL528" i="9"/>
  <c r="AP527" i="9"/>
  <c r="AO527" i="9"/>
  <c r="AN527" i="9"/>
  <c r="AP520" i="9"/>
  <c r="AO520" i="9"/>
  <c r="AL520" i="9"/>
  <c r="AP519" i="9"/>
  <c r="AO519" i="9"/>
  <c r="AN519" i="9"/>
  <c r="AN512" i="9"/>
  <c r="AL512" i="9"/>
  <c r="AP511" i="9"/>
  <c r="AO511" i="9"/>
  <c r="AN511" i="9"/>
  <c r="AO504" i="9"/>
  <c r="AN504" i="9"/>
  <c r="AL504" i="9"/>
  <c r="AP503" i="9"/>
  <c r="AO503" i="9"/>
  <c r="AN503" i="9"/>
  <c r="AP496" i="9"/>
  <c r="AO496" i="9"/>
  <c r="AN496" i="9"/>
  <c r="AL496" i="9"/>
  <c r="AP495" i="9"/>
  <c r="AO495" i="9"/>
  <c r="AN495" i="9"/>
  <c r="AP488" i="9"/>
  <c r="AL488" i="9"/>
  <c r="AP487" i="9"/>
  <c r="AO487" i="9"/>
  <c r="AN487" i="9"/>
  <c r="AP480" i="9"/>
  <c r="AO480" i="9"/>
  <c r="AN480" i="9"/>
  <c r="AL480" i="9"/>
  <c r="AP479" i="9"/>
  <c r="AO479" i="9"/>
  <c r="AN479" i="9"/>
  <c r="AO472" i="9"/>
  <c r="AN472" i="9"/>
  <c r="AL472" i="9"/>
  <c r="AP471" i="9"/>
  <c r="AO471" i="9"/>
  <c r="AN471" i="9"/>
  <c r="AP464" i="9"/>
  <c r="AO464" i="9"/>
  <c r="AN464" i="9"/>
  <c r="AL464" i="9"/>
  <c r="AP463" i="9"/>
  <c r="AO463" i="9"/>
  <c r="AN463" i="9"/>
  <c r="AP456" i="9"/>
  <c r="AO456" i="9"/>
  <c r="AL456" i="9"/>
  <c r="AP455" i="9"/>
  <c r="AO455" i="9"/>
  <c r="AN455" i="9"/>
  <c r="AO448" i="9"/>
  <c r="AN448" i="9"/>
  <c r="AL448" i="9"/>
  <c r="AP447" i="9"/>
  <c r="AO447" i="9"/>
  <c r="AN447" i="9"/>
  <c r="AO440" i="9"/>
  <c r="AL440" i="9"/>
  <c r="AP439" i="9"/>
  <c r="AO439" i="9"/>
  <c r="AN439" i="9"/>
  <c r="AO432" i="9"/>
  <c r="AL432" i="9"/>
  <c r="AP431" i="9"/>
  <c r="AO431" i="9"/>
  <c r="AN431" i="9"/>
  <c r="AL424" i="9"/>
  <c r="AP423" i="9"/>
  <c r="AO423" i="9"/>
  <c r="AN423" i="9"/>
  <c r="AP416" i="9"/>
  <c r="AN416" i="9"/>
  <c r="AL416" i="9"/>
  <c r="AP415" i="9"/>
  <c r="AO415" i="9"/>
  <c r="AN415" i="9"/>
  <c r="AL408" i="9"/>
  <c r="AP407" i="9"/>
  <c r="AO407" i="9"/>
  <c r="AN407" i="9"/>
  <c r="AP400" i="9"/>
  <c r="AO400" i="9"/>
  <c r="AL400" i="9"/>
  <c r="AP399" i="9"/>
  <c r="AO399" i="9"/>
  <c r="AN399" i="9"/>
  <c r="AP392" i="9"/>
  <c r="AL392" i="9"/>
  <c r="AP391" i="9"/>
  <c r="AO391" i="9"/>
  <c r="AN391" i="9"/>
  <c r="AP384" i="9"/>
  <c r="AO384" i="9"/>
  <c r="AL384" i="9"/>
  <c r="AP383" i="9"/>
  <c r="AO383" i="9"/>
  <c r="AN383" i="9"/>
  <c r="AO376" i="9"/>
  <c r="AN376" i="9"/>
  <c r="AL376" i="9"/>
  <c r="AP375" i="9"/>
  <c r="AO375" i="9"/>
  <c r="AN375" i="9"/>
  <c r="AP368" i="9"/>
  <c r="AO368" i="9"/>
  <c r="AL368" i="9"/>
  <c r="AP367" i="9"/>
  <c r="AO367" i="9"/>
  <c r="AN367" i="9"/>
  <c r="AP360" i="9"/>
  <c r="AO360" i="9"/>
  <c r="AL360" i="9"/>
  <c r="AP359" i="9"/>
  <c r="AO359" i="9"/>
  <c r="AN359" i="9"/>
  <c r="AP352" i="9"/>
  <c r="AL352" i="9"/>
  <c r="AP351" i="9"/>
  <c r="AO351" i="9"/>
  <c r="AN351" i="9"/>
  <c r="AO344" i="9"/>
  <c r="AL344" i="9"/>
  <c r="AP343" i="9"/>
  <c r="AO343" i="9"/>
  <c r="AN343" i="9"/>
  <c r="AP336" i="9"/>
  <c r="AO336" i="9"/>
  <c r="AN336" i="9"/>
  <c r="AL336" i="9"/>
  <c r="AP335" i="9"/>
  <c r="AO335" i="9"/>
  <c r="AN335" i="9"/>
  <c r="AP328" i="9"/>
  <c r="AL328" i="9"/>
  <c r="AP327" i="9"/>
  <c r="AO327" i="9"/>
  <c r="AN327" i="9"/>
  <c r="AP320" i="9"/>
  <c r="AO320" i="9"/>
  <c r="AN320" i="9"/>
  <c r="AL320" i="9"/>
  <c r="AP319" i="9"/>
  <c r="AO319" i="9"/>
  <c r="AN319" i="9"/>
  <c r="AN312" i="9"/>
  <c r="AL312" i="9"/>
  <c r="AP311" i="9"/>
  <c r="AO311" i="9"/>
  <c r="AN311" i="9"/>
  <c r="AP304" i="9"/>
  <c r="AO304" i="9"/>
  <c r="AL304" i="9"/>
  <c r="AP303" i="9"/>
  <c r="AO303" i="9"/>
  <c r="AN303" i="9"/>
  <c r="AP296" i="9"/>
  <c r="AO296" i="9"/>
  <c r="AL296" i="9"/>
  <c r="AP295" i="9"/>
  <c r="AO295" i="9"/>
  <c r="AN295" i="9"/>
  <c r="AO288" i="9"/>
  <c r="AN288" i="9"/>
  <c r="AL288" i="9"/>
  <c r="AP287" i="9"/>
  <c r="AO287" i="9"/>
  <c r="AN287" i="9"/>
  <c r="AO280" i="9"/>
  <c r="AN280" i="9"/>
  <c r="AL280" i="9"/>
  <c r="AP279" i="9"/>
  <c r="AO279" i="9"/>
  <c r="AN279" i="9"/>
  <c r="AP272" i="9"/>
  <c r="AO272" i="9"/>
  <c r="AL272" i="9"/>
  <c r="AP271" i="9"/>
  <c r="AO271" i="9"/>
  <c r="AN271" i="9"/>
  <c r="AP264" i="9"/>
  <c r="AO264" i="9"/>
  <c r="AN264" i="9"/>
  <c r="AL264" i="9"/>
  <c r="AP263" i="9"/>
  <c r="AO263" i="9"/>
  <c r="AN263" i="9"/>
  <c r="AP256" i="9"/>
  <c r="AO256" i="9"/>
  <c r="AN256" i="9"/>
  <c r="AL256" i="9"/>
  <c r="AP255" i="9"/>
  <c r="AO255" i="9"/>
  <c r="AN255" i="9"/>
  <c r="AO248" i="9"/>
  <c r="AL248" i="9"/>
  <c r="AP247" i="9"/>
  <c r="AO247" i="9"/>
  <c r="AN247" i="9"/>
  <c r="AO240" i="9"/>
  <c r="AN240" i="9"/>
  <c r="AL240" i="9"/>
  <c r="AP239" i="9"/>
  <c r="AO239" i="9"/>
  <c r="AN239" i="9"/>
  <c r="AP232" i="9"/>
  <c r="AN232" i="9"/>
  <c r="AL232" i="9"/>
  <c r="AP231" i="9"/>
  <c r="AO231" i="9"/>
  <c r="AN231" i="9"/>
  <c r="AP224" i="9"/>
  <c r="AL224" i="9"/>
  <c r="AP223" i="9"/>
  <c r="AO223" i="9"/>
  <c r="AN223" i="9"/>
  <c r="AO216" i="9"/>
  <c r="AN216" i="9"/>
  <c r="AL216" i="9"/>
  <c r="AP215" i="9"/>
  <c r="AO215" i="9"/>
  <c r="AN215" i="9"/>
  <c r="AO208" i="9"/>
  <c r="AN208" i="9"/>
  <c r="AL208" i="9"/>
  <c r="AP207" i="9"/>
  <c r="AO207" i="9"/>
  <c r="AN207" i="9"/>
  <c r="AP200" i="9"/>
  <c r="AO200" i="9"/>
  <c r="AL200" i="9"/>
  <c r="AP199" i="9"/>
  <c r="AO199" i="9"/>
  <c r="AN199" i="9"/>
  <c r="AP192" i="9"/>
  <c r="AO192" i="9"/>
  <c r="AN192" i="9"/>
  <c r="AL192" i="9"/>
  <c r="AP191" i="9"/>
  <c r="AO191" i="9"/>
  <c r="AN191" i="9"/>
  <c r="AN184" i="9"/>
  <c r="AL184" i="9"/>
  <c r="AP183" i="9"/>
  <c r="AO183" i="9"/>
  <c r="AN183" i="9"/>
  <c r="AP176" i="9"/>
  <c r="AO176" i="9"/>
  <c r="AL176" i="9"/>
  <c r="AP175" i="9"/>
  <c r="AO175" i="9"/>
  <c r="AN175" i="9"/>
  <c r="AP168" i="9"/>
  <c r="AO168" i="9"/>
  <c r="AL168" i="9"/>
  <c r="AP167" i="9"/>
  <c r="AO167" i="9"/>
  <c r="AN167" i="9"/>
  <c r="AO160" i="9"/>
  <c r="AN160" i="9"/>
  <c r="AL160" i="9"/>
  <c r="AP159" i="9"/>
  <c r="AO159" i="9"/>
  <c r="AN159" i="9"/>
  <c r="AO152" i="9"/>
  <c r="AN152" i="9"/>
  <c r="AL152" i="9"/>
  <c r="AP151" i="9"/>
  <c r="AO151" i="9"/>
  <c r="AN151" i="9"/>
  <c r="AP144" i="9"/>
  <c r="AO144" i="9"/>
  <c r="AL144" i="9"/>
  <c r="AP143" i="9"/>
  <c r="AO143" i="9"/>
  <c r="AN143" i="9"/>
  <c r="AP136" i="9"/>
  <c r="AO136" i="9"/>
  <c r="AN136" i="9"/>
  <c r="AL136" i="9"/>
  <c r="AP135" i="9"/>
  <c r="AO135" i="9"/>
  <c r="AN135" i="9"/>
  <c r="AP128" i="9"/>
  <c r="AO128" i="9"/>
  <c r="AN128" i="9"/>
  <c r="AL128" i="9"/>
  <c r="AP127" i="9"/>
  <c r="AO127" i="9"/>
  <c r="AN127" i="9"/>
  <c r="AO120" i="9"/>
  <c r="AL120" i="9"/>
  <c r="AP119" i="9"/>
  <c r="AO119" i="9"/>
  <c r="AN119" i="9"/>
  <c r="AO112" i="9"/>
  <c r="AN112" i="9"/>
  <c r="AL112" i="9"/>
  <c r="AP111" i="9"/>
  <c r="AO111" i="9"/>
  <c r="AN111" i="9"/>
  <c r="AP104" i="9"/>
  <c r="AN104" i="9"/>
  <c r="AL104" i="9"/>
  <c r="AP103" i="9"/>
  <c r="AO103" i="9"/>
  <c r="AN103" i="9"/>
  <c r="AP96" i="9"/>
  <c r="AN96" i="9"/>
  <c r="AL96" i="9"/>
  <c r="AP95" i="9"/>
  <c r="AO95" i="9"/>
  <c r="AN95" i="9"/>
  <c r="AO88" i="9"/>
  <c r="AN88" i="9"/>
  <c r="AL88" i="9"/>
  <c r="AP87" i="9"/>
  <c r="AO87" i="9"/>
  <c r="AN87" i="9"/>
  <c r="AO80" i="9"/>
  <c r="AN80" i="9"/>
  <c r="AL80" i="9"/>
  <c r="AP79" i="9"/>
  <c r="AO79" i="9"/>
  <c r="AN79" i="9"/>
  <c r="AP72" i="9"/>
  <c r="AO72" i="9"/>
  <c r="AN72" i="9"/>
  <c r="AL72" i="9"/>
  <c r="AP71" i="9"/>
  <c r="AO71" i="9"/>
  <c r="AN71" i="9"/>
  <c r="AP64" i="9"/>
  <c r="AO64" i="9"/>
  <c r="AN64" i="9"/>
  <c r="AL64" i="9"/>
  <c r="AP63" i="9"/>
  <c r="AO63" i="9"/>
  <c r="AN63" i="9"/>
  <c r="AO56" i="9"/>
  <c r="AN56" i="9"/>
  <c r="AL56" i="9"/>
  <c r="AP55" i="9"/>
  <c r="AO55" i="9"/>
  <c r="AN55" i="9"/>
  <c r="AP48" i="9"/>
  <c r="AN48" i="9"/>
  <c r="AL48" i="9"/>
  <c r="AP47" i="9"/>
  <c r="AO47" i="9"/>
  <c r="AN47" i="9"/>
  <c r="AL40" i="9"/>
  <c r="AP39" i="9"/>
  <c r="AO39" i="9"/>
  <c r="AN39" i="9"/>
  <c r="AL32" i="9"/>
  <c r="AP31" i="9"/>
  <c r="AO31" i="9"/>
  <c r="AN31" i="9"/>
  <c r="AP14" i="9"/>
  <c r="AO14" i="9"/>
  <c r="AN14" i="9"/>
  <c r="Q39" i="9"/>
  <c r="R39" i="9"/>
  <c r="S39" i="9"/>
  <c r="O40" i="9"/>
  <c r="Q40" i="9"/>
  <c r="Q47" i="9"/>
  <c r="R47" i="9"/>
  <c r="S47" i="9"/>
  <c r="O48" i="9"/>
  <c r="Q48" i="9"/>
  <c r="R48" i="9"/>
  <c r="S48" i="9"/>
  <c r="Q55" i="9"/>
  <c r="R55" i="9"/>
  <c r="S55" i="9"/>
  <c r="O56" i="9"/>
  <c r="Q56" i="9"/>
  <c r="R56" i="9"/>
  <c r="S56" i="9"/>
  <c r="Q63" i="9"/>
  <c r="R63" i="9"/>
  <c r="S63" i="9"/>
  <c r="O64" i="9"/>
  <c r="Q64" i="9"/>
  <c r="R64" i="9"/>
  <c r="S64" i="9"/>
  <c r="Q71" i="9"/>
  <c r="R71" i="9"/>
  <c r="S71" i="9"/>
  <c r="O72" i="9"/>
  <c r="Q72" i="9"/>
  <c r="R72" i="9"/>
  <c r="S72" i="9"/>
  <c r="Q79" i="9"/>
  <c r="R79" i="9"/>
  <c r="S79" i="9"/>
  <c r="O80" i="9"/>
  <c r="Q80" i="9"/>
  <c r="R80" i="9"/>
  <c r="S80" i="9"/>
  <c r="Q87" i="9"/>
  <c r="R87" i="9"/>
  <c r="S87" i="9"/>
  <c r="O88" i="9"/>
  <c r="Q88" i="9"/>
  <c r="R88" i="9"/>
  <c r="S88" i="9"/>
  <c r="Q95" i="9"/>
  <c r="R95" i="9"/>
  <c r="S95" i="9"/>
  <c r="O96" i="9"/>
  <c r="Q96" i="9"/>
  <c r="R96" i="9"/>
  <c r="S96" i="9"/>
  <c r="Q103" i="9"/>
  <c r="R103" i="9"/>
  <c r="S103" i="9"/>
  <c r="O104" i="9"/>
  <c r="Q104" i="9"/>
  <c r="R104" i="9"/>
  <c r="S104" i="9"/>
  <c r="Q111" i="9"/>
  <c r="R111" i="9"/>
  <c r="S111" i="9"/>
  <c r="O112" i="9"/>
  <c r="Q112" i="9"/>
  <c r="R112" i="9"/>
  <c r="S112" i="9"/>
  <c r="Q119" i="9"/>
  <c r="R119" i="9"/>
  <c r="S119" i="9"/>
  <c r="O120" i="9"/>
  <c r="Q120" i="9"/>
  <c r="R120" i="9"/>
  <c r="S120" i="9"/>
  <c r="Q127" i="9"/>
  <c r="R127" i="9"/>
  <c r="S127" i="9"/>
  <c r="O128" i="9"/>
  <c r="Q128" i="9"/>
  <c r="R128" i="9"/>
  <c r="S128" i="9"/>
  <c r="Q135" i="9"/>
  <c r="R135" i="9"/>
  <c r="S135" i="9"/>
  <c r="O136" i="9"/>
  <c r="Q136" i="9"/>
  <c r="R136" i="9"/>
  <c r="S136" i="9"/>
  <c r="Q143" i="9"/>
  <c r="R143" i="9"/>
  <c r="S143" i="9"/>
  <c r="O144" i="9"/>
  <c r="Q144" i="9"/>
  <c r="R144" i="9"/>
  <c r="S144" i="9"/>
  <c r="Q151" i="9"/>
  <c r="R151" i="9"/>
  <c r="S151" i="9"/>
  <c r="O152" i="9"/>
  <c r="Q152" i="9"/>
  <c r="R152" i="9"/>
  <c r="S152" i="9"/>
  <c r="Q159" i="9"/>
  <c r="R159" i="9"/>
  <c r="S159" i="9"/>
  <c r="O160" i="9"/>
  <c r="Q160" i="9"/>
  <c r="R160" i="9"/>
  <c r="S160" i="9"/>
  <c r="Q167" i="9"/>
  <c r="R167" i="9"/>
  <c r="S167" i="9"/>
  <c r="O168" i="9"/>
  <c r="Q168" i="9"/>
  <c r="R168" i="9"/>
  <c r="S168" i="9"/>
  <c r="Q175" i="9"/>
  <c r="R175" i="9"/>
  <c r="S175" i="9"/>
  <c r="O176" i="9"/>
  <c r="Q176" i="9"/>
  <c r="R176" i="9"/>
  <c r="S176" i="9"/>
  <c r="Q183" i="9"/>
  <c r="R183" i="9"/>
  <c r="S183" i="9"/>
  <c r="O184" i="9"/>
  <c r="Q184" i="9"/>
  <c r="R184" i="9"/>
  <c r="S184" i="9"/>
  <c r="Q191" i="9"/>
  <c r="R191" i="9"/>
  <c r="S191" i="9"/>
  <c r="O192" i="9"/>
  <c r="Q192" i="9"/>
  <c r="R192" i="9"/>
  <c r="S192" i="9"/>
  <c r="Q199" i="9"/>
  <c r="R199" i="9"/>
  <c r="S199" i="9"/>
  <c r="O200" i="9"/>
  <c r="Q200" i="9"/>
  <c r="R200" i="9"/>
  <c r="S200" i="9"/>
  <c r="Q207" i="9"/>
  <c r="R207" i="9"/>
  <c r="S207" i="9"/>
  <c r="O208" i="9"/>
  <c r="Q208" i="9"/>
  <c r="R208" i="9"/>
  <c r="S208" i="9"/>
  <c r="Q215" i="9"/>
  <c r="R215" i="9"/>
  <c r="S215" i="9"/>
  <c r="O216" i="9"/>
  <c r="Q216" i="9"/>
  <c r="R216" i="9"/>
  <c r="S216" i="9"/>
  <c r="Q223" i="9"/>
  <c r="R223" i="9"/>
  <c r="S223" i="9"/>
  <c r="O224" i="9"/>
  <c r="Q224" i="9"/>
  <c r="R224" i="9"/>
  <c r="S224" i="9"/>
  <c r="Q231" i="9"/>
  <c r="R231" i="9"/>
  <c r="S231" i="9"/>
  <c r="O232" i="9"/>
  <c r="Q232" i="9"/>
  <c r="R232" i="9"/>
  <c r="S232" i="9"/>
  <c r="Q239" i="9"/>
  <c r="R239" i="9"/>
  <c r="S239" i="9"/>
  <c r="O240" i="9"/>
  <c r="Q240" i="9"/>
  <c r="R240" i="9"/>
  <c r="S240" i="9"/>
  <c r="Q247" i="9"/>
  <c r="R247" i="9"/>
  <c r="S247" i="9"/>
  <c r="O248" i="9"/>
  <c r="Q248" i="9"/>
  <c r="R248" i="9"/>
  <c r="S248" i="9"/>
  <c r="Q255" i="9"/>
  <c r="R255" i="9"/>
  <c r="S255" i="9"/>
  <c r="O256" i="9"/>
  <c r="Q256" i="9"/>
  <c r="R256" i="9"/>
  <c r="S256" i="9"/>
  <c r="Q263" i="9"/>
  <c r="R263" i="9"/>
  <c r="S263" i="9"/>
  <c r="O264" i="9"/>
  <c r="Q264" i="9"/>
  <c r="R264" i="9"/>
  <c r="S264" i="9"/>
  <c r="Q271" i="9"/>
  <c r="R271" i="9"/>
  <c r="S271" i="9"/>
  <c r="O272" i="9"/>
  <c r="Q272" i="9"/>
  <c r="R272" i="9"/>
  <c r="S272" i="9"/>
  <c r="Q279" i="9"/>
  <c r="R279" i="9"/>
  <c r="S279" i="9"/>
  <c r="O280" i="9"/>
  <c r="Q280" i="9"/>
  <c r="R280" i="9"/>
  <c r="S280" i="9"/>
  <c r="Q287" i="9"/>
  <c r="R287" i="9"/>
  <c r="S287" i="9"/>
  <c r="O288" i="9"/>
  <c r="Q288" i="9"/>
  <c r="R288" i="9"/>
  <c r="S288" i="9"/>
  <c r="Q295" i="9"/>
  <c r="R295" i="9"/>
  <c r="S295" i="9"/>
  <c r="O296" i="9"/>
  <c r="Q296" i="9"/>
  <c r="R296" i="9"/>
  <c r="S296" i="9"/>
  <c r="Q303" i="9"/>
  <c r="R303" i="9"/>
  <c r="S303" i="9"/>
  <c r="O304" i="9"/>
  <c r="Q304" i="9"/>
  <c r="R304" i="9"/>
  <c r="S304" i="9"/>
  <c r="Q311" i="9"/>
  <c r="R311" i="9"/>
  <c r="S311" i="9"/>
  <c r="O312" i="9"/>
  <c r="Q312" i="9"/>
  <c r="R312" i="9"/>
  <c r="S312" i="9"/>
  <c r="Q319" i="9"/>
  <c r="R319" i="9"/>
  <c r="S319" i="9"/>
  <c r="O320" i="9"/>
  <c r="Q320" i="9"/>
  <c r="R320" i="9"/>
  <c r="S320" i="9"/>
  <c r="Q327" i="9"/>
  <c r="R327" i="9"/>
  <c r="S327" i="9"/>
  <c r="O328" i="9"/>
  <c r="Q328" i="9"/>
  <c r="R328" i="9"/>
  <c r="S328" i="9"/>
  <c r="Q335" i="9"/>
  <c r="R335" i="9"/>
  <c r="S335" i="9"/>
  <c r="O336" i="9"/>
  <c r="Q336" i="9"/>
  <c r="R336" i="9"/>
  <c r="S336" i="9"/>
  <c r="Q343" i="9"/>
  <c r="R343" i="9"/>
  <c r="S343" i="9"/>
  <c r="O344" i="9"/>
  <c r="Q344" i="9"/>
  <c r="R344" i="9"/>
  <c r="S344" i="9"/>
  <c r="Q351" i="9"/>
  <c r="R351" i="9"/>
  <c r="S351" i="9"/>
  <c r="O352" i="9"/>
  <c r="Q352" i="9"/>
  <c r="R352" i="9"/>
  <c r="S352" i="9"/>
  <c r="Q359" i="9"/>
  <c r="R359" i="9"/>
  <c r="S359" i="9"/>
  <c r="O360" i="9"/>
  <c r="Q360" i="9"/>
  <c r="R360" i="9"/>
  <c r="S360" i="9"/>
  <c r="Q367" i="9"/>
  <c r="R367" i="9"/>
  <c r="S367" i="9"/>
  <c r="O368" i="9"/>
  <c r="Q368" i="9"/>
  <c r="R368" i="9"/>
  <c r="S368" i="9"/>
  <c r="Q375" i="9"/>
  <c r="R375" i="9"/>
  <c r="S375" i="9"/>
  <c r="O376" i="9"/>
  <c r="Q376" i="9"/>
  <c r="R376" i="9"/>
  <c r="S376" i="9"/>
  <c r="Q383" i="9"/>
  <c r="R383" i="9"/>
  <c r="S383" i="9"/>
  <c r="O384" i="9"/>
  <c r="Q384" i="9"/>
  <c r="R384" i="9"/>
  <c r="S384" i="9"/>
  <c r="Q391" i="9"/>
  <c r="R391" i="9"/>
  <c r="S391" i="9"/>
  <c r="O392" i="9"/>
  <c r="Q392" i="9"/>
  <c r="R392" i="9"/>
  <c r="S392" i="9"/>
  <c r="Q399" i="9"/>
  <c r="R399" i="9"/>
  <c r="S399" i="9"/>
  <c r="O400" i="9"/>
  <c r="Q400" i="9"/>
  <c r="R400" i="9"/>
  <c r="S400" i="9"/>
  <c r="Q407" i="9"/>
  <c r="R407" i="9"/>
  <c r="S407" i="9"/>
  <c r="O408" i="9"/>
  <c r="Q408" i="9"/>
  <c r="R408" i="9"/>
  <c r="S408" i="9"/>
  <c r="Q415" i="9"/>
  <c r="R415" i="9"/>
  <c r="S415" i="9"/>
  <c r="O416" i="9"/>
  <c r="Q416" i="9"/>
  <c r="R416" i="9"/>
  <c r="S416" i="9"/>
  <c r="Q423" i="9"/>
  <c r="R423" i="9"/>
  <c r="S423" i="9"/>
  <c r="O424" i="9"/>
  <c r="Q424" i="9"/>
  <c r="R424" i="9"/>
  <c r="S424" i="9"/>
  <c r="Q431" i="9"/>
  <c r="R431" i="9"/>
  <c r="S431" i="9"/>
  <c r="O432" i="9"/>
  <c r="Q432" i="9"/>
  <c r="R432" i="9"/>
  <c r="S432" i="9"/>
  <c r="Q439" i="9"/>
  <c r="R439" i="9"/>
  <c r="S439" i="9"/>
  <c r="O440" i="9"/>
  <c r="Q440" i="9"/>
  <c r="R440" i="9"/>
  <c r="S440" i="9"/>
  <c r="Q447" i="9"/>
  <c r="R447" i="9"/>
  <c r="S447" i="9"/>
  <c r="O448" i="9"/>
  <c r="Q448" i="9"/>
  <c r="R448" i="9"/>
  <c r="S448" i="9"/>
  <c r="Q455" i="9"/>
  <c r="R455" i="9"/>
  <c r="S455" i="9"/>
  <c r="O456" i="9"/>
  <c r="Q456" i="9"/>
  <c r="R456" i="9"/>
  <c r="S456" i="9"/>
  <c r="Q463" i="9"/>
  <c r="R463" i="9"/>
  <c r="S463" i="9"/>
  <c r="O464" i="9"/>
  <c r="Q464" i="9"/>
  <c r="R464" i="9"/>
  <c r="S464" i="9"/>
  <c r="Q471" i="9"/>
  <c r="R471" i="9"/>
  <c r="S471" i="9"/>
  <c r="O472" i="9"/>
  <c r="Q472" i="9"/>
  <c r="R472" i="9"/>
  <c r="S472" i="9"/>
  <c r="Q479" i="9"/>
  <c r="R479" i="9"/>
  <c r="S479" i="9"/>
  <c r="O480" i="9"/>
  <c r="Q480" i="9"/>
  <c r="R480" i="9"/>
  <c r="S480" i="9"/>
  <c r="Q487" i="9"/>
  <c r="R487" i="9"/>
  <c r="S487" i="9"/>
  <c r="O488" i="9"/>
  <c r="Q488" i="9"/>
  <c r="R488" i="9"/>
  <c r="S488" i="9"/>
  <c r="Q495" i="9"/>
  <c r="R495" i="9"/>
  <c r="S495" i="9"/>
  <c r="O496" i="9"/>
  <c r="Q496" i="9"/>
  <c r="R496" i="9"/>
  <c r="S496" i="9"/>
  <c r="Q503" i="9"/>
  <c r="R503" i="9"/>
  <c r="S503" i="9"/>
  <c r="O504" i="9"/>
  <c r="Q504" i="9"/>
  <c r="R504" i="9"/>
  <c r="S504" i="9"/>
  <c r="Q511" i="9"/>
  <c r="R511" i="9"/>
  <c r="S511" i="9"/>
  <c r="O512" i="9"/>
  <c r="Q512" i="9"/>
  <c r="R512" i="9"/>
  <c r="S512" i="9"/>
  <c r="Q519" i="9"/>
  <c r="R519" i="9"/>
  <c r="S519" i="9"/>
  <c r="O520" i="9"/>
  <c r="Q520" i="9"/>
  <c r="R520" i="9"/>
  <c r="S520" i="9"/>
  <c r="Q527" i="9"/>
  <c r="R527" i="9"/>
  <c r="S527" i="9"/>
  <c r="O528" i="9"/>
  <c r="Q528" i="9"/>
  <c r="R528" i="9"/>
  <c r="S528" i="9"/>
  <c r="Q535" i="9"/>
  <c r="R535" i="9"/>
  <c r="S535" i="9"/>
  <c r="O536" i="9"/>
  <c r="Q536" i="9"/>
  <c r="R536" i="9"/>
  <c r="S536" i="9"/>
  <c r="Q543" i="9"/>
  <c r="R543" i="9"/>
  <c r="S543" i="9"/>
  <c r="O544" i="9"/>
  <c r="Q544" i="9"/>
  <c r="R544" i="9"/>
  <c r="S544" i="9"/>
  <c r="Q551" i="9"/>
  <c r="R551" i="9"/>
  <c r="S551" i="9"/>
  <c r="O552" i="9"/>
  <c r="Q552" i="9"/>
  <c r="R552" i="9"/>
  <c r="S552" i="9"/>
  <c r="Q559" i="9"/>
  <c r="R559" i="9"/>
  <c r="S559" i="9"/>
  <c r="O560" i="9"/>
  <c r="Q560" i="9"/>
  <c r="R560" i="9"/>
  <c r="S560" i="9"/>
  <c r="Q567" i="9"/>
  <c r="R567" i="9"/>
  <c r="S567" i="9"/>
  <c r="O568" i="9"/>
  <c r="Q568" i="9"/>
  <c r="R568" i="9"/>
  <c r="S568" i="9"/>
  <c r="Q575" i="9"/>
  <c r="R575" i="9"/>
  <c r="S575" i="9"/>
  <c r="O576" i="9"/>
  <c r="Q576" i="9"/>
  <c r="R576" i="9"/>
  <c r="S576" i="9"/>
  <c r="Q583" i="9"/>
  <c r="R583" i="9"/>
  <c r="S583" i="9"/>
  <c r="O584" i="9"/>
  <c r="Q584" i="9"/>
  <c r="R584" i="9"/>
  <c r="S584" i="9"/>
  <c r="Q591" i="9"/>
  <c r="R591" i="9"/>
  <c r="S591" i="9"/>
  <c r="O592" i="9"/>
  <c r="Q592" i="9"/>
  <c r="R592" i="9"/>
  <c r="S592" i="9"/>
  <c r="Q599" i="9"/>
  <c r="R599" i="9"/>
  <c r="S599" i="9"/>
  <c r="O600" i="9"/>
  <c r="Q600" i="9"/>
  <c r="R600" i="9"/>
  <c r="S600" i="9"/>
  <c r="Q607" i="9"/>
  <c r="R607" i="9"/>
  <c r="S607" i="9"/>
  <c r="O608" i="9"/>
  <c r="Q608" i="9"/>
  <c r="R608" i="9"/>
  <c r="S608" i="9"/>
  <c r="Q615" i="9"/>
  <c r="R615" i="9"/>
  <c r="S615" i="9"/>
  <c r="O616" i="9"/>
  <c r="Q616" i="9"/>
  <c r="R616" i="9"/>
  <c r="S616" i="9"/>
  <c r="Q623" i="9"/>
  <c r="R623" i="9"/>
  <c r="S623" i="9"/>
  <c r="O624" i="9"/>
  <c r="Q624" i="9"/>
  <c r="R624" i="9"/>
  <c r="S624" i="9"/>
  <c r="Q631" i="9"/>
  <c r="R631" i="9"/>
  <c r="S631" i="9"/>
  <c r="O632" i="9"/>
  <c r="Q632" i="9"/>
  <c r="R632" i="9"/>
  <c r="S632" i="9"/>
  <c r="Q639" i="9"/>
  <c r="R639" i="9"/>
  <c r="S639" i="9"/>
  <c r="O640" i="9"/>
  <c r="Q640" i="9"/>
  <c r="R640" i="9"/>
  <c r="S640" i="9"/>
  <c r="Q647" i="9"/>
  <c r="R647" i="9"/>
  <c r="S647" i="9"/>
  <c r="O648" i="9"/>
  <c r="Q648" i="9"/>
  <c r="R648" i="9"/>
  <c r="S648" i="9"/>
  <c r="Q655" i="9"/>
  <c r="R655" i="9"/>
  <c r="S655" i="9"/>
  <c r="O656" i="9"/>
  <c r="Q656" i="9"/>
  <c r="R656" i="9"/>
  <c r="S656" i="9"/>
  <c r="Q663" i="9"/>
  <c r="R663" i="9"/>
  <c r="S663" i="9"/>
  <c r="O664" i="9"/>
  <c r="Q664" i="9"/>
  <c r="R664" i="9"/>
  <c r="S664" i="9"/>
  <c r="Q671" i="9"/>
  <c r="R671" i="9"/>
  <c r="S671" i="9"/>
  <c r="O672" i="9"/>
  <c r="Q672" i="9"/>
  <c r="R672" i="9"/>
  <c r="S672" i="9"/>
  <c r="Q679" i="9"/>
  <c r="R679" i="9"/>
  <c r="S679" i="9"/>
  <c r="O680" i="9"/>
  <c r="Q680" i="9"/>
  <c r="R680" i="9"/>
  <c r="S680" i="9"/>
  <c r="Q687" i="9"/>
  <c r="R687" i="9"/>
  <c r="S687" i="9"/>
  <c r="O688" i="9"/>
  <c r="Q688" i="9"/>
  <c r="R688" i="9"/>
  <c r="S688" i="9"/>
  <c r="Q695" i="9"/>
  <c r="R695" i="9"/>
  <c r="S695" i="9"/>
  <c r="O696" i="9"/>
  <c r="Q696" i="9"/>
  <c r="R696" i="9"/>
  <c r="S696" i="9"/>
  <c r="Q703" i="9"/>
  <c r="R703" i="9"/>
  <c r="S703" i="9"/>
  <c r="O704" i="9"/>
  <c r="Q704" i="9"/>
  <c r="R704" i="9"/>
  <c r="S704" i="9"/>
  <c r="Q711" i="9"/>
  <c r="R711" i="9"/>
  <c r="S711" i="9"/>
  <c r="O712" i="9"/>
  <c r="Q712" i="9"/>
  <c r="R712" i="9"/>
  <c r="S712" i="9"/>
  <c r="Q719" i="9"/>
  <c r="R719" i="9"/>
  <c r="S719" i="9"/>
  <c r="O720" i="9"/>
  <c r="Q720" i="9"/>
  <c r="R720" i="9"/>
  <c r="S720" i="9"/>
  <c r="Q727" i="9"/>
  <c r="R727" i="9"/>
  <c r="S727" i="9"/>
  <c r="O728" i="9"/>
  <c r="Q728" i="9"/>
  <c r="R728" i="9"/>
  <c r="S728" i="9"/>
  <c r="Q735" i="9"/>
  <c r="R735" i="9"/>
  <c r="S735" i="9"/>
  <c r="O736" i="9"/>
  <c r="Q736" i="9"/>
  <c r="R736" i="9"/>
  <c r="S736" i="9"/>
  <c r="Q743" i="9"/>
  <c r="R743" i="9"/>
  <c r="S743" i="9"/>
  <c r="O744" i="9"/>
  <c r="Q744" i="9"/>
  <c r="R744" i="9"/>
  <c r="S744" i="9"/>
  <c r="Q751" i="9"/>
  <c r="R751" i="9"/>
  <c r="S751" i="9"/>
  <c r="O752" i="9"/>
  <c r="Q752" i="9"/>
  <c r="R752" i="9"/>
  <c r="S752" i="9"/>
  <c r="Q759" i="9"/>
  <c r="R759" i="9"/>
  <c r="S759" i="9"/>
  <c r="O760" i="9"/>
  <c r="Q760" i="9"/>
  <c r="R760" i="9"/>
  <c r="S760" i="9"/>
  <c r="Q767" i="9"/>
  <c r="R767" i="9"/>
  <c r="S767" i="9"/>
  <c r="O768" i="9"/>
  <c r="Q768" i="9"/>
  <c r="R768" i="9"/>
  <c r="S768" i="9"/>
  <c r="Q775" i="9"/>
  <c r="R775" i="9"/>
  <c r="S775" i="9"/>
  <c r="O776" i="9"/>
  <c r="Q776" i="9"/>
  <c r="R776" i="9"/>
  <c r="S776" i="9"/>
  <c r="Q783" i="9"/>
  <c r="R783" i="9"/>
  <c r="S783" i="9"/>
  <c r="O784" i="9"/>
  <c r="Q784" i="9"/>
  <c r="R784" i="9"/>
  <c r="S784" i="9"/>
  <c r="Q791" i="9"/>
  <c r="R791" i="9"/>
  <c r="S791" i="9"/>
  <c r="O792" i="9"/>
  <c r="Q792" i="9"/>
  <c r="R792" i="9"/>
  <c r="S792" i="9"/>
  <c r="Q799" i="9"/>
  <c r="R799" i="9"/>
  <c r="S799" i="9"/>
  <c r="O800" i="9"/>
  <c r="Q800" i="9"/>
  <c r="R800" i="9"/>
  <c r="S800" i="9"/>
  <c r="Q807" i="9"/>
  <c r="R807" i="9"/>
  <c r="S807" i="9"/>
  <c r="O808" i="9"/>
  <c r="Q808" i="9"/>
  <c r="R808" i="9"/>
  <c r="S808" i="9"/>
  <c r="Q815" i="9"/>
  <c r="R815" i="9"/>
  <c r="S815" i="9"/>
  <c r="O816" i="9"/>
  <c r="Q816" i="9"/>
  <c r="R816" i="9"/>
  <c r="S816" i="9"/>
  <c r="Q823" i="9"/>
  <c r="R823" i="9"/>
  <c r="S823" i="9"/>
  <c r="O824" i="9"/>
  <c r="Q824" i="9"/>
  <c r="S824" i="9"/>
  <c r="G159" i="29" l="1"/>
  <c r="E157" i="29"/>
  <c r="W27" i="37"/>
  <c r="I144" i="29" s="1"/>
  <c r="I136" i="29"/>
  <c r="W31" i="37"/>
  <c r="I148" i="29" s="1"/>
  <c r="S40" i="9"/>
  <c r="T116" i="23"/>
  <c r="T114" i="23" s="1"/>
  <c r="J30" i="37"/>
  <c r="T34" i="37"/>
  <c r="S34" i="37" s="1"/>
  <c r="J26" i="37"/>
  <c r="J31" i="37"/>
  <c r="J29" i="37"/>
  <c r="J25" i="37"/>
  <c r="G34" i="37"/>
  <c r="F34" i="37" s="1"/>
  <c r="J28" i="37"/>
  <c r="J24" i="37"/>
  <c r="J23" i="37"/>
  <c r="W30" i="37"/>
  <c r="I147" i="29" s="1"/>
  <c r="W26" i="37"/>
  <c r="I143" i="29" s="1"/>
  <c r="W29" i="37"/>
  <c r="I146" i="29" s="1"/>
  <c r="W25" i="37"/>
  <c r="I142" i="29" s="1"/>
  <c r="W28" i="37"/>
  <c r="I145" i="29" s="1"/>
  <c r="W24" i="37"/>
  <c r="I141" i="29" s="1"/>
  <c r="W23" i="37"/>
  <c r="I140" i="29" s="1"/>
  <c r="S32" i="9"/>
  <c r="R40" i="9"/>
  <c r="R32" i="9"/>
  <c r="Q32" i="9"/>
  <c r="R824" i="9"/>
  <c r="AO776" i="9"/>
  <c r="AN704" i="9"/>
  <c r="AP608" i="9"/>
  <c r="AP592" i="9"/>
  <c r="AP584" i="9"/>
  <c r="AP512" i="9"/>
  <c r="AP432" i="9"/>
  <c r="AN384" i="9"/>
  <c r="AP240" i="9"/>
  <c r="AN176" i="9"/>
  <c r="AN144" i="9"/>
  <c r="AO104" i="9"/>
  <c r="AO48" i="9"/>
  <c r="AN352" i="9"/>
  <c r="AN432" i="9"/>
  <c r="AP752" i="9"/>
  <c r="AP712" i="9"/>
  <c r="AP680" i="9"/>
  <c r="AN560" i="9"/>
  <c r="AP528" i="9"/>
  <c r="AN520" i="9"/>
  <c r="AN440" i="9"/>
  <c r="AN408" i="9"/>
  <c r="AO392" i="9"/>
  <c r="AN248" i="9"/>
  <c r="AO224" i="9"/>
  <c r="AP816" i="9"/>
  <c r="AN760" i="9"/>
  <c r="AP648" i="9"/>
  <c r="AN648" i="9"/>
  <c r="AO488" i="9"/>
  <c r="AP448" i="9"/>
  <c r="AN368" i="9"/>
  <c r="AO352" i="9"/>
  <c r="AN304" i="9"/>
  <c r="AN272" i="9"/>
  <c r="AO232" i="9"/>
  <c r="AP112" i="9"/>
  <c r="AO416" i="9"/>
  <c r="AP552" i="9"/>
  <c r="AN744" i="9"/>
  <c r="AN824" i="9"/>
  <c r="AN576" i="9"/>
  <c r="AP424" i="9"/>
  <c r="AO408" i="9"/>
  <c r="AN344" i="9"/>
  <c r="AO328" i="9"/>
  <c r="AN224" i="9"/>
  <c r="AN200" i="9"/>
  <c r="AN120" i="9"/>
  <c r="AO96" i="9"/>
  <c r="AP776" i="9"/>
  <c r="AO784" i="9"/>
  <c r="AP632" i="9"/>
  <c r="AP504" i="9"/>
  <c r="AP376" i="9"/>
  <c r="AO424" i="9"/>
  <c r="AO736" i="9"/>
  <c r="AP808" i="9"/>
  <c r="AP600" i="9"/>
  <c r="AP472" i="9"/>
  <c r="AP344" i="9"/>
  <c r="AP280" i="9"/>
  <c r="AP152" i="9"/>
  <c r="AP56" i="9"/>
  <c r="AP17" i="9" s="1"/>
  <c r="AO720" i="9"/>
  <c r="AN656" i="9"/>
  <c r="AP248" i="9"/>
  <c r="AP120" i="9"/>
  <c r="AN400" i="9"/>
  <c r="AN528" i="9"/>
  <c r="AO552" i="9"/>
  <c r="AO768" i="9"/>
  <c r="AO800" i="9"/>
  <c r="AO816" i="9"/>
  <c r="AO752" i="9"/>
  <c r="AN720" i="9"/>
  <c r="AP696" i="9"/>
  <c r="AP568" i="9"/>
  <c r="AP440" i="9"/>
  <c r="AP312" i="9"/>
  <c r="AP184" i="9"/>
  <c r="AO680" i="9"/>
  <c r="AN688" i="9"/>
  <c r="AP664" i="9"/>
  <c r="AP536" i="9"/>
  <c r="AP408" i="9"/>
  <c r="AP216" i="9"/>
  <c r="AP88" i="9"/>
  <c r="AN776" i="9"/>
  <c r="AN808" i="9"/>
  <c r="AO40" i="9"/>
  <c r="AN40" i="9"/>
  <c r="AP32" i="9"/>
  <c r="AL16" i="9"/>
  <c r="AK21" i="9" s="1"/>
  <c r="F199" i="29"/>
  <c r="E158" i="29" l="1"/>
  <c r="AA51" i="22"/>
  <c r="E151" i="29"/>
  <c r="AO17" i="9"/>
  <c r="K51" i="22"/>
  <c r="Y51" i="22"/>
  <c r="AN15" i="9"/>
  <c r="AN16" i="9" s="1"/>
  <c r="AP15" i="9"/>
  <c r="AP16" i="9" s="1"/>
  <c r="AO15" i="9"/>
  <c r="AO16" i="9" s="1"/>
  <c r="AN17" i="9"/>
  <c r="R17" i="40"/>
  <c r="D17" i="40"/>
  <c r="H10" i="40" s="1"/>
  <c r="V8" i="40"/>
  <c r="H8" i="40"/>
  <c r="Z6" i="40"/>
  <c r="X6" i="40"/>
  <c r="V6" i="40"/>
  <c r="H6" i="40"/>
  <c r="V5" i="40"/>
  <c r="H5" i="40"/>
  <c r="V10" i="40" l="1"/>
  <c r="AA61" i="22" s="1"/>
  <c r="B211" i="29"/>
  <c r="E160" i="29"/>
  <c r="Y61" i="22"/>
  <c r="K61" i="22"/>
  <c r="C15" i="37"/>
  <c r="F10" i="37" s="1"/>
  <c r="H200" i="29"/>
  <c r="F200" i="29" l="1"/>
  <c r="I159" i="29"/>
  <c r="Q18" i="39"/>
  <c r="Q17" i="39"/>
  <c r="D18" i="39"/>
  <c r="D17" i="39"/>
  <c r="U8" i="39"/>
  <c r="H8" i="39"/>
  <c r="U6" i="39"/>
  <c r="H6" i="39"/>
  <c r="U5" i="39"/>
  <c r="H5" i="39"/>
  <c r="C163" i="29" l="1"/>
  <c r="B165" i="29"/>
  <c r="C165" i="29"/>
  <c r="B164" i="29"/>
  <c r="C164" i="29"/>
  <c r="F202" i="29"/>
  <c r="U10" i="39"/>
  <c r="H10" i="39"/>
  <c r="AA55" i="22"/>
  <c r="Z82" i="24" s="1"/>
  <c r="O32" i="9"/>
  <c r="S31" i="9"/>
  <c r="R31" i="9"/>
  <c r="Q31" i="9"/>
  <c r="S14" i="9"/>
  <c r="R14" i="9"/>
  <c r="Q14" i="9"/>
  <c r="P21" i="6"/>
  <c r="T89" i="24"/>
  <c r="F89" i="24"/>
  <c r="T85" i="24"/>
  <c r="F85" i="24"/>
  <c r="C27" i="23"/>
  <c r="C22" i="23"/>
  <c r="C21" i="23" s="1"/>
  <c r="J200" i="29" l="1"/>
  <c r="B163" i="29"/>
  <c r="P15" i="37"/>
  <c r="Y55" i="22"/>
  <c r="AC55" i="22" s="1"/>
  <c r="K55" i="22"/>
  <c r="I31" i="22"/>
  <c r="I58" i="22"/>
  <c r="B206" i="29" l="1"/>
  <c r="C206" i="29"/>
  <c r="B207" i="29"/>
  <c r="C207" i="29"/>
  <c r="M55" i="22"/>
  <c r="W82" i="24"/>
  <c r="R15" i="9"/>
  <c r="Q17" i="9"/>
  <c r="Q15" i="9"/>
  <c r="S15" i="9"/>
  <c r="R17" i="9"/>
  <c r="S17" i="9"/>
  <c r="P23" i="6"/>
  <c r="P22" i="6"/>
  <c r="C23" i="6"/>
  <c r="C22" i="6"/>
  <c r="C21" i="6"/>
  <c r="D24" i="9" l="1"/>
  <c r="D23" i="9"/>
  <c r="D25" i="9"/>
  <c r="P16" i="6"/>
  <c r="T10" i="6" s="1"/>
  <c r="C16" i="6"/>
  <c r="G10" i="6" s="1"/>
  <c r="O16" i="3" l="1"/>
  <c r="B16" i="3"/>
  <c r="B34" i="29"/>
  <c r="B36" i="29"/>
  <c r="B35" i="29"/>
  <c r="B31" i="29"/>
  <c r="B30" i="29"/>
  <c r="B29" i="29"/>
  <c r="K24" i="22" l="1"/>
  <c r="Y24" i="22"/>
  <c r="T10" i="3"/>
  <c r="AA22" i="22" s="1"/>
  <c r="G10" i="3"/>
  <c r="M24" i="22" l="1"/>
  <c r="W23" i="24"/>
  <c r="X29" i="16" l="1"/>
  <c r="X30" i="16"/>
  <c r="X31" i="16"/>
  <c r="X32" i="16"/>
  <c r="X33" i="16"/>
  <c r="X34" i="16"/>
  <c r="X35" i="16"/>
  <c r="X36" i="16"/>
  <c r="X37" i="16"/>
  <c r="X38" i="16"/>
  <c r="W39" i="16"/>
  <c r="X39" i="16" l="1"/>
  <c r="V8" i="38" l="1"/>
  <c r="Z6" i="38"/>
  <c r="X6" i="38"/>
  <c r="V6" i="38"/>
  <c r="V5" i="38"/>
  <c r="W6" i="37"/>
  <c r="U6" i="37"/>
  <c r="S6" i="37"/>
  <c r="S8" i="37"/>
  <c r="S5" i="37"/>
  <c r="AE8" i="9"/>
  <c r="AI6" i="9"/>
  <c r="AH6" i="9"/>
  <c r="AG6" i="9"/>
  <c r="AF6" i="9"/>
  <c r="AE6" i="9"/>
  <c r="AE5" i="9"/>
  <c r="AC8" i="34"/>
  <c r="AB8" i="34"/>
  <c r="AA8" i="34"/>
  <c r="Z8" i="34"/>
  <c r="Y8" i="34"/>
  <c r="X8" i="34"/>
  <c r="X7" i="34"/>
  <c r="X10" i="34"/>
  <c r="S8" i="36"/>
  <c r="S6" i="36"/>
  <c r="S5" i="36"/>
  <c r="H8" i="38"/>
  <c r="H6" i="38"/>
  <c r="H5" i="38"/>
  <c r="F8" i="37"/>
  <c r="F6" i="37"/>
  <c r="F5" i="37"/>
  <c r="T100" i="23" l="1"/>
  <c r="C100" i="23"/>
  <c r="T98" i="23"/>
  <c r="C98" i="23"/>
  <c r="T96" i="23"/>
  <c r="C96" i="23"/>
  <c r="T94" i="23"/>
  <c r="C94" i="23"/>
  <c r="T93" i="23" l="1"/>
  <c r="C93" i="23"/>
  <c r="T46" i="23" l="1"/>
  <c r="C46" i="23"/>
  <c r="T44" i="23"/>
  <c r="C44" i="23"/>
  <c r="C49" i="23"/>
  <c r="T49" i="23"/>
  <c r="H17" i="38"/>
  <c r="H19" i="38" s="1"/>
  <c r="E23" i="38" s="1"/>
  <c r="T43" i="23" l="1"/>
  <c r="C43" i="23"/>
  <c r="E24" i="38" l="1"/>
  <c r="D24" i="38" s="1"/>
  <c r="D23" i="38"/>
  <c r="Z74" i="24"/>
  <c r="H10" i="38" l="1"/>
  <c r="Y60" i="22" s="1"/>
  <c r="V10" i="38"/>
  <c r="Z94" i="24" l="1"/>
  <c r="AA60" i="22"/>
  <c r="K60" i="22"/>
  <c r="W74" i="24"/>
  <c r="S26" i="27" l="1"/>
  <c r="S25" i="27"/>
  <c r="S24" i="27"/>
  <c r="Q25" i="27"/>
  <c r="S22" i="27"/>
  <c r="S21" i="27"/>
  <c r="S20" i="27"/>
  <c r="C25" i="27"/>
  <c r="E24" i="27"/>
  <c r="E26" i="27"/>
  <c r="E25" i="27"/>
  <c r="E22" i="27"/>
  <c r="E21" i="27"/>
  <c r="E20" i="27"/>
  <c r="C22" i="27"/>
  <c r="C21" i="27"/>
  <c r="T41" i="23" l="1"/>
  <c r="C41" i="23"/>
  <c r="T39" i="23"/>
  <c r="C39" i="23"/>
  <c r="T37" i="23"/>
  <c r="C37" i="23"/>
  <c r="T36" i="23" l="1"/>
  <c r="C36" i="23"/>
  <c r="G8" i="36"/>
  <c r="G6" i="36"/>
  <c r="G5" i="36"/>
  <c r="AA24" i="22"/>
  <c r="W20" i="22"/>
  <c r="I20" i="22"/>
  <c r="AC24" i="22" l="1"/>
  <c r="Z23" i="24"/>
  <c r="S21" i="35"/>
  <c r="E21" i="35"/>
  <c r="S20" i="35"/>
  <c r="E20" i="35"/>
  <c r="S16" i="35"/>
  <c r="W10" i="35" s="1"/>
  <c r="AA45" i="22" s="1"/>
  <c r="Z66" i="24" s="1"/>
  <c r="E16" i="35"/>
  <c r="I10" i="35" s="1"/>
  <c r="W8" i="35"/>
  <c r="I8" i="35"/>
  <c r="W6" i="35"/>
  <c r="I6" i="35"/>
  <c r="W5" i="35"/>
  <c r="I5" i="35"/>
  <c r="K45" i="22" l="1"/>
  <c r="Y45" i="22"/>
  <c r="AA36" i="22"/>
  <c r="T47" i="24" l="1"/>
  <c r="F47" i="24"/>
  <c r="T56" i="23" l="1"/>
  <c r="C56" i="23"/>
  <c r="T54" i="23"/>
  <c r="C54" i="23"/>
  <c r="K36" i="22"/>
  <c r="T51" i="23"/>
  <c r="T48" i="23" s="1"/>
  <c r="C51" i="23"/>
  <c r="C48" i="23" s="1"/>
  <c r="C53" i="23" l="1"/>
  <c r="T53" i="23"/>
  <c r="Z44" i="24"/>
  <c r="Y36" i="22"/>
  <c r="AC36" i="22" l="1"/>
  <c r="Y22" i="22"/>
  <c r="K22" i="22"/>
  <c r="AC22" i="22" l="1"/>
  <c r="W58" i="22"/>
  <c r="W42" i="22"/>
  <c r="W26" i="22"/>
  <c r="AD31" i="34" l="1"/>
  <c r="AD29" i="34"/>
  <c r="AD27" i="34"/>
  <c r="AD25" i="34"/>
  <c r="AD23" i="34"/>
  <c r="AA31" i="34"/>
  <c r="AA29" i="34"/>
  <c r="AA27" i="34"/>
  <c r="AA25" i="34"/>
  <c r="AA23" i="34"/>
  <c r="W31" i="34"/>
  <c r="W29" i="34"/>
  <c r="W27" i="34"/>
  <c r="W25" i="34"/>
  <c r="W23" i="34"/>
  <c r="X12" i="34" l="1"/>
  <c r="H12" i="34"/>
  <c r="K31" i="34"/>
  <c r="K29" i="34"/>
  <c r="K27" i="34"/>
  <c r="K25" i="34"/>
  <c r="N31" i="34"/>
  <c r="N29" i="34"/>
  <c r="N27" i="34"/>
  <c r="N25" i="34"/>
  <c r="N23" i="34"/>
  <c r="K23" i="34"/>
  <c r="G31" i="34"/>
  <c r="G29" i="34"/>
  <c r="G27" i="34"/>
  <c r="G25" i="34"/>
  <c r="G23" i="34"/>
  <c r="Y21" i="34"/>
  <c r="I21" i="34"/>
  <c r="H10" i="34"/>
  <c r="H8" i="34"/>
  <c r="H7" i="34"/>
  <c r="AC26" i="27"/>
  <c r="AC25" i="27"/>
  <c r="AC24" i="27"/>
  <c r="AA37" i="22" l="1"/>
  <c r="Z48" i="24" s="1"/>
  <c r="Y37" i="22"/>
  <c r="K37" i="22"/>
  <c r="AC37" i="22" l="1"/>
  <c r="M37" i="22"/>
  <c r="W48" i="24"/>
  <c r="K7" i="29" l="1"/>
  <c r="E7" i="29"/>
  <c r="E5" i="29"/>
  <c r="E4" i="29"/>
  <c r="T127" i="23" l="1"/>
  <c r="T124" i="23"/>
  <c r="T107" i="23"/>
  <c r="T105" i="23"/>
  <c r="T90" i="23"/>
  <c r="T88" i="23"/>
  <c r="T85" i="23"/>
  <c r="T83" i="23"/>
  <c r="T77" i="23"/>
  <c r="T74" i="23"/>
  <c r="T72" i="23"/>
  <c r="T69" i="23"/>
  <c r="T67" i="23"/>
  <c r="T65" i="23"/>
  <c r="T62" i="23"/>
  <c r="T60" i="23"/>
  <c r="T32" i="23"/>
  <c r="T31" i="23" s="1"/>
  <c r="T29" i="23"/>
  <c r="T26" i="23" s="1"/>
  <c r="T19" i="23"/>
  <c r="T18" i="23" s="1"/>
  <c r="T16" i="23"/>
  <c r="T15" i="23" s="1"/>
  <c r="T104" i="23" l="1"/>
  <c r="T71" i="23"/>
  <c r="T59" i="23"/>
  <c r="T87" i="23"/>
  <c r="T130" i="23"/>
  <c r="T82" i="23"/>
  <c r="C65" i="23" l="1"/>
  <c r="U10" i="32" l="1"/>
  <c r="AA35" i="22" s="1"/>
  <c r="Z40" i="24" s="1"/>
  <c r="H10" i="32"/>
  <c r="Y35" i="22" l="1"/>
  <c r="K35" i="22"/>
  <c r="Q18" i="33"/>
  <c r="U10" i="33" s="1"/>
  <c r="AA62" i="22" s="1"/>
  <c r="AA58" i="22" s="1"/>
  <c r="D18" i="33"/>
  <c r="H10" i="33" s="1"/>
  <c r="K62" i="22" l="1"/>
  <c r="Y62" i="22"/>
  <c r="Y58" i="22" s="1"/>
  <c r="AC58" i="22" s="1"/>
  <c r="AC35" i="22"/>
  <c r="M35" i="22"/>
  <c r="W40" i="24"/>
  <c r="U8" i="33"/>
  <c r="H8" i="33"/>
  <c r="U6" i="33"/>
  <c r="H6" i="33"/>
  <c r="U5" i="33"/>
  <c r="H5" i="33"/>
  <c r="S16" i="12" l="1"/>
  <c r="E16" i="12"/>
  <c r="S21" i="12" l="1"/>
  <c r="S20" i="12"/>
  <c r="W10" i="12" l="1"/>
  <c r="AA44" i="22" s="1"/>
  <c r="Z62" i="24" l="1"/>
  <c r="AA24" i="9"/>
  <c r="AA25" i="9"/>
  <c r="AA23" i="9"/>
  <c r="P24" i="2" l="1"/>
  <c r="C24" i="2"/>
  <c r="P26" i="2"/>
  <c r="P25" i="2"/>
  <c r="R14" i="2"/>
  <c r="O14" i="2" s="1"/>
  <c r="P20" i="2" s="1"/>
  <c r="T5" i="2"/>
  <c r="T6" i="2"/>
  <c r="T8" i="2"/>
  <c r="T10" i="2" l="1"/>
  <c r="AA38" i="22" l="1"/>
  <c r="Z53" i="24" s="1"/>
  <c r="E14" i="2"/>
  <c r="W15" i="24" l="1"/>
  <c r="U8" i="32"/>
  <c r="H8" i="32"/>
  <c r="U6" i="32"/>
  <c r="H6" i="32"/>
  <c r="U5" i="32"/>
  <c r="H5" i="32"/>
  <c r="Q22" i="27" l="1"/>
  <c r="Q21" i="27"/>
  <c r="Q20" i="27"/>
  <c r="C20" i="27"/>
  <c r="E15" i="27" l="1"/>
  <c r="I10" i="27" s="1"/>
  <c r="S15" i="27"/>
  <c r="W10" i="27" s="1"/>
  <c r="AC20" i="27"/>
  <c r="R29" i="27" l="1"/>
  <c r="AA28" i="22" s="1"/>
  <c r="Z28" i="24" s="1"/>
  <c r="D29" i="27"/>
  <c r="Y28" i="22" l="1"/>
  <c r="AC28" i="22" s="1"/>
  <c r="K28" i="22"/>
  <c r="W28" i="24" s="1"/>
  <c r="I42" i="22" l="1"/>
  <c r="I26" i="22"/>
  <c r="X8" i="23"/>
  <c r="X6" i="23"/>
  <c r="X5" i="23"/>
  <c r="I74" i="22" l="1"/>
  <c r="C119" i="23"/>
  <c r="C116" i="23" s="1"/>
  <c r="C83" i="23"/>
  <c r="C85" i="23"/>
  <c r="C74" i="23"/>
  <c r="C72" i="23"/>
  <c r="C77" i="23"/>
  <c r="C69" i="23"/>
  <c r="C67" i="23"/>
  <c r="C62" i="23"/>
  <c r="C60" i="23"/>
  <c r="W5" i="27"/>
  <c r="W8" i="27"/>
  <c r="W6" i="27"/>
  <c r="I8" i="27"/>
  <c r="I6" i="27"/>
  <c r="I5" i="27"/>
  <c r="Z20" i="2"/>
  <c r="B14" i="2"/>
  <c r="C20" i="2" s="1"/>
  <c r="C115" i="23"/>
  <c r="C128" i="23"/>
  <c r="C127" i="23" s="1"/>
  <c r="C125" i="23"/>
  <c r="C124" i="23" s="1"/>
  <c r="C32" i="23"/>
  <c r="C31" i="23" s="1"/>
  <c r="C29" i="23"/>
  <c r="C26" i="23" s="1"/>
  <c r="M28" i="22" s="1"/>
  <c r="C19" i="23"/>
  <c r="C18" i="23" s="1"/>
  <c r="C105" i="23"/>
  <c r="C88" i="23"/>
  <c r="C107" i="23"/>
  <c r="C90" i="23"/>
  <c r="T97" i="24"/>
  <c r="F97" i="24"/>
  <c r="S27" i="8"/>
  <c r="Q27" i="8"/>
  <c r="S26" i="8"/>
  <c r="Q26" i="8"/>
  <c r="S25" i="8"/>
  <c r="Q25" i="8"/>
  <c r="S16" i="8" s="1"/>
  <c r="S24" i="8"/>
  <c r="Q24" i="8"/>
  <c r="S23" i="8"/>
  <c r="Q23" i="8"/>
  <c r="S22" i="8"/>
  <c r="Q22" i="8"/>
  <c r="S21" i="8"/>
  <c r="Q21" i="8"/>
  <c r="Z23" i="2"/>
  <c r="Z25" i="2"/>
  <c r="Z26" i="2"/>
  <c r="C27" i="8"/>
  <c r="C26" i="8"/>
  <c r="C25" i="8"/>
  <c r="C25" i="2"/>
  <c r="AC22" i="27"/>
  <c r="AC21" i="27"/>
  <c r="S8" i="24"/>
  <c r="S6" i="24"/>
  <c r="S5" i="24"/>
  <c r="T101" i="24"/>
  <c r="T93" i="24"/>
  <c r="T81" i="24"/>
  <c r="T77" i="24"/>
  <c r="T73" i="24"/>
  <c r="T69" i="24"/>
  <c r="T65" i="24"/>
  <c r="T60" i="24"/>
  <c r="T56" i="24"/>
  <c r="T51" i="24"/>
  <c r="T43" i="24"/>
  <c r="T39" i="24"/>
  <c r="T35" i="24"/>
  <c r="T31" i="24"/>
  <c r="T26" i="24"/>
  <c r="T22" i="24"/>
  <c r="T18" i="24"/>
  <c r="F101" i="24"/>
  <c r="F93" i="24"/>
  <c r="F81" i="24"/>
  <c r="F77" i="24"/>
  <c r="F73" i="24"/>
  <c r="F69" i="24"/>
  <c r="F65" i="24"/>
  <c r="F60" i="24"/>
  <c r="F56" i="24"/>
  <c r="F51" i="24"/>
  <c r="F43" i="24"/>
  <c r="F39" i="24"/>
  <c r="F35" i="24"/>
  <c r="F31" i="24"/>
  <c r="F26" i="24"/>
  <c r="F22" i="24"/>
  <c r="F18" i="24"/>
  <c r="E8" i="24"/>
  <c r="E6" i="24"/>
  <c r="E5" i="24"/>
  <c r="G6" i="3"/>
  <c r="H8" i="13"/>
  <c r="H6" i="13"/>
  <c r="H5" i="13"/>
  <c r="I8" i="12"/>
  <c r="I6" i="12"/>
  <c r="I5" i="12"/>
  <c r="I8" i="8"/>
  <c r="I6" i="8"/>
  <c r="I5" i="8"/>
  <c r="H8" i="16"/>
  <c r="H6" i="16"/>
  <c r="H5" i="16"/>
  <c r="I8" i="11"/>
  <c r="I6" i="11"/>
  <c r="I5" i="11"/>
  <c r="H8" i="9"/>
  <c r="H6" i="9"/>
  <c r="H5" i="9"/>
  <c r="G8" i="6"/>
  <c r="G6" i="6"/>
  <c r="G5" i="6"/>
  <c r="I8" i="5"/>
  <c r="I6" i="5"/>
  <c r="I5" i="5"/>
  <c r="G8" i="3"/>
  <c r="G5" i="3"/>
  <c r="H8" i="23"/>
  <c r="H6" i="23"/>
  <c r="H5" i="23"/>
  <c r="C16" i="23"/>
  <c r="C15" i="23" s="1"/>
  <c r="M22" i="22" s="1"/>
  <c r="U8" i="16"/>
  <c r="U6" i="16"/>
  <c r="U5" i="16"/>
  <c r="U8" i="13"/>
  <c r="U6" i="13"/>
  <c r="U5" i="13"/>
  <c r="W8" i="12"/>
  <c r="W6" i="12"/>
  <c r="W5" i="12"/>
  <c r="W8" i="11"/>
  <c r="W6" i="11"/>
  <c r="W5" i="11"/>
  <c r="W8" i="8"/>
  <c r="W6" i="8"/>
  <c r="W5" i="8"/>
  <c r="T8" i="6"/>
  <c r="T6" i="6"/>
  <c r="T5" i="6"/>
  <c r="V8" i="5"/>
  <c r="V6" i="5"/>
  <c r="V5" i="5"/>
  <c r="T8" i="3"/>
  <c r="T6" i="3"/>
  <c r="T5" i="3"/>
  <c r="Q16" i="13"/>
  <c r="O16" i="13"/>
  <c r="B16" i="13"/>
  <c r="D16" i="13"/>
  <c r="E21" i="12"/>
  <c r="E20" i="12"/>
  <c r="C21" i="8"/>
  <c r="X25" i="5"/>
  <c r="Y22" i="5" s="1"/>
  <c r="V25" i="5"/>
  <c r="Z24" i="5"/>
  <c r="Z23" i="5"/>
  <c r="Z22" i="5"/>
  <c r="Z21" i="5"/>
  <c r="Z20" i="5"/>
  <c r="Z19" i="5"/>
  <c r="C26" i="2"/>
  <c r="G8" i="2"/>
  <c r="G6" i="2"/>
  <c r="G5" i="2"/>
  <c r="J39" i="16"/>
  <c r="K38" i="16"/>
  <c r="K37" i="16"/>
  <c r="K36" i="16"/>
  <c r="K35" i="16"/>
  <c r="K34" i="16"/>
  <c r="K33" i="16"/>
  <c r="K32" i="16"/>
  <c r="K31" i="16"/>
  <c r="K30" i="16"/>
  <c r="K29" i="16"/>
  <c r="C24" i="8"/>
  <c r="C23" i="8"/>
  <c r="C22" i="8"/>
  <c r="K25" i="5"/>
  <c r="I25" i="5"/>
  <c r="M24" i="5"/>
  <c r="M23" i="5"/>
  <c r="M22" i="5"/>
  <c r="M21" i="5"/>
  <c r="M20" i="5"/>
  <c r="M19" i="5"/>
  <c r="C114" i="23" l="1"/>
  <c r="C104" i="23"/>
  <c r="M52" i="22" s="1"/>
  <c r="P21" i="8"/>
  <c r="O17" i="13"/>
  <c r="U10" i="13" s="1"/>
  <c r="I10" i="12"/>
  <c r="R44" i="16"/>
  <c r="Q44" i="16" s="1"/>
  <c r="K39" i="16"/>
  <c r="E44" i="16" s="1"/>
  <c r="D44" i="16" s="1"/>
  <c r="C71" i="23"/>
  <c r="C82" i="23"/>
  <c r="C59" i="23"/>
  <c r="C87" i="23"/>
  <c r="B17" i="13"/>
  <c r="O16" i="9"/>
  <c r="G10" i="2"/>
  <c r="C28" i="8"/>
  <c r="B21" i="8"/>
  <c r="Q28" i="8"/>
  <c r="L21" i="5"/>
  <c r="Y23" i="5"/>
  <c r="W22" i="5"/>
  <c r="Y19" i="5"/>
  <c r="W23" i="5"/>
  <c r="W24" i="5"/>
  <c r="W20" i="5"/>
  <c r="L24" i="5"/>
  <c r="Y20" i="5"/>
  <c r="Y21" i="5"/>
  <c r="W21" i="5"/>
  <c r="Y24" i="5"/>
  <c r="J24" i="5"/>
  <c r="W19" i="5"/>
  <c r="L20" i="5"/>
  <c r="L19" i="5"/>
  <c r="L23" i="5"/>
  <c r="J19" i="5"/>
  <c r="L22" i="5"/>
  <c r="Z25" i="5"/>
  <c r="AA21" i="5" s="1"/>
  <c r="J22" i="5"/>
  <c r="J21" i="5"/>
  <c r="F31" i="5" s="1"/>
  <c r="J20" i="5"/>
  <c r="J23" i="5"/>
  <c r="M25" i="5"/>
  <c r="N23" i="5" s="1"/>
  <c r="AN18" i="9" l="1"/>
  <c r="AB23" i="9" s="1"/>
  <c r="AP18" i="9"/>
  <c r="AB25" i="9" s="1"/>
  <c r="AO18" i="9"/>
  <c r="AB24" i="9" s="1"/>
  <c r="R16" i="9"/>
  <c r="R18" i="9" s="1"/>
  <c r="E24" i="9" s="1"/>
  <c r="S16" i="9"/>
  <c r="S18" i="9" s="1"/>
  <c r="E25" i="9" s="1"/>
  <c r="Q16" i="9"/>
  <c r="Q18" i="9" s="1"/>
  <c r="E23" i="9" s="1"/>
  <c r="N21" i="9"/>
  <c r="AA46" i="22"/>
  <c r="AA42" i="22" s="1"/>
  <c r="H10" i="13"/>
  <c r="W10" i="8"/>
  <c r="AA33" i="22" s="1"/>
  <c r="Z36" i="24" s="1"/>
  <c r="Y44" i="22"/>
  <c r="K44" i="22"/>
  <c r="W62" i="24" s="1"/>
  <c r="Y39" i="2"/>
  <c r="K38" i="22"/>
  <c r="R46" i="16"/>
  <c r="Q46" i="16" s="1"/>
  <c r="R45" i="16"/>
  <c r="Q45" i="16" s="1"/>
  <c r="R43" i="16"/>
  <c r="Q43" i="16" s="1"/>
  <c r="R47" i="16"/>
  <c r="Q47" i="16" s="1"/>
  <c r="E46" i="16"/>
  <c r="D46" i="16" s="1"/>
  <c r="E43" i="16"/>
  <c r="D43" i="16" s="1"/>
  <c r="E47" i="16"/>
  <c r="D47" i="16" s="1"/>
  <c r="E45" i="16"/>
  <c r="D45" i="16" s="1"/>
  <c r="F34" i="5"/>
  <c r="E34" i="5" s="1"/>
  <c r="F35" i="5"/>
  <c r="E35" i="5" s="1"/>
  <c r="Y38" i="22"/>
  <c r="S31" i="5"/>
  <c r="S34" i="5"/>
  <c r="R34" i="5" s="1"/>
  <c r="S35" i="5"/>
  <c r="R35" i="5" s="1"/>
  <c r="W25" i="5"/>
  <c r="Y25" i="5"/>
  <c r="AA23" i="5"/>
  <c r="S30" i="5"/>
  <c r="AA19" i="5"/>
  <c r="AA24" i="5"/>
  <c r="AA22" i="5"/>
  <c r="AA20" i="5"/>
  <c r="N19" i="5"/>
  <c r="E16" i="5"/>
  <c r="L25" i="5"/>
  <c r="J25" i="5"/>
  <c r="R16" i="5"/>
  <c r="N20" i="5"/>
  <c r="N22" i="5"/>
  <c r="N21" i="5"/>
  <c r="E31" i="5"/>
  <c r="F30" i="5"/>
  <c r="E30" i="5" s="1"/>
  <c r="N24" i="5"/>
  <c r="U10" i="16" l="1"/>
  <c r="AA56" i="22" s="1"/>
  <c r="Z86" i="24"/>
  <c r="AA48" i="22"/>
  <c r="AC38" i="22"/>
  <c r="AC44" i="22"/>
  <c r="AE10" i="9"/>
  <c r="AA39" i="22" s="1"/>
  <c r="Z57" i="24" s="1"/>
  <c r="H10" i="16"/>
  <c r="H10" i="9"/>
  <c r="K29" i="22"/>
  <c r="W32" i="24" s="1"/>
  <c r="AC33" i="22"/>
  <c r="B30" i="5"/>
  <c r="K46" i="22"/>
  <c r="M46" i="22" s="1"/>
  <c r="Y46" i="22"/>
  <c r="AC46" i="22" s="1"/>
  <c r="Z70" i="24"/>
  <c r="M44" i="22"/>
  <c r="AC45" i="22"/>
  <c r="Z98" i="24"/>
  <c r="W90" i="24"/>
  <c r="P34" i="5"/>
  <c r="B34" i="5"/>
  <c r="W66" i="24"/>
  <c r="M45" i="22"/>
  <c r="W44" i="24"/>
  <c r="W53" i="24"/>
  <c r="M38" i="22"/>
  <c r="R31" i="5"/>
  <c r="AA25" i="5"/>
  <c r="R30" i="5"/>
  <c r="N25" i="5"/>
  <c r="Z90" i="24"/>
  <c r="Y56" i="22" l="1"/>
  <c r="AC56" i="22" s="1"/>
  <c r="K56" i="22"/>
  <c r="Y42" i="22"/>
  <c r="AC42" i="22" s="1"/>
  <c r="AA31" i="22"/>
  <c r="Y29" i="22"/>
  <c r="Y26" i="22" s="1"/>
  <c r="W70" i="24"/>
  <c r="K42" i="22"/>
  <c r="AC62" i="22"/>
  <c r="AC60" i="22"/>
  <c r="Y48" i="22"/>
  <c r="W78" i="24"/>
  <c r="Y39" i="22"/>
  <c r="K39" i="22"/>
  <c r="K31" i="22" s="1"/>
  <c r="AA29" i="22"/>
  <c r="AC61" i="22"/>
  <c r="P30" i="5"/>
  <c r="V10" i="5" s="1"/>
  <c r="I10" i="5"/>
  <c r="W98" i="24"/>
  <c r="M62" i="22"/>
  <c r="M61" i="22"/>
  <c r="W94" i="24"/>
  <c r="M29" i="22"/>
  <c r="K26" i="22"/>
  <c r="M60" i="22"/>
  <c r="K58" i="22"/>
  <c r="Z15" i="24"/>
  <c r="M56" i="22" l="1"/>
  <c r="W86" i="24"/>
  <c r="K48" i="22"/>
  <c r="AC39" i="22"/>
  <c r="Y31" i="22"/>
  <c r="AC31" i="22" s="1"/>
  <c r="AA26" i="22"/>
  <c r="AC26" i="22" s="1"/>
  <c r="Z32" i="24"/>
  <c r="AC52" i="22"/>
  <c r="AC29" i="22"/>
  <c r="Z78" i="24"/>
  <c r="AA23" i="22"/>
  <c r="AA20" i="22" s="1"/>
  <c r="K23" i="22"/>
  <c r="Y23" i="22"/>
  <c r="Y20" i="22" s="1"/>
  <c r="W57" i="24"/>
  <c r="M39" i="22"/>
  <c r="AC20" i="22" l="1"/>
  <c r="M23" i="22"/>
  <c r="K20" i="22"/>
  <c r="AA74" i="22"/>
  <c r="AC23" i="22"/>
  <c r="AC48" i="22"/>
  <c r="AC51" i="22"/>
  <c r="M51" i="22"/>
  <c r="W19" i="24"/>
  <c r="Z19" i="24"/>
  <c r="Y74" i="22" l="1"/>
  <c r="AC74" i="22" s="1"/>
  <c r="K7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100-000001000000}">
      <text>
        <r>
          <rPr>
            <sz val="8"/>
            <color indexed="81"/>
            <rFont val="Tahoma"/>
            <family val="2"/>
          </rPr>
          <t xml:space="preserve">Enter the 5-digit project identification number assigned at the PPA
</t>
        </r>
      </text>
    </comment>
    <comment ref="M18" authorId="0" shapeId="0" xr:uid="{00000000-0006-0000-0100-000002000000}">
      <text>
        <r>
          <rPr>
            <sz val="8"/>
            <color indexed="81"/>
            <rFont val="Tahoma"/>
            <family val="2"/>
          </rPr>
          <t xml:space="preserve">N/A: Indicates no self-score and no scoring checklist selection
Deficient: Indicates self-score and no scoring checklist selection
Complete: Indicates self-score and scoring checklist selection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37" authorId="0" shapeId="0" xr:uid="{5002CDBF-BA4B-4BE0-AF7D-F0A35493ACAC}">
      <text>
        <r>
          <rPr>
            <sz val="9"/>
            <color indexed="81"/>
            <rFont val="Tahoma"/>
            <family val="2"/>
          </rPr>
          <t>Does Not Include "Other GC Costs," e.g., P&amp;P Bond/LOC, Permits, Builders Risk, FF&amp;E, Environmental Remediation and Contigency.</t>
        </r>
      </text>
    </comment>
    <comment ref="W37" authorId="0" shapeId="0" xr:uid="{00C0DE64-E6F9-493E-9380-E54031CF2299}">
      <text>
        <r>
          <rPr>
            <sz val="9"/>
            <color indexed="81"/>
            <rFont val="Tahoma"/>
            <family val="2"/>
          </rPr>
          <t>Does Not Include "Other GC Costs," e.g., P&amp;P Bond/LOC, Permits, Builders Risk, FF&amp;E, Environmental Remediation and Contigency.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21" authorId="0" shapeId="0" xr:uid="{00000000-0006-0000-0E00-000001000000}">
      <text>
        <r>
          <rPr>
            <sz val="8"/>
            <color indexed="81"/>
            <rFont val="Tahoma"/>
            <family val="2"/>
          </rPr>
          <t xml:space="preserve">The set-aside for each site identified on the Address Exhibit tab of the Common Application must be indicated below.  
</t>
        </r>
      </text>
    </comment>
    <comment ref="AJ21" authorId="0" shapeId="0" xr:uid="{121EFE19-D142-4D19-9A25-FA1589D641E9}">
      <text>
        <r>
          <rPr>
            <sz val="8"/>
            <color indexed="81"/>
            <rFont val="Tahoma"/>
            <family val="2"/>
          </rPr>
          <t xml:space="preserve">The set-aside for each site identified on the Address Exhibit tab of the Common Application must be indicated below.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14" authorId="0" shapeId="0" xr:uid="{237FBAC5-C93C-4620-A37F-4320D46C9763}">
      <text>
        <r>
          <rPr>
            <sz val="8"/>
            <color indexed="81"/>
            <rFont val="Tahoma"/>
            <family val="2"/>
          </rPr>
          <t xml:space="preserve">The set-aside for each site identified on the Address Exhibit tab of the Common Application must be indicated below.  
</t>
        </r>
      </text>
    </comment>
  </commentList>
</comments>
</file>

<file path=xl/sharedStrings.xml><?xml version="1.0" encoding="utf-8"?>
<sst xmlns="http://schemas.openxmlformats.org/spreadsheetml/2006/main" count="3966" uniqueCount="460">
  <si>
    <t>PID:</t>
  </si>
  <si>
    <t>Project Name:</t>
  </si>
  <si>
    <t>Application Due Date:</t>
  </si>
  <si>
    <t>Applications must be clear, unambiguous, and complete.  Information contained elsewhere within the Application or available to the Authority that contradicts or negates information contained within this certification may preclude a Project from scoring points or cause the Application to fail.</t>
  </si>
  <si>
    <t>X</t>
  </si>
  <si>
    <t>Total Units</t>
  </si>
  <si>
    <t>Bedroom Type</t>
  </si>
  <si>
    <t>Elderly Restricted Units</t>
  </si>
  <si>
    <t>Non-Elderly Units</t>
  </si>
  <si>
    <t>Studio</t>
  </si>
  <si>
    <t>One-Bedroom</t>
  </si>
  <si>
    <t>Two-Bedroom</t>
  </si>
  <si>
    <t>Three-Bedroom</t>
  </si>
  <si>
    <t>Four-Bedroom</t>
  </si>
  <si>
    <t>Five-Bedroom</t>
  </si>
  <si>
    <t>Scoring - Larger Units Certification</t>
  </si>
  <si>
    <t>Two-bedroom units as a % of Elderly Restricted Units</t>
  </si>
  <si>
    <t>Three-bedroom and larger units as a % of Non-Elderly Units</t>
  </si>
  <si>
    <t>Scoring - Rehabilitation Certification</t>
  </si>
  <si>
    <t>Scoring - Non-Profit Corporation Participation Certification</t>
  </si>
  <si>
    <t>Market Characteristics</t>
  </si>
  <si>
    <t>Inferior</t>
  </si>
  <si>
    <t>Superior</t>
  </si>
  <si>
    <t>Set-Asides</t>
  </si>
  <si>
    <t>Threshold</t>
  </si>
  <si>
    <t>Sites</t>
  </si>
  <si>
    <t>Recreation</t>
  </si>
  <si>
    <t>Health Services</t>
  </si>
  <si>
    <t/>
  </si>
  <si>
    <t>City of Chicago</t>
  </si>
  <si>
    <t>Chicago Metro: AHPAA</t>
  </si>
  <si>
    <t>Chicago Metro: Non AHPAA</t>
  </si>
  <si>
    <t>Other Metro</t>
  </si>
  <si>
    <t>Non Metro</t>
  </si>
  <si>
    <t>Total Sites:</t>
  </si>
  <si>
    <t>Site #:</t>
  </si>
  <si>
    <t>Set-Aside:</t>
  </si>
  <si>
    <t>Asset</t>
  </si>
  <si>
    <t>Name</t>
  </si>
  <si>
    <t>Address</t>
  </si>
  <si>
    <t>Distance</t>
  </si>
  <si>
    <t>Count</t>
  </si>
  <si>
    <t>Scoring - Leveraging Authority Resources Certification</t>
  </si>
  <si>
    <t>Total Project Cost:</t>
  </si>
  <si>
    <t>Leveraging Sources</t>
  </si>
  <si>
    <t>Source</t>
  </si>
  <si>
    <t>Amount</t>
  </si>
  <si>
    <t>%</t>
  </si>
  <si>
    <t>Total Leveraging Sources:</t>
  </si>
  <si>
    <t>Leveraging Resources as a % of the Total Project Budget Threshold</t>
  </si>
  <si>
    <t>Total Project Units</t>
  </si>
  <si>
    <t>Total</t>
  </si>
  <si>
    <t>Self-Score:</t>
  </si>
  <si>
    <t>IHDA Score:</t>
  </si>
  <si>
    <t>Application Round</t>
  </si>
  <si>
    <t>Application Round:</t>
  </si>
  <si>
    <t>Self Score:</t>
  </si>
  <si>
    <t>Self Score</t>
  </si>
  <si>
    <t>IHDA Score</t>
  </si>
  <si>
    <t>Points</t>
  </si>
  <si>
    <t>Applicant</t>
  </si>
  <si>
    <t>Underwriting</t>
  </si>
  <si>
    <t>XIV Scoring</t>
  </si>
  <si>
    <t>Score</t>
  </si>
  <si>
    <t>Larger Units Threshold</t>
  </si>
  <si>
    <t>Selection</t>
  </si>
  <si>
    <t>Scoring - Market Characteristics Certification</t>
  </si>
  <si>
    <t>Neighborhood Assets Threshold</t>
  </si>
  <si>
    <t>Units Assisted</t>
  </si>
  <si>
    <t>Term Remaining</t>
  </si>
  <si>
    <t>The Qualified Non-Profit Corporation's IRS determination letter; and</t>
  </si>
  <si>
    <t>A copy of the fully executed rental assistance contract or a rental assistance commitment letter from the entity providing the rental assistance that includes all of the following:</t>
  </si>
  <si>
    <t>● the total number of units assisted by unit type; and</t>
  </si>
  <si>
    <t>● The maximum percentage of Area Median Income; and</t>
  </si>
  <si>
    <t>● the length of the rental assistance contract; and</t>
  </si>
  <si>
    <t>Minimum</t>
  </si>
  <si>
    <t>Checklist</t>
  </si>
  <si>
    <t>Scoring Summary</t>
  </si>
  <si>
    <t>Scoring Checklist</t>
  </si>
  <si>
    <t>Total Project  Units:</t>
  </si>
  <si>
    <t>Contract #</t>
  </si>
  <si>
    <t>Scoring Notes</t>
  </si>
  <si>
    <t>Characters remaining</t>
  </si>
  <si>
    <t>Characters</t>
  </si>
  <si>
    <t>QAP Points</t>
  </si>
  <si>
    <t>Instructions</t>
  </si>
  <si>
    <t>Document Protection</t>
  </si>
  <si>
    <t>Cell Notes and Comments</t>
  </si>
  <si>
    <t>Click on any cell with a comment (denoted by a small red triangle in the upper right hand corner) to get tips or information.</t>
  </si>
  <si>
    <t>Total Project Units:</t>
  </si>
  <si>
    <t>Illinois Housing Development Authority LIHTC Scoring Form</t>
  </si>
  <si>
    <t>Summary</t>
  </si>
  <si>
    <t>Notes</t>
  </si>
  <si>
    <t>Individual Scoring Certifications</t>
  </si>
  <si>
    <t>Individual Scoring Certifications (labeled according to the outline in the QAP)</t>
  </si>
  <si>
    <t>Data Validation and Entry:</t>
  </si>
  <si>
    <t>Text based data entry required</t>
  </si>
  <si>
    <t>Scoring Form Contents:</t>
  </si>
  <si>
    <t>Drop down menu options for selection</t>
  </si>
  <si>
    <t xml:space="preserve">Scoring Checklist </t>
  </si>
  <si>
    <t>Multiple inputs are required in order to complete and populate the Scoring Form.  Incomplete entries will not populate the Scoring Form.  Cells throughout the Scoring Form are color coded as follows:</t>
  </si>
  <si>
    <t>Notes and comments, of a limited length, and pertaining to each scoring section outlined in the QAP may be entered below.  Partially entering text and pressing enter will calculate the characters remaining.</t>
  </si>
  <si>
    <t>In all cases, it is the applicant's responsibility to ensure the Application is clear, unambiguous, and complete, and that documentation submitted evidences the criteria outlined in the QAP.</t>
  </si>
  <si>
    <t xml:space="preserve">The following checklist is to be used as a guide for the scoring documentation required to evidence the criteria outlined in the QAP.  </t>
  </si>
  <si>
    <t>Many cells and the document itself are protected against changes.  Protected cells cannot be selected and no input is necessary or permitted.  Any changes to the protected content of the Scoring Form, will void the entire Application.</t>
  </si>
  <si>
    <t>IHDA-Score:</t>
  </si>
  <si>
    <t>The Scoring Form consists of the following worksheets separated into Applicant and Underwriting sections:</t>
  </si>
  <si>
    <t>Do not complete the Underwriting portion of any worksheet.</t>
  </si>
  <si>
    <t>A completed LIHTC Scoring Form along with all required documentation and exhibits, as specified in the QAP and in the Scoring Form, comprise a complete LIHTC Scoring submission (the "Scoring").</t>
  </si>
  <si>
    <t xml:space="preserve">Inclusion of this scoring summary form and corresponding scoring certification worksheets within an Application will obligate the Project Sponsors and Owner to comply with the information contained herein.  </t>
  </si>
  <si>
    <t>A) Project Design and Construction</t>
  </si>
  <si>
    <t>B) Energy Efficiency and Sustainability</t>
  </si>
  <si>
    <t>D) Development Team Characteristics</t>
  </si>
  <si>
    <t>E) Financial Characteristics</t>
  </si>
  <si>
    <t>G) Tiebreaker Criteria</t>
  </si>
  <si>
    <t>Scoring - Transportation Certification</t>
  </si>
  <si>
    <t>● the contract rent by unit type paid through the rental assistance</t>
  </si>
  <si>
    <t>F) Housing Policy Goals and Objectives</t>
  </si>
  <si>
    <t>Indicate the transportation threshold the Project will meet by selecting 'X' from the drop down menus in the highlighted cells below to determine the Project's transportation threshold.</t>
  </si>
  <si>
    <t>Set-aside</t>
  </si>
  <si>
    <t>Map(s) clearly delineating all Sites and distance to the nearest fixed route transit stop and/or car share vehicle location</t>
  </si>
  <si>
    <t>Documentation verifying DRT Service meets all QAP requirements</t>
  </si>
  <si>
    <t>Appropriate – Market is considered to be appropriate for the proposed Project and should not pose any obstacle towards renting up and sustaining occupancy</t>
  </si>
  <si>
    <t>Scoring of market factors (discussed in detail in the Standards for Market Study Reviews and Professionals, available on the Website) reflect market conditions that are not conducive to the project proposed.</t>
  </si>
  <si>
    <t>Complete</t>
  </si>
  <si>
    <t>Deficient</t>
  </si>
  <si>
    <t>N/A</t>
  </si>
  <si>
    <t>Scoring of market factors (discussed in detail in the Standards for Market Study Reviews and Professionals, available on the Website) reflect market conditions that benefit the project proposed.</t>
  </si>
  <si>
    <t>Default self-score is 0.  IHDA will score the market characteristics to determine the project's score.</t>
  </si>
  <si>
    <t>Please direct and questions or comments regarding the Scoring Form to multifamilyfin@ihda.org</t>
  </si>
  <si>
    <t>Scoring - Draft Extended Use Agreement Restrictions</t>
  </si>
  <si>
    <t>C) Community Characteristics</t>
  </si>
  <si>
    <t>Scoring - Neighborhood Assets Certification, available on the Website</t>
  </si>
  <si>
    <t>Map (s) clearly delineating all Sites and distance to the Neighborhood Asset</t>
  </si>
  <si>
    <t>The applicable proximity radius around the Site</t>
  </si>
  <si>
    <t>4) Transportation</t>
  </si>
  <si>
    <t>5) Neighborhood Assets</t>
  </si>
  <si>
    <t>Current certification from the Illinois Department of Central Management Services - Business Enterprise Program for Minorities, Females, and Persons with Disabilities</t>
  </si>
  <si>
    <t>Projects financing documentation meeting Evidence of Project Financing Mandatory Section requirements for all leveraging resources</t>
  </si>
  <si>
    <t>2) Rehabilitation</t>
  </si>
  <si>
    <t>Set Aside</t>
  </si>
  <si>
    <t>Set Aside:</t>
  </si>
  <si>
    <t xml:space="preserve">Indicate the number of points the that the Project scored for as indicated in the Preliminary Project Assessment (PPA) Approval letter. </t>
  </si>
  <si>
    <t>Transportation Type</t>
  </si>
  <si>
    <t>Latitude:</t>
  </si>
  <si>
    <t>Longitude:</t>
  </si>
  <si>
    <t>1)  Indicate the Set-Aside and the latitude and longitude of each site using the drop down boxes in the cells below.</t>
  </si>
  <si>
    <t>Yes</t>
  </si>
  <si>
    <t>No</t>
  </si>
  <si>
    <t>Indicate the Preliminary Project Assessment (PPA) approval letter determination on the Project's eligibility for Opportunity Area or Proximate Opportunity Area points.</t>
  </si>
  <si>
    <t>Project is scattered site:</t>
  </si>
  <si>
    <t>Project is located in:</t>
  </si>
  <si>
    <t>Opportunity Area</t>
  </si>
  <si>
    <t>Proximate Opportunity Area</t>
  </si>
  <si>
    <t>PPA Point Determination:</t>
  </si>
  <si>
    <r>
      <rPr>
        <b/>
        <sz val="12"/>
        <color theme="1"/>
        <rFont val="Arial Narrow"/>
        <family val="2"/>
      </rPr>
      <t>Transit Oriented Development ("TOD")</t>
    </r>
    <r>
      <rPr>
        <sz val="12"/>
        <color theme="1"/>
        <rFont val="Arial Narrow"/>
        <family val="2"/>
      </rPr>
      <t xml:space="preserve">
All Sites are located within a completed, in-process, or programmed RTA- Transit Oriented Development site (“TOD”). 
</t>
    </r>
    <r>
      <rPr>
        <b/>
        <sz val="12"/>
        <color theme="1"/>
        <rFont val="Arial Narrow"/>
        <family val="2"/>
      </rPr>
      <t>-or-</t>
    </r>
    <r>
      <rPr>
        <sz val="12"/>
        <color theme="1"/>
        <rFont val="Arial Narrow"/>
        <family val="2"/>
      </rPr>
      <t xml:space="preserve">
For Sites that are located outside of the RTA – Transit Oriented Development Program of Northeastern Illinois, a local Transit Oriented Development plan which clearly includes additional housing as an initiative of the plan and is located within ½ mile of a major transportation hub may be submitted.</t>
    </r>
  </si>
  <si>
    <t>Printed documentation from the RTA TOD website which shows the location of the Site within the TOD study area, the specific name of the TOD stop, and an electronic copy of the TOD plan.  If Site is located outside the RTA TOD area, a printed TOD plan with site location clearly delineated within the boundaries of the plan and reference to additional housing as an initiative of the plan clearly highlighted or marked.</t>
  </si>
  <si>
    <t>Documentation of transit fixed route, such as a route map with the Site(s) clearly delineated.</t>
  </si>
  <si>
    <t>2) Priority Community Targeting</t>
  </si>
  <si>
    <t>2b) Community Revitalization Efforts</t>
  </si>
  <si>
    <t>3) Affordability Risk Index</t>
  </si>
  <si>
    <t>For projects serving both elderly and non-elderly populations, points are not cumulative and are limited to the lowest score by population.</t>
  </si>
  <si>
    <t>1) Green Initiative Standards</t>
  </si>
  <si>
    <t>Scoring - Green Initiative Standards Certification</t>
  </si>
  <si>
    <t>Scoring - Community Revitalization Efforts Certification</t>
  </si>
  <si>
    <t>Default score is 0. IHDA will score Community Revitalization Efforts documentation received to determine the project's score.</t>
  </si>
  <si>
    <t>Affordability Risk Index Score:</t>
  </si>
  <si>
    <t>Indicate the Affordability Risk Index score for any scoring project census tract(s).</t>
  </si>
  <si>
    <t>Census Tract Number (11-digit FIPS code):</t>
  </si>
  <si>
    <t>Units:</t>
  </si>
  <si>
    <t>Scoring - Neighborhood Assets Certification</t>
  </si>
  <si>
    <t>Pro-Rata Affordability Risk Index Score if scattered site:</t>
  </si>
  <si>
    <t>1) Universal Design</t>
  </si>
  <si>
    <t>Scoring - Universal Design Certification</t>
  </si>
  <si>
    <t>SPAR Score:</t>
  </si>
  <si>
    <t>1) Universal Design Certification</t>
  </si>
  <si>
    <t>Scoring - Score from Architectural Standards, Universal Design and Amenities Certification</t>
  </si>
  <si>
    <t xml:space="preserve">Scoring - Green Initiatives Standards Certification </t>
  </si>
  <si>
    <t>Submission of supporting community revitalization effort documentation</t>
  </si>
  <si>
    <t>Scoring - Affordability Risk Index Certification</t>
  </si>
  <si>
    <t>Submission of all applicable 11-digit census tract numbers</t>
  </si>
  <si>
    <t>Difference</t>
  </si>
  <si>
    <t>2) Unit Mix</t>
  </si>
  <si>
    <t>2b) Community Revitalization Strategies</t>
  </si>
  <si>
    <t>1) Illinois Based Participants</t>
  </si>
  <si>
    <t>2) Minorities, Females and Persons with Disabilities</t>
  </si>
  <si>
    <t>3) Non-profit Corporation Participation</t>
  </si>
  <si>
    <t>Sustainable Design Checklist Elements</t>
  </si>
  <si>
    <t>3 additional elements selected from the Sustainable Design Checklist</t>
  </si>
  <si>
    <t>5-7 additional elements selected from the Sustainable Design Checklist</t>
  </si>
  <si>
    <t>10 or more additional elements selected from the Sustainable Design Checklist</t>
  </si>
  <si>
    <t>OR</t>
  </si>
  <si>
    <t>Indicate the green initiative standard the Project will meet by selecting 'X' from the drop down menus in the highlighted cells below to determine the Project's Green Initiative threshold.</t>
  </si>
  <si>
    <r>
      <rPr>
        <b/>
        <sz val="12"/>
        <color theme="1"/>
        <rFont val="Arial Narrow"/>
        <family val="2"/>
      </rPr>
      <t>Travel Time to Work</t>
    </r>
    <r>
      <rPr>
        <sz val="12"/>
        <color theme="1"/>
        <rFont val="Arial Narrow"/>
        <family val="2"/>
      </rPr>
      <t xml:space="preserve">
Site(s) is located within a census tract that exhibits less than or equal to
average commute time to work. </t>
    </r>
  </si>
  <si>
    <r>
      <t xml:space="preserve">Travel Time to Work
</t>
    </r>
    <r>
      <rPr>
        <sz val="12"/>
        <color theme="1"/>
        <rFont val="Arial Narrow"/>
        <family val="2"/>
      </rPr>
      <t xml:space="preserve">Site(s) is located within a census tract that exhibits less than or equal to
average commute time to work. </t>
    </r>
  </si>
  <si>
    <t>Illinois Based Participant Threshold</t>
  </si>
  <si>
    <r>
      <t xml:space="preserve">Illinois Based general contractor </t>
    </r>
    <r>
      <rPr>
        <b/>
        <sz val="12"/>
        <color theme="1"/>
        <rFont val="Arial Narrow"/>
        <family val="2"/>
      </rPr>
      <t>OR</t>
    </r>
    <r>
      <rPr>
        <sz val="12"/>
        <color theme="1"/>
        <rFont val="Arial Narrow"/>
        <family val="2"/>
      </rPr>
      <t xml:space="preserve"> Illinois based property manager </t>
    </r>
    <r>
      <rPr>
        <b/>
        <sz val="12"/>
        <color theme="1"/>
        <rFont val="Arial Narrow"/>
        <family val="2"/>
      </rPr>
      <t>OR</t>
    </r>
    <r>
      <rPr>
        <sz val="12"/>
        <color theme="1"/>
        <rFont val="Arial Narrow"/>
        <family val="2"/>
      </rPr>
      <t xml:space="preserve"> Illinois based architect </t>
    </r>
    <r>
      <rPr>
        <b/>
        <sz val="12"/>
        <color theme="1"/>
        <rFont val="Arial Narrow"/>
        <family val="2"/>
      </rPr>
      <t>OR</t>
    </r>
    <r>
      <rPr>
        <sz val="12"/>
        <color theme="1"/>
        <rFont val="Arial Narrow"/>
        <family val="2"/>
      </rPr>
      <t xml:space="preserve"> Illinois Based Sponsor 
</t>
    </r>
    <r>
      <rPr>
        <b/>
        <sz val="12"/>
        <color theme="1"/>
        <rFont val="Arial Narrow"/>
        <family val="2"/>
      </rPr>
      <t/>
    </r>
  </si>
  <si>
    <t>Minorities, Females and Persons with Disabilities</t>
  </si>
  <si>
    <r>
      <t xml:space="preserve">Any combination of two: 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r>
      <rPr>
        <b/>
        <sz val="12"/>
        <color theme="1"/>
        <rFont val="Arial Narrow"/>
        <family val="2"/>
      </rPr>
      <t/>
    </r>
  </si>
  <si>
    <t>Chicago Metro</t>
  </si>
  <si>
    <t>Rehabilitation</t>
  </si>
  <si>
    <t>Cost Containment</t>
  </si>
  <si>
    <t xml:space="preserve">3) Cost Containment </t>
  </si>
  <si>
    <t>1) Market Characteristics</t>
  </si>
  <si>
    <t xml:space="preserve">                                           </t>
  </si>
  <si>
    <t>Site and Market Study</t>
  </si>
  <si>
    <t>Site and Market Study Summary Form</t>
  </si>
  <si>
    <t xml:space="preserve">2a) Opportunity Areas </t>
  </si>
  <si>
    <t>Scoring - Opportunity Areas Certification</t>
  </si>
  <si>
    <t>Scoring - Illinois Based Participant Certification</t>
  </si>
  <si>
    <t>Scoring - Minorities, Females and Persons with Disabilities Certification</t>
  </si>
  <si>
    <t>The Secretary of State's Certificate of Good Standing for each Participant</t>
  </si>
  <si>
    <t>PPA approval letter determining eligibility for Opportunity Area or Proximate Opportunity Area points</t>
  </si>
  <si>
    <t>*</t>
  </si>
  <si>
    <t>2) IHDA Site and Market Study Summary Form</t>
  </si>
  <si>
    <t>To ensure you receive scoring consideration, make sure you submit the following documents as part of your M) Site and Market Study Mandatory application.</t>
  </si>
  <si>
    <t>IHDA Sustainable Design Checklist (If applicable)</t>
  </si>
  <si>
    <t>Scoring - Unit Mix Certification</t>
  </si>
  <si>
    <t>The Material Participation certification form</t>
  </si>
  <si>
    <t>Completing the Worksheet:</t>
  </si>
  <si>
    <t xml:space="preserve">For all Projects, complete and submit the following worksheets:
</t>
  </si>
  <si>
    <t>Scoring - Opportunity Area Certification</t>
  </si>
  <si>
    <t>Scoring - Illinois Based Participants Certification</t>
  </si>
  <si>
    <r>
      <t xml:space="preserve">Illinois Based general contractor </t>
    </r>
    <r>
      <rPr>
        <b/>
        <sz val="12"/>
        <color theme="1"/>
        <rFont val="Arial Narrow"/>
        <family val="2"/>
      </rPr>
      <t>AND</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Architect </t>
    </r>
    <r>
      <rPr>
        <b/>
        <sz val="12"/>
        <color theme="1"/>
        <rFont val="Arial Narrow"/>
        <family val="2"/>
      </rPr>
      <t>AND</t>
    </r>
    <r>
      <rPr>
        <sz val="12"/>
        <color theme="1"/>
        <rFont val="Arial Narrow"/>
        <family val="2"/>
      </rPr>
      <t xml:space="preserve"> Illinois Based Sponsor
</t>
    </r>
    <r>
      <rPr>
        <b/>
        <sz val="12"/>
        <color theme="1"/>
        <rFont val="Arial Narrow"/>
        <family val="2"/>
      </rPr>
      <t/>
    </r>
  </si>
  <si>
    <t>Scoring - Affordable Housing Planning and Appeal Act (AHPAA) Developments Certification</t>
  </si>
  <si>
    <t>All categories scored for below are evidenced through submission of the documents set forth in the QAP</t>
  </si>
  <si>
    <t>Indicate the number of units by bedroom type and population below to determine the Project's Unit Mix threshold</t>
  </si>
  <si>
    <t>Indicate whether the development is located in an AHPAA community per the directory located on IHDA's website.</t>
  </si>
  <si>
    <t xml:space="preserve">Indicate any participant that's certified under the Illinois Business Enterprise Program for Minorities, Females and Persons with Disabilities by selecting 'X' from the drop down menus in the cells below. Paricipants must be operational in Illinois for at least two years. </t>
  </si>
  <si>
    <t>Indicate the Illinois based participants by selecting 'X' from the drop down menus in the cells below. Participants must be operational in Illinois for at least two years.</t>
  </si>
  <si>
    <t xml:space="preserve">AHPPAA </t>
  </si>
  <si>
    <t>Development is located in an AHPAA community.</t>
  </si>
  <si>
    <t>Additional Documents:</t>
  </si>
  <si>
    <t>Architectural Standards, Universal Design, and Amenities Certification</t>
  </si>
  <si>
    <t>Failure to meet PPA conditions</t>
  </si>
  <si>
    <t>Up to a 3 point deduction.</t>
  </si>
  <si>
    <t>The Qualified Non-Profit Corporation's Articles of Incorporation or bylaws evidencing the fostering of low-income housing as an exempt purpose clearly highlighted</t>
  </si>
  <si>
    <r>
      <t>Minimum LEED for Homes Silver or other LEED NC certification level, or
Enterprise Green Communities Certification, or
ICC/ASHRAE 700 National Green Building Standard</t>
    </r>
    <r>
      <rPr>
        <vertAlign val="superscript"/>
        <sz val="9"/>
        <color theme="1"/>
        <rFont val="Arial Narrow"/>
        <family val="2"/>
      </rPr>
      <t>TM</t>
    </r>
    <r>
      <rPr>
        <sz val="12"/>
        <color theme="1"/>
        <rFont val="Arial Narrow"/>
        <family val="2"/>
      </rPr>
      <t xml:space="preserve"> (NGBS), or
Certify the project as Net-Zero Capable
</t>
    </r>
  </si>
  <si>
    <r>
      <t xml:space="preserve">The </t>
    </r>
    <r>
      <rPr>
        <b/>
        <i/>
        <sz val="11"/>
        <rFont val="Arial Narrow"/>
        <family val="2"/>
      </rPr>
      <t>current</t>
    </r>
    <r>
      <rPr>
        <sz val="11"/>
        <rFont val="Arial Narrow"/>
        <family val="2"/>
      </rPr>
      <t xml:space="preserve"> version of this LIHTC Scoring Form (the "Scoring Form") is to be used when applying for an Allocation of 9% Low-Income Housing Tax Credits under the 2020-2021 Qualified Allocation Plan (the "QAP") and consists of a single Microsoft Excel file. </t>
    </r>
    <r>
      <rPr>
        <b/>
        <i/>
        <sz val="11"/>
        <rFont val="Arial Narrow"/>
        <family val="2"/>
      </rPr>
      <t xml:space="preserve">Only the current version will be accepted. </t>
    </r>
  </si>
  <si>
    <t>Hard cost is no more than 90% of limits and equals 65% or more of TDC.</t>
  </si>
  <si>
    <t>Hard cost is no more than 90% of limits and equals 70% or more of TDC.</t>
  </si>
  <si>
    <t>New Construction and Adaptive Reuse</t>
  </si>
  <si>
    <t>Hard cost is no more than construction cost limits and equals 60% or more of TDC.</t>
  </si>
  <si>
    <t>Hard cost is no more than 90% of limits and equals 60% or more of TDC</t>
  </si>
  <si>
    <t>Hard cost is no more than 90% of limits and equals 65% or more of TDC</t>
  </si>
  <si>
    <t>Hard cost is within construction cost limits and equals 65% or more of TDC.</t>
  </si>
  <si>
    <t>A Project can earn up to ten (10) points for containment of costs. Points will be awarded according to the scale below: Only Projects with costs below the grand total hard cost limits as set forth in the Mandatory Section O) are eligible for consideration under the Cost Containment category.</t>
  </si>
  <si>
    <t>Rehab or Rehab/New Construction</t>
  </si>
  <si>
    <t>Universal Design Certification</t>
  </si>
  <si>
    <t>This category shall not include adaptive reuse. Adaptive reuse of non-residential properties for residential use will be treated as new construction for scoring purposes.</t>
  </si>
  <si>
    <t>Per Unit Rehabilitation Construction Costs:</t>
  </si>
  <si>
    <t>$47,500 - $55,000</t>
  </si>
  <si>
    <t>$55,001 - $70,000</t>
  </si>
  <si>
    <t>$70,001 or more</t>
  </si>
  <si>
    <t>Qualified Non-Profit holds a majority ownership interest in the general partner or managing member of the project Owner and will materially participate throughout Compliance period. The Qualified Non-Profit has the right of first refusal at the end of the Compliance Period.</t>
  </si>
  <si>
    <t>Non-profit Organization Participation</t>
  </si>
  <si>
    <t>3) Cost Containment</t>
  </si>
  <si>
    <t>Scoring - Cost Containment Certification</t>
  </si>
  <si>
    <t>2020 LIHTC Round</t>
  </si>
  <si>
    <t>2021 LIHTC Round</t>
  </si>
  <si>
    <t>1) Market Characteristics (Scored by IHDA)</t>
  </si>
  <si>
    <t>1) Rental Assistance or Deeper Income Targeting</t>
  </si>
  <si>
    <t>b) Deeper Income Targeting</t>
  </si>
  <si>
    <t>3) Leveraging Authority Resources</t>
  </si>
  <si>
    <t>1) Statewide Referral Network</t>
  </si>
  <si>
    <t>2) Communities with Demand for SRN</t>
  </si>
  <si>
    <t>3) Affordable Housing Planning and Appeal Act ("AHPAA") Projects</t>
  </si>
  <si>
    <t>1) First Tiebreaker: Projects that serve the lowest income households.</t>
  </si>
  <si>
    <t>2) Second Tiebreaker: Projects with the lowest per unit construction costs.</t>
  </si>
  <si>
    <t>3) Third Tiebreaker: Projects that are intended for eventual tenant ownership.</t>
  </si>
  <si>
    <t>4) Fourth Tiebreaker: Projects with historic significance.</t>
  </si>
  <si>
    <t>a) Authority Resource Request</t>
  </si>
  <si>
    <t>b) Leveraging Non-Authority Sources</t>
  </si>
  <si>
    <t>2b) Community Revitalization Strategies (Scored by IHDA)</t>
  </si>
  <si>
    <t>20A1 Universal Design</t>
  </si>
  <si>
    <t>20A2 Unit Mix</t>
  </si>
  <si>
    <t>20A3 Cost Containment</t>
  </si>
  <si>
    <t>20B1 Green Initiative Standards</t>
  </si>
  <si>
    <t>20B2 Rehabilitation</t>
  </si>
  <si>
    <t>20C1 Market Characteristics</t>
  </si>
  <si>
    <t>20C2a Opportunity Areas</t>
  </si>
  <si>
    <t>20C2b Community Revitalization Efforts</t>
  </si>
  <si>
    <t>20C3 Affordability Risk Index</t>
  </si>
  <si>
    <t>20C4 Transportation</t>
  </si>
  <si>
    <t>20C5 Neighborhood Assets</t>
  </si>
  <si>
    <t>20D1 Illinois Based Participants</t>
  </si>
  <si>
    <t>20D2 Minority-, Female-, or Persons with Disabilities</t>
  </si>
  <si>
    <t>20D3 Non-profit Corporation Participation</t>
  </si>
  <si>
    <t>Each worksheet has three defined ranges selectable through Excel's "Name Box."  The ranges are: Applicant, Underwriting, and Print_Area.</t>
  </si>
  <si>
    <t>20E1a Rental Assistance</t>
  </si>
  <si>
    <t>20E2a Deeper Income Targeting</t>
  </si>
  <si>
    <t>20E3b Leveraging Non-Authority Sources</t>
  </si>
  <si>
    <t>20E3a Authority Resource Request</t>
  </si>
  <si>
    <t>20F1 Statewide Referral Network</t>
  </si>
  <si>
    <t>20F2 Communities with Demand for SRN</t>
  </si>
  <si>
    <t>20F3 Affordable Housing Planning and Appeal Act ("AHPAA") Projects</t>
  </si>
  <si>
    <t>For each Project Site identified on the Address Exhibit tab of the Common Application, do the following to determine the  Neighborhood Asset threshold for the Project below:</t>
  </si>
  <si>
    <t>3) For a list of workforce investment and job training centers please see the State Economic Development Resource Directory found at ihda.org in the developer resource section under the heading scoring reference. Note: Only centers within this directory can count towards meeting the scoring threshold.</t>
  </si>
  <si>
    <t>Education /Job Training</t>
  </si>
  <si>
    <t>Zone</t>
  </si>
  <si>
    <t>• All sites are located within the proximity zone of a county health clinic, urgent care clinic, federally qualified health center, or hospital system.</t>
  </si>
  <si>
    <t xml:space="preserve"> • All sites are located within the proximity zone of a public library, public park / park district territory that is open to the public</t>
  </si>
  <si>
    <t>A</t>
  </si>
  <si>
    <t>B</t>
  </si>
  <si>
    <t>C</t>
  </si>
  <si>
    <t>Distance By Miles</t>
  </si>
  <si>
    <t>Distance Thresholds:</t>
  </si>
  <si>
    <t>Sites Not Meeting Threshold</t>
  </si>
  <si>
    <t>Criteria</t>
  </si>
  <si>
    <t>Total Points</t>
  </si>
  <si>
    <t>Avg Points per Site</t>
  </si>
  <si>
    <t>Final Score</t>
  </si>
  <si>
    <t>Asset Present at All Sites</t>
  </si>
  <si>
    <t>Score Across All Sites</t>
  </si>
  <si>
    <r>
      <rPr>
        <i/>
        <u/>
        <sz val="12"/>
        <color theme="1"/>
        <rFont val="Arial Narrow"/>
        <family val="2"/>
      </rPr>
      <t>Education</t>
    </r>
    <r>
      <rPr>
        <sz val="12"/>
        <color theme="1"/>
        <rFont val="Arial Narrow"/>
        <family val="2"/>
      </rPr>
      <t xml:space="preserve">
• Non Elderly Applications Only: All sites are located within the proximity radius of a public K-12 school. Tuition based schools and selective enrollment schools do not qualify. 
• Elderly Applications Only: All sites are located within the proximity radius of a community college or continuing education facility offering a full set of classes.
</t>
    </r>
    <r>
      <rPr>
        <sz val="8"/>
        <color theme="1"/>
        <rFont val="Arial Narrow"/>
        <family val="2"/>
      </rPr>
      <t xml:space="preserve">
</t>
    </r>
    <r>
      <rPr>
        <i/>
        <u/>
        <sz val="12"/>
        <color theme="1"/>
        <rFont val="Arial Narrow"/>
        <family val="2"/>
      </rPr>
      <t>Job Training</t>
    </r>
    <r>
      <rPr>
        <sz val="12"/>
        <color theme="1"/>
        <rFont val="Arial Narrow"/>
        <family val="2"/>
      </rPr>
      <t xml:space="preserve">
• All sites are located within the proximity radius of a workforce investment center or job training center.
• Please review the Economic Development Resource Directory guide on the Authority’s Website for a list of approved centers.</t>
    </r>
  </si>
  <si>
    <t>Scoring - Rental Assistance or Deeper Income Targeting Certification</t>
  </si>
  <si>
    <t>Rental Assistance or Deeper Income Targeting Certification</t>
  </si>
  <si>
    <t>Projects with no Authority resource request, other than Federal Tax Credits, can earn two (2) points. Projects with no Authority resource request except for Illinois Affordable Housing Tax Credits (IAHTC) can score one (1) point provided that the IAHTC award does not exceed $1.5 million.</t>
  </si>
  <si>
    <t>Project has no Authority resource request other than Federal Tax Credits (LIHTC).</t>
  </si>
  <si>
    <t>Projects with no Authority resource request except for Illinois Affordable Housing Tax Credits (IAHTC); IAHTC award does not exceed $1.5 million.</t>
  </si>
  <si>
    <t>Leveraging Authority Resources</t>
  </si>
  <si>
    <t>Leveraging Non-Authority Sources</t>
  </si>
  <si>
    <t>Scoring - Leveraging Non-Authority Sources Certification</t>
  </si>
  <si>
    <t>Projects whose budgets leverage non-Authority sources that are available during the construction period to pay for expenses reflected in the development budget and either remain in the Project after construction, or are swapped out with another non-Authority Source as permanent financing, can earn up to eight (8) points.</t>
  </si>
  <si>
    <t>Leveraging Resources</t>
  </si>
  <si>
    <t>Non-Leveraging Resources</t>
  </si>
  <si>
    <t>Funds provided by a non-Authority source
(e.g. private permanent first mortgage loans)</t>
  </si>
  <si>
    <t>Capital contributions from a project Participant (including equity generated by non-Authority resources, such as Historic Tax Credits)</t>
  </si>
  <si>
    <t xml:space="preserve">Authority funds with a market rate of interest </t>
  </si>
  <si>
    <t>Grants from utilities, Federal Home Loan Bank grants or other foundations.</t>
  </si>
  <si>
    <t>Municipal financing (e.g. county HOME or CBDG funds) or USDA financing</t>
  </si>
  <si>
    <t>Funds generated by Authority allocated resources (i.e., tax-credit equity from Federal Tax Credits)</t>
  </si>
  <si>
    <t>Deferred fees</t>
  </si>
  <si>
    <t>Authority funds with a non-market rate of interest</t>
  </si>
  <si>
    <t>Loans that are repaid from Authority allocated resources (i.e., bridge loans)</t>
  </si>
  <si>
    <t>A seller’s financing note</t>
  </si>
  <si>
    <t>The following are examples of leveraging and non-leveraging resources:</t>
  </si>
  <si>
    <t>Scoring - Statewide Referral Network Units Certification</t>
  </si>
  <si>
    <t>Statewide Referral Network Units</t>
  </si>
  <si>
    <t>A municipality or county which individually has less than 10% of its total housing stock deemed as affordable, as is determined by a statutory formula administered by the Authority, is subject to AHPAA. Such localities are considered “non-exempt local governments’’ (“NELGs”) and are posted on the Website. In order to encourage development of affordable housing in these communities, a Project located within a NELG’s jurisdiction will be awarded two (2) points.</t>
  </si>
  <si>
    <t>Communities with Demand for SRN</t>
  </si>
  <si>
    <t>A development located in a community with demand for SRN may receive an additional four (4) points. See the SRN Communities of Demand list available on the Authority’s Website.</t>
  </si>
  <si>
    <t>Development located in a community with demand for SRN.</t>
  </si>
  <si>
    <t>Between</t>
  </si>
  <si>
    <t>Mandatory SRN Units</t>
  </si>
  <si>
    <t>Total SRN Units</t>
  </si>
  <si>
    <t>SRN as % of Total Units</t>
  </si>
  <si>
    <t>% of SRN Units Above Mandatory Requirement</t>
  </si>
  <si>
    <t>Units Above Mandatory Requirement</t>
  </si>
  <si>
    <t>A≤0.25; B≤0.50; C≤0.75</t>
  </si>
  <si>
    <t>A≤0.5; B≤1.0; C≤1.5</t>
  </si>
  <si>
    <t>A≤1.0; B≤2.0; C≤3</t>
  </si>
  <si>
    <t>A≤2; B≤4; C≤6</t>
  </si>
  <si>
    <t>SRN Units as Percentage of Total Units Above and Beyond Mandatory Requirement</t>
  </si>
  <si>
    <t>Rental Assistance</t>
  </si>
  <si>
    <t>Deeper Income Targeting</t>
  </si>
  <si>
    <t>Rental Assistance Provider and Type</t>
  </si>
  <si>
    <t>% of Total Units</t>
  </si>
  <si>
    <t>Eligible for Points</t>
  </si>
  <si>
    <t>Eligible Federal Rental Assistance units as a % of total Project Units</t>
  </si>
  <si>
    <t>30% Units as Percentage of Total Units Above and Beyond Mandatory Requirement</t>
  </si>
  <si>
    <t>Mandatory SRN/30% AMI Units</t>
  </si>
  <si>
    <t>Total 30% AMI Units</t>
  </si>
  <si>
    <t>30 AMI Units as % of Total Units</t>
  </si>
  <si>
    <t>% of 30% AMI Units Above Mandatory Requirement</t>
  </si>
  <si>
    <t>- OR -</t>
  </si>
  <si>
    <t>Greater than</t>
  </si>
  <si>
    <t>* For scoring consideration, ensure you've submitted the documentation as noted in tabs 20C1 and/or 20C2b of this workbook (If applicable).</t>
  </si>
  <si>
    <t>Projects that involve the rehabilitation of existing buildings can earn up to seven (7) points.</t>
  </si>
  <si>
    <t>20E1b Deeper Income Targeting</t>
  </si>
  <si>
    <t>Scoring - Market Characteristics Certification (Scored by IHDA)</t>
  </si>
  <si>
    <t>Scoring - Community Revitalization Efforts Certification (Scored by IHDA)</t>
  </si>
  <si>
    <t>If applicable, a copy of the fully executed rental assistance contract or a rental assistance commitment letter from the entity providing the rental assistance that includes all of the following:</t>
  </si>
  <si>
    <t>Scoring - Authority Resource Request Certification</t>
  </si>
  <si>
    <t>Scoring - Leveraging Non-Authority Sources</t>
  </si>
  <si>
    <t>Scoring - Statewide Referral Network Certification</t>
  </si>
  <si>
    <t>2) Communities with Demand for SRN Certification</t>
  </si>
  <si>
    <t>Scoring - Communities with Demand for SRN Certification</t>
  </si>
  <si>
    <t>Scoring - Affordable Housing Planning and Appeal Act ("AHPAA") Projects Certification</t>
  </si>
  <si>
    <t>Projects must identify a minimum of ten (10) Universal Design elements above the code required elements.
A project can earn up to seven (7) points for providing an additional ten (10) elements above mandatory requirements, and not required by code, in 100% of units.</t>
  </si>
  <si>
    <t>Provides an additional ten (10) Universal Design elements above the mandatory requirements.</t>
  </si>
  <si>
    <r>
      <rPr>
        <b/>
        <sz val="12"/>
        <color theme="1"/>
        <rFont val="Arial Narrow"/>
        <family val="2"/>
      </rPr>
      <t>Mass Transit or Demand Responsive Transit (“DRT”)</t>
    </r>
    <r>
      <rPr>
        <sz val="12"/>
        <color theme="1"/>
        <rFont val="Arial Narrow"/>
        <family val="2"/>
      </rPr>
      <t xml:space="preserve">
All Sites are located within 0.25 miles of a fixed route transit stop defined as buses and trains serving local destinations beginning no later than 8am and ending no earlier than 6pm, Monday through Friday;
</t>
    </r>
    <r>
      <rPr>
        <b/>
        <sz val="12"/>
        <color theme="1"/>
        <rFont val="Arial Narrow"/>
        <family val="2"/>
      </rPr>
      <t>-or-</t>
    </r>
    <r>
      <rPr>
        <sz val="12"/>
        <color theme="1"/>
        <rFont val="Arial Narrow"/>
        <family val="2"/>
      </rPr>
      <t xml:space="preserve">
All Sites are served by a DRT service Monday through Friday. DRT must be available to the public at large; that is, it may not be restricted to service for the elderly or disabled.</t>
    </r>
  </si>
  <si>
    <r>
      <t xml:space="preserve">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</si>
  <si>
    <r>
      <t xml:space="preserve">Projects that involve the participation of a Qualified Non-Profit Organization can earn three (3) points. Indicate below if the Project meets the scoring threshold for non-profit organization participation.
For purposes of scoring points for Qualified Non-Profit Participation: the qualified non-profit must have a majority ownership interest and Control (see QAP definition) in the general partner or managing member of the Owner throughout the Compliance Period evidenced by the Material Participation Certification.
</t>
    </r>
    <r>
      <rPr>
        <b/>
        <sz val="12"/>
        <color theme="1"/>
        <rFont val="Arial Narrow"/>
        <family val="2"/>
      </rPr>
      <t>Projects that elect to score points for Qualified Non-Profit Corporation participation will be identified as part of the Authority’s not-for-profit set-aside on IRS Form 8610.</t>
    </r>
  </si>
  <si>
    <t>2) This Item is Intentionally Left Blank</t>
  </si>
  <si>
    <t>2) Complete the Name, Address, and Distance from Site for each neighborhood asset. All items are required.</t>
  </si>
  <si>
    <t>a) Rental Assistance (OR)</t>
  </si>
  <si>
    <t>2a) Opportunity Areas  (OR)</t>
  </si>
  <si>
    <t>Green Initiative Standards</t>
  </si>
  <si>
    <r>
      <t>Minimum LEED for Homes Silver or other LEED NC certification level, or
Enterprise Green Communities Certification, or
ICC/ASHRAE 700 National Green Building Standard</t>
    </r>
    <r>
      <rPr>
        <vertAlign val="superscript"/>
        <sz val="12"/>
        <color theme="1"/>
        <rFont val="Arial Narrow"/>
        <family val="2"/>
      </rPr>
      <t>TM</t>
    </r>
    <r>
      <rPr>
        <sz val="12"/>
        <color theme="1"/>
        <rFont val="Arial Narrow"/>
        <family val="2"/>
      </rPr>
      <t xml:space="preserve"> (NGBS), or
Certify the project as Net-Zero Capable
</t>
    </r>
  </si>
  <si>
    <r>
      <rPr>
        <i/>
        <u/>
        <sz val="12"/>
        <color theme="1"/>
        <rFont val="Arial Narrow"/>
        <family val="2"/>
      </rPr>
      <t>Education</t>
    </r>
    <r>
      <rPr>
        <sz val="12"/>
        <color theme="1"/>
        <rFont val="Arial Narrow"/>
        <family val="2"/>
      </rPr>
      <t xml:space="preserve">
• Non Elderly Applications Only: All sites are located within the proximity radius of a public K-12 school. Tuition based schools and selective enrollment schools do not qualify. 
• Elderly Applications Only: All sites are located within the proximity radius of a community college or continuing education facility offering a full set of classes.
</t>
    </r>
    <r>
      <rPr>
        <i/>
        <u/>
        <sz val="12"/>
        <color theme="1"/>
        <rFont val="Arial Narrow"/>
        <family val="2"/>
      </rPr>
      <t>Job Training</t>
    </r>
    <r>
      <rPr>
        <sz val="12"/>
        <color theme="1"/>
        <rFont val="Arial Narrow"/>
        <family val="2"/>
      </rPr>
      <t xml:space="preserve">
• All sites are located within the proximity radius of a workforce investment center or job training center.
• Please review the Economic Development Resource Directory guide on the Authority’s Website for a list of approved centers.</t>
    </r>
  </si>
  <si>
    <t xml:space="preserve">Section XIV - F3 - AHPPAA </t>
  </si>
  <si>
    <t>Section XIV - F2 - Statewide Referral Network Units</t>
  </si>
  <si>
    <t>Section XIV - F1 - Statewide Referral Network Units</t>
  </si>
  <si>
    <t>Section XIV - E3b - Leveraging Non-Authority Sources</t>
  </si>
  <si>
    <t>Section XIV - E3a - Leveraging Authority Resources</t>
  </si>
  <si>
    <t>Section XIV - E1 - Rental Assistance or Deeper Income Targeting Certification</t>
  </si>
  <si>
    <t>Section XIV - D3 - Non-profit Organization Participation</t>
  </si>
  <si>
    <t>Section XIV - D2 - Minorities, Females and Persons with Disabilities</t>
  </si>
  <si>
    <t>Section XIV - D1 - Illinois Based Participant Threshold</t>
  </si>
  <si>
    <t>Section XIV - C5 - Neighborhood Assets Threshold</t>
  </si>
  <si>
    <t>Section XIV - C4 - Transportation Certification</t>
  </si>
  <si>
    <t>Section XIV - C3 - Affordability Risk Index Certification</t>
  </si>
  <si>
    <t>Section XIV - C2b - Community Revitalization Efforts Certification</t>
  </si>
  <si>
    <t>Section XIV - C2a - Opportunity Area Certification</t>
  </si>
  <si>
    <t>Section XIV - C1 - Market Characteristics</t>
  </si>
  <si>
    <t>Section XIV - B2 - Rehabilitation</t>
  </si>
  <si>
    <t>Section XIV - B1 - Green Initiative Threshold</t>
  </si>
  <si>
    <t>Section XIV - A3 - Cost Containment</t>
  </si>
  <si>
    <t>Section XIV - A2 - Larger Units Threshold</t>
  </si>
  <si>
    <t>Section XIV - A1 - Universal Design Certification</t>
  </si>
  <si>
    <t xml:space="preserve"> • All sites are located within the proximity zone of a public library, public park / park district territory that is open to the public.</t>
  </si>
  <si>
    <t>Education/
Job Training</t>
  </si>
  <si>
    <t>Projects that are required to submit a plan that meets the Community Revitalization Thresholds, as indicated by PPA repsonse, and projects seeking points under Community Revitalization Strategies must provide documentation that meets all Threshold Requirements listed below. Projects seeking points under Community Revitalization Strategies can earn up to ten (10) points by providing documentation that additionally meets the Scoring Criteria listed below.</t>
  </si>
  <si>
    <t>Threshold Requirements: (All must be met to qualify for Scoring Criteria)</t>
  </si>
  <si>
    <t>Cover Letter</t>
  </si>
  <si>
    <t>Defined Community Revitalization Strategy and Area</t>
  </si>
  <si>
    <t>Community Revitalization Strategy must demonstrate components of:</t>
  </si>
  <si>
    <t xml:space="preserve">1) Affordable housing </t>
  </si>
  <si>
    <t>2) Community participation</t>
  </si>
  <si>
    <t>3) Plan adoption, approval, or support by local champion</t>
  </si>
  <si>
    <t>4) Economic development integration</t>
  </si>
  <si>
    <t>Scoring Criteria: (Threshold Requirements must first be met to qualify)</t>
  </si>
  <si>
    <t>Community Revitalization Strategy must provide evidence of the following activities within the Community Revitalization Strategy Area:</t>
  </si>
  <si>
    <t xml:space="preserve">Addresses a pre-existing community need (up to 2 points) </t>
  </si>
  <si>
    <t>Capacity-building and partnerships (up to 2 points)</t>
  </si>
  <si>
    <t>Housing stock balance avoids concentration and/or isolation of affordable housing (up to 1 point)</t>
  </si>
  <si>
    <t>Improvements in amenities and services (up to 3 points)</t>
  </si>
  <si>
    <t>The Community Revitalization Strategy is being implemented (up to 1 point)</t>
  </si>
  <si>
    <t>The Community Revitalization Strategy has funding and will continue to be implemented (up to 1 point)</t>
  </si>
  <si>
    <t>1) Third-Party Site and Market Study</t>
  </si>
  <si>
    <t>3) Proof that the Site and Market Firm is a member of the National Council of Housing Market Analysts (NCHMA)</t>
  </si>
  <si>
    <t>4) Proof of current and sufficient insurance as noted under supplemental professional services firm requirements and part of the Illinois Housing Development Authority Standards for Site and Market Study Reviews and Professionals.</t>
  </si>
  <si>
    <t>Unit Type:</t>
  </si>
  <si>
    <t>Total Units:</t>
  </si>
  <si>
    <t>QAP Limit per Unit:</t>
  </si>
  <si>
    <t>Total Cost Limit:</t>
  </si>
  <si>
    <t>Hard Construction Cost Limit:</t>
  </si>
  <si>
    <t>Hard Construction Costs:</t>
  </si>
  <si>
    <t>2020- 2021 Hard Cost Limits</t>
  </si>
  <si>
    <t># of Bedrooms </t>
  </si>
  <si>
    <t>Hard Construction Costs as a  % of  TDC (Less Land):</t>
  </si>
  <si>
    <t>Hard Construction Costs as a  % of  Hard Cost Limits:</t>
  </si>
  <si>
    <t>Project Type</t>
  </si>
  <si>
    <t>A Project can earn up to ten (10) points for containment of costs. Points will be awarded according to the scale below. Only Projects with costs below the grand total hard cost limits as set forth in the Mandatory Section O) are eligible for consideration under the Cost Containment category.</t>
  </si>
  <si>
    <t>New Constuction and Adaptive Reuse</t>
  </si>
  <si>
    <t>Rehab or Rehab / New</t>
  </si>
  <si>
    <t>Hard cost is within construction cost limits and equals 65% or more of TDC</t>
  </si>
  <si>
    <t>Hard cost is no more than 90% of limits and equals 70% or more of TDC</t>
  </si>
  <si>
    <t>Hard cost is within construction cost limits and equals 60% or more of TDC</t>
  </si>
  <si>
    <t>Fill out the total units by type, hard construction costs (lines 18-20 of the G_Uses tab in the IHDA common application), and total direct costs (less land costs) to determine cost containment points. Information should match that provided in the IHDA Common Application.</t>
  </si>
  <si>
    <t>Elderly</t>
  </si>
  <si>
    <t>Non-Elderly</t>
  </si>
  <si>
    <r>
      <t xml:space="preserve">Projects with existing unit based (rather than tenant based) federal rental assistance, as evidenced through submission of an executed rental assistance contract for the existing property, can cumulatively earn up to eight (8) points.
Projects that are unable to obtain federal project based rental assistance contracts may score up to eight (8) points for providing units with rents restricted to the 30% AMI limit and occupancy restricted to households with incomes at or below 30% of AMI.
</t>
    </r>
    <r>
      <rPr>
        <b/>
        <sz val="12"/>
        <rFont val="Arial Narrow"/>
        <family val="2"/>
      </rPr>
      <t>On non-elderly projects, units used to score points for deeper income targeting must be in addition to the mandatory 10% of Project units dedicated to the Statewide Referral Network.</t>
    </r>
  </si>
  <si>
    <t>A development located in a community with demand for SRN may receive an additional four (4) points. See the SRN Communities of Demand list available on the Authority’s Website. Elderly projects are not eligible for points in this category.</t>
  </si>
  <si>
    <t>Total Development Costs (Less Land):</t>
  </si>
  <si>
    <t>SRN Units as Percentage of Total Units</t>
  </si>
  <si>
    <t>Mandatory SRN AMI Units</t>
  </si>
  <si>
    <r>
      <t xml:space="preserve">Non-elderly projects that include additional Statewide Referral Network Units can earn up to ten (10) points.
</t>
    </r>
    <r>
      <rPr>
        <b/>
        <sz val="12"/>
        <color theme="1"/>
        <rFont val="Arial Narrow"/>
        <family val="2"/>
      </rPr>
      <t>Elderly projects are not eligible for points in this category.</t>
    </r>
    <r>
      <rPr>
        <sz val="12"/>
        <color theme="1"/>
        <rFont val="Arial Narrow"/>
        <family val="2"/>
      </rPr>
      <t xml:space="preserve">
Ten percent of total units must be dedicated to the Statewide Referral Network (SRN) at 30 percent area median income level. These units will have an SRN agreement and comply with the tenant selection requirements of the agreement. Elderly Projects, which are expressly disallowed from participating in the scoring category for additional SRN units are exempt from the 10% mandatory SRN requirement.
</t>
    </r>
  </si>
  <si>
    <t>Version: 03/06/2020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</si>
</sst>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40" x14ac:knownFonts="1">
    <font>
      <sz val="11"/>
      <color theme="1"/>
      <name val="Calibri"/>
      <family val="2"/>
      <scheme val="minor"/>
    </font>
    <font>
      <b/>
      <sz val="12"/>
      <color theme="1"/>
      <name val="Arial Narrow"/>
      <family val="2"/>
    </font>
    <font>
      <sz val="12"/>
      <color theme="1"/>
      <name val="Arial Narrow"/>
      <family val="2"/>
    </font>
    <font>
      <i/>
      <sz val="12"/>
      <color theme="1"/>
      <name val="Arial Narrow"/>
      <family val="2"/>
    </font>
    <font>
      <sz val="8"/>
      <color indexed="81"/>
      <name val="Tahoma"/>
      <family val="2"/>
    </font>
    <font>
      <b/>
      <sz val="12"/>
      <color rgb="FFFF0000"/>
      <name val="Arial Narrow"/>
      <family val="2"/>
    </font>
    <font>
      <b/>
      <sz val="12"/>
      <name val="Arial Narrow"/>
      <family val="2"/>
    </font>
    <font>
      <sz val="12"/>
      <name val="Arial Narrow"/>
      <family val="2"/>
    </font>
    <font>
      <sz val="11"/>
      <color theme="1"/>
      <name val="Arial Narrow"/>
      <family val="2"/>
    </font>
    <font>
      <b/>
      <sz val="11"/>
      <color theme="1"/>
      <name val="Arial Narrow"/>
      <family val="2"/>
    </font>
    <font>
      <i/>
      <sz val="11"/>
      <color theme="1"/>
      <name val="Arial Narrow"/>
      <family val="2"/>
    </font>
    <font>
      <b/>
      <u/>
      <sz val="12"/>
      <color theme="1"/>
      <name val="Arial Narrow"/>
      <family val="2"/>
    </font>
    <font>
      <b/>
      <sz val="11"/>
      <color theme="1"/>
      <name val="Calibri"/>
      <family val="2"/>
      <scheme val="minor"/>
    </font>
    <font>
      <b/>
      <u/>
      <sz val="11"/>
      <color theme="1"/>
      <name val="Calibri"/>
      <family val="2"/>
      <scheme val="minor"/>
    </font>
    <font>
      <sz val="11"/>
      <color theme="1"/>
      <name val="Calibri"/>
      <family val="2"/>
      <scheme val="minor"/>
    </font>
    <font>
      <b/>
      <sz val="14"/>
      <name val="Arial Narrow"/>
      <family val="2"/>
    </font>
    <font>
      <i/>
      <sz val="12"/>
      <name val="Arial Narrow"/>
      <family val="2"/>
    </font>
    <font>
      <i/>
      <sz val="12"/>
      <color theme="1"/>
      <name val="Calibri"/>
      <family val="2"/>
      <scheme val="minor"/>
    </font>
    <font>
      <sz val="11"/>
      <name val="Arial Narrow"/>
      <family val="2"/>
    </font>
    <font>
      <b/>
      <i/>
      <sz val="11"/>
      <name val="Arial Narrow"/>
      <family val="2"/>
    </font>
    <font>
      <b/>
      <sz val="11"/>
      <name val="Arial Narrow"/>
      <family val="2"/>
    </font>
    <font>
      <i/>
      <sz val="11"/>
      <color theme="1"/>
      <name val="Calibri"/>
      <family val="2"/>
      <scheme val="minor"/>
    </font>
    <font>
      <u/>
      <sz val="12"/>
      <color theme="1"/>
      <name val="Arial Narrow"/>
      <family val="2"/>
    </font>
    <font>
      <sz val="10"/>
      <name val="Arial Narrow"/>
      <family val="2"/>
    </font>
    <font>
      <b/>
      <sz val="10"/>
      <name val="Arial Narrow"/>
      <family val="2"/>
    </font>
    <font>
      <sz val="8"/>
      <color rgb="FF000000"/>
      <name val="Calibri"/>
      <family val="2"/>
    </font>
    <font>
      <b/>
      <sz val="11"/>
      <color rgb="FF000000"/>
      <name val="Arial Narrow"/>
      <family val="2"/>
    </font>
    <font>
      <sz val="12"/>
      <color rgb="FF000000"/>
      <name val="Calibri"/>
      <family val="2"/>
    </font>
    <font>
      <b/>
      <sz val="12"/>
      <color rgb="FF000000"/>
      <name val="Arial Narrow"/>
      <family val="2"/>
    </font>
    <font>
      <b/>
      <sz val="14"/>
      <color theme="1"/>
      <name val="Arial Narrow"/>
      <family val="2"/>
    </font>
    <font>
      <vertAlign val="superscript"/>
      <sz val="9"/>
      <color theme="1"/>
      <name val="Arial Narrow"/>
      <family val="2"/>
    </font>
    <font>
      <i/>
      <u/>
      <sz val="12"/>
      <color theme="1"/>
      <name val="Arial Narrow"/>
      <family val="2"/>
    </font>
    <font>
      <sz val="8"/>
      <color theme="1"/>
      <name val="Arial Narrow"/>
      <family val="2"/>
    </font>
    <font>
      <b/>
      <sz val="16"/>
      <color theme="1"/>
      <name val="Arial Narrow"/>
      <family val="2"/>
    </font>
    <font>
      <vertAlign val="superscript"/>
      <sz val="12"/>
      <color theme="1"/>
      <name val="Arial Narrow"/>
      <family val="2"/>
    </font>
    <font>
      <b/>
      <i/>
      <sz val="12"/>
      <color theme="1"/>
      <name val="Arial Narrow"/>
      <family val="2"/>
    </font>
    <font>
      <sz val="9"/>
      <color indexed="81"/>
      <name val="Tahoma"/>
      <family val="2"/>
    </font>
    <font>
      <sz val="10"/>
      <color theme="1"/>
      <name val="Arial Narrow"/>
      <family val="2"/>
    </font>
    <font>
      <b/>
      <sz val="10"/>
      <color theme="1"/>
      <name val="Arial Narrow"/>
      <family val="2"/>
    </font>
    <font>
      <b/>
      <sz val="14"/>
      <color rgb="FFFF0000"/>
      <name val="Arial Narrow"/>
      <family val="2"/>
    </font>
  </fonts>
  <fills count="14">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14" fillId="0" borderId="0"/>
    <xf numFmtId="0" fontId="23" fillId="0" borderId="0"/>
    <xf numFmtId="0" fontId="14" fillId="0" borderId="0"/>
    <xf numFmtId="9" fontId="14" fillId="0" borderId="0" applyFont="0" applyFill="0" applyBorder="0" applyAlignment="0" applyProtection="0"/>
    <xf numFmtId="44" fontId="14" fillId="0" borderId="0" applyFont="0" applyFill="0" applyBorder="0" applyAlignment="0" applyProtection="0"/>
  </cellStyleXfs>
  <cellXfs count="755">
    <xf numFmtId="0" fontId="0" fillId="0" borderId="0" xfId="0"/>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xf numFmtId="0" fontId="2" fillId="0" borderId="1" xfId="0" applyFont="1" applyBorder="1" applyProtection="1"/>
    <xf numFmtId="0" fontId="3" fillId="0" borderId="0" xfId="0" applyFont="1" applyBorder="1" applyAlignment="1" applyProtection="1">
      <alignment horizontal="justify" wrapText="1"/>
    </xf>
    <xf numFmtId="0" fontId="2" fillId="0" borderId="6" xfId="0" applyFont="1" applyBorder="1" applyProtection="1"/>
    <xf numFmtId="0" fontId="1" fillId="0" borderId="6" xfId="0" applyFont="1" applyBorder="1" applyAlignment="1" applyProtection="1"/>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xf numFmtId="0" fontId="1" fillId="0" borderId="0" xfId="0" applyFont="1" applyFill="1" applyBorder="1" applyAlignment="1" applyProtection="1">
      <alignment vertical="center"/>
    </xf>
    <xf numFmtId="0" fontId="2" fillId="0" borderId="0" xfId="0" applyFont="1" applyFill="1" applyBorder="1" applyAlignment="1" applyProtection="1"/>
    <xf numFmtId="164" fontId="2" fillId="0" borderId="6" xfId="0" applyNumberFormat="1" applyFont="1" applyBorder="1" applyProtection="1"/>
    <xf numFmtId="0" fontId="5" fillId="0" borderId="0" xfId="0" applyFont="1" applyBorder="1" applyAlignment="1" applyProtection="1"/>
    <xf numFmtId="164" fontId="1" fillId="0" borderId="6" xfId="0" applyNumberFormat="1" applyFont="1" applyBorder="1" applyAlignment="1" applyProtection="1"/>
    <xf numFmtId="1" fontId="2" fillId="0" borderId="0" xfId="0" applyNumberFormat="1" applyFont="1" applyBorder="1" applyProtection="1"/>
    <xf numFmtId="0" fontId="8" fillId="0" borderId="0" xfId="0" applyFont="1" applyBorder="1" applyAlignment="1" applyProtection="1"/>
    <xf numFmtId="0" fontId="8" fillId="0" borderId="0" xfId="0" applyFont="1" applyFill="1" applyProtection="1"/>
    <xf numFmtId="0" fontId="1" fillId="0" borderId="0" xfId="0" applyFont="1" applyBorder="1" applyAlignment="1" applyProtection="1">
      <alignment horizontal="right"/>
    </xf>
    <xf numFmtId="165" fontId="2" fillId="0" borderId="0" xfId="0" applyNumberFormat="1" applyFont="1" applyBorder="1" applyAlignment="1" applyProtection="1">
      <alignment horizontal="right"/>
    </xf>
    <xf numFmtId="165" fontId="1" fillId="0" borderId="6" xfId="0" applyNumberFormat="1" applyFont="1" applyBorder="1" applyAlignment="1" applyProtection="1">
      <alignment horizontal="right"/>
    </xf>
    <xf numFmtId="10" fontId="2" fillId="0" borderId="6" xfId="0" applyNumberFormat="1" applyFont="1" applyBorder="1" applyAlignment="1" applyProtection="1">
      <alignment horizontal="right"/>
    </xf>
    <xf numFmtId="10" fontId="1" fillId="0" borderId="6" xfId="0" applyNumberFormat="1" applyFont="1" applyBorder="1" applyAlignment="1" applyProtection="1">
      <alignment horizontal="right"/>
    </xf>
    <xf numFmtId="0" fontId="2" fillId="0" borderId="0" xfId="0" applyFont="1" applyBorder="1" applyAlignment="1" applyProtection="1">
      <alignment horizontal="left" indent="1"/>
    </xf>
    <xf numFmtId="0" fontId="1" fillId="0" borderId="6" xfId="0" applyFont="1" applyBorder="1" applyAlignment="1" applyProtection="1">
      <alignment vertical="center"/>
    </xf>
    <xf numFmtId="0" fontId="2" fillId="0" borderId="2" xfId="0" applyFont="1" applyBorder="1" applyAlignment="1" applyProtection="1">
      <alignment horizontal="left"/>
    </xf>
    <xf numFmtId="0" fontId="1" fillId="0" borderId="0" xfId="0" applyFont="1" applyBorder="1" applyAlignment="1" applyProtection="1">
      <alignment horizontal="right" vertical="center"/>
    </xf>
    <xf numFmtId="1" fontId="1" fillId="0" borderId="6" xfId="0" applyNumberFormat="1" applyFont="1" applyBorder="1" applyAlignment="1" applyProtection="1">
      <alignment horizontal="center"/>
    </xf>
    <xf numFmtId="14" fontId="2" fillId="0" borderId="4" xfId="0" applyNumberFormat="1" applyFont="1" applyBorder="1" applyAlignment="1" applyProtection="1">
      <alignment horizontal="left"/>
    </xf>
    <xf numFmtId="14" fontId="2" fillId="0" borderId="9" xfId="0" applyNumberFormat="1" applyFont="1" applyBorder="1" applyAlignment="1" applyProtection="1">
      <alignment horizontal="left"/>
    </xf>
    <xf numFmtId="0" fontId="2" fillId="0" borderId="9" xfId="0" applyFont="1" applyBorder="1" applyAlignment="1" applyProtection="1">
      <alignment horizontal="left"/>
    </xf>
    <xf numFmtId="0" fontId="1" fillId="2" borderId="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1" fillId="5" borderId="0" xfId="0" applyFont="1" applyFill="1" applyBorder="1" applyAlignment="1" applyProtection="1">
      <alignment horizontal="center"/>
    </xf>
    <xf numFmtId="0" fontId="2"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2" fillId="5" borderId="0" xfId="0" applyFont="1" applyFill="1" applyBorder="1" applyAlignment="1" applyProtection="1"/>
    <xf numFmtId="0" fontId="2" fillId="5" borderId="0" xfId="0" applyFont="1" applyFill="1" applyBorder="1" applyProtection="1"/>
    <xf numFmtId="0" fontId="2" fillId="5" borderId="0" xfId="0" applyFont="1" applyFill="1" applyBorder="1" applyAlignment="1" applyProtection="1">
      <alignment vertical="center"/>
    </xf>
    <xf numFmtId="0" fontId="7" fillId="2" borderId="6" xfId="0" applyFont="1" applyFill="1" applyBorder="1" applyAlignment="1" applyProtection="1">
      <alignment horizontal="center"/>
      <protection locked="0"/>
    </xf>
    <xf numFmtId="0" fontId="2" fillId="5" borderId="0" xfId="0" applyFont="1" applyFill="1" applyBorder="1" applyAlignment="1" applyProtection="1">
      <alignment horizontal="left"/>
    </xf>
    <xf numFmtId="0" fontId="2" fillId="4" borderId="6" xfId="0" applyFont="1" applyFill="1" applyBorder="1" applyProtection="1">
      <protection locked="0"/>
    </xf>
    <xf numFmtId="164" fontId="1" fillId="0" borderId="0" xfId="0" applyNumberFormat="1" applyFont="1" applyBorder="1" applyAlignment="1" applyProtection="1"/>
    <xf numFmtId="0" fontId="1" fillId="0" borderId="9" xfId="0" applyFont="1" applyBorder="1" applyAlignment="1" applyProtection="1"/>
    <xf numFmtId="164" fontId="1" fillId="0" borderId="9" xfId="0" applyNumberFormat="1" applyFont="1" applyBorder="1" applyAlignment="1" applyProtection="1"/>
    <xf numFmtId="10" fontId="2" fillId="0" borderId="0" xfId="0" applyNumberFormat="1" applyFont="1" applyBorder="1" applyAlignment="1" applyProtection="1"/>
    <xf numFmtId="0" fontId="2" fillId="5" borderId="6" xfId="0" applyFont="1" applyFill="1" applyBorder="1" applyAlignment="1" applyProtection="1">
      <alignment horizontal="center"/>
    </xf>
    <xf numFmtId="165" fontId="2" fillId="3" borderId="6" xfId="0" applyNumberFormat="1" applyFont="1" applyFill="1" applyBorder="1" applyAlignment="1" applyProtection="1">
      <alignment horizontal="right"/>
      <protection locked="0"/>
    </xf>
    <xf numFmtId="0" fontId="8" fillId="5" borderId="0" xfId="0" applyFont="1" applyFill="1" applyProtection="1"/>
    <xf numFmtId="0" fontId="11" fillId="5" borderId="0" xfId="0" applyFont="1" applyFill="1" applyBorder="1" applyProtection="1"/>
    <xf numFmtId="10" fontId="2" fillId="0" borderId="11" xfId="0" applyNumberFormat="1" applyFont="1" applyBorder="1" applyAlignment="1" applyProtection="1"/>
    <xf numFmtId="0" fontId="2" fillId="0" borderId="11" xfId="0" applyFont="1" applyBorder="1" applyAlignment="1" applyProtection="1"/>
    <xf numFmtId="10" fontId="2" fillId="0" borderId="4" xfId="0" applyNumberFormat="1" applyFont="1" applyBorder="1" applyAlignment="1" applyProtection="1"/>
    <xf numFmtId="0" fontId="2" fillId="0" borderId="4" xfId="0" applyFont="1" applyBorder="1" applyAlignment="1" applyProtection="1"/>
    <xf numFmtId="0" fontId="2" fillId="0" borderId="5" xfId="0" applyFont="1" applyBorder="1" applyAlignment="1" applyProtection="1"/>
    <xf numFmtId="9" fontId="2" fillId="0" borderId="4" xfId="0" applyNumberFormat="1" applyFont="1" applyBorder="1" applyAlignment="1" applyProtection="1"/>
    <xf numFmtId="164" fontId="2" fillId="0" borderId="3" xfId="0" applyNumberFormat="1" applyFont="1" applyBorder="1" applyAlignment="1" applyProtection="1"/>
    <xf numFmtId="0" fontId="2" fillId="0" borderId="12" xfId="0" applyFont="1" applyBorder="1" applyAlignment="1" applyProtection="1"/>
    <xf numFmtId="0" fontId="2" fillId="5" borderId="5" xfId="0" applyFont="1" applyFill="1" applyBorder="1" applyAlignment="1" applyProtection="1">
      <alignment horizontal="center" vertical="center"/>
    </xf>
    <xf numFmtId="1" fontId="2" fillId="0" borderId="6" xfId="0" applyNumberFormat="1" applyFont="1" applyBorder="1" applyAlignment="1" applyProtection="1"/>
    <xf numFmtId="0" fontId="1" fillId="5" borderId="0" xfId="0" applyFont="1" applyFill="1" applyBorder="1" applyAlignment="1" applyProtection="1"/>
    <xf numFmtId="0" fontId="2" fillId="0" borderId="0" xfId="0" applyFont="1" applyFill="1" applyBorder="1" applyProtection="1"/>
    <xf numFmtId="0" fontId="2" fillId="0" borderId="1" xfId="0" applyFont="1" applyFill="1" applyBorder="1" applyAlignment="1" applyProtection="1"/>
    <xf numFmtId="0" fontId="2" fillId="0" borderId="0" xfId="0" applyFont="1" applyFill="1" applyBorder="1" applyAlignment="1" applyProtection="1">
      <alignment vertical="center"/>
    </xf>
    <xf numFmtId="0" fontId="2" fillId="7" borderId="0" xfId="0" applyFont="1" applyFill="1" applyBorder="1" applyProtection="1"/>
    <xf numFmtId="0" fontId="2" fillId="7" borderId="0" xfId="0" applyFont="1" applyFill="1" applyBorder="1" applyAlignment="1" applyProtection="1">
      <alignment vertical="center"/>
    </xf>
    <xf numFmtId="0" fontId="2" fillId="7" borderId="0" xfId="0" applyFont="1" applyFill="1" applyBorder="1" applyAlignment="1" applyProtection="1"/>
    <xf numFmtId="0" fontId="2" fillId="7" borderId="0" xfId="0" applyFont="1" applyFill="1" applyBorder="1" applyAlignment="1" applyProtection="1">
      <alignment horizontal="center"/>
    </xf>
    <xf numFmtId="1" fontId="1" fillId="0" borderId="0" xfId="0" applyNumberFormat="1" applyFont="1" applyBorder="1" applyAlignment="1" applyProtection="1">
      <alignment horizontal="center"/>
    </xf>
    <xf numFmtId="0" fontId="1" fillId="0" borderId="0" xfId="0" applyFont="1" applyBorder="1" applyAlignment="1" applyProtection="1">
      <alignment wrapText="1"/>
    </xf>
    <xf numFmtId="1" fontId="2" fillId="0" borderId="0" xfId="0" applyNumberFormat="1" applyFont="1" applyBorder="1" applyAlignment="1" applyProtection="1">
      <alignment vertical="center"/>
    </xf>
    <xf numFmtId="1" fontId="2" fillId="0" borderId="0" xfId="0" applyNumberFormat="1" applyFont="1" applyFill="1" applyBorder="1" applyAlignment="1" applyProtection="1">
      <alignment vertical="center"/>
    </xf>
    <xf numFmtId="1" fontId="2" fillId="0" borderId="0" xfId="0" applyNumberFormat="1" applyFont="1" applyBorder="1" applyAlignment="1" applyProtection="1"/>
    <xf numFmtId="0" fontId="1" fillId="5" borderId="0" xfId="0" applyFont="1" applyFill="1" applyBorder="1" applyProtection="1"/>
    <xf numFmtId="0" fontId="2" fillId="0" borderId="9" xfId="0" applyFont="1" applyFill="1" applyBorder="1" applyAlignment="1" applyProtection="1">
      <alignment horizontal="left"/>
    </xf>
    <xf numFmtId="0" fontId="0" fillId="5" borderId="0" xfId="0" applyFill="1" applyAlignment="1" applyProtection="1">
      <alignment horizontal="center" vertical="center"/>
    </xf>
    <xf numFmtId="0" fontId="0" fillId="5" borderId="0" xfId="0" applyFont="1" applyFill="1" applyAlignment="1" applyProtection="1">
      <alignment horizontal="center" vertical="center"/>
    </xf>
    <xf numFmtId="0" fontId="2" fillId="0" borderId="2" xfId="0" applyFont="1" applyFill="1" applyBorder="1" applyAlignment="1" applyProtection="1">
      <alignment horizontal="left"/>
    </xf>
    <xf numFmtId="0" fontId="0" fillId="5" borderId="16" xfId="0" applyFill="1" applyBorder="1" applyAlignment="1" applyProtection="1">
      <alignment horizontal="center" vertical="center"/>
    </xf>
    <xf numFmtId="0" fontId="0" fillId="5" borderId="17"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6" xfId="0" applyFont="1" applyFill="1" applyBorder="1" applyAlignment="1" applyProtection="1"/>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10" fontId="2" fillId="0" borderId="4" xfId="0" applyNumberFormat="1" applyFont="1" applyFill="1" applyBorder="1" applyAlignment="1" applyProtection="1">
      <alignment vertical="center" wrapText="1"/>
    </xf>
    <xf numFmtId="9" fontId="2" fillId="0" borderId="4" xfId="0" applyNumberFormat="1" applyFont="1" applyFill="1" applyBorder="1" applyAlignment="1" applyProtection="1">
      <alignment vertical="center" wrapText="1"/>
    </xf>
    <xf numFmtId="164" fontId="2" fillId="0" borderId="3" xfId="0" quotePrefix="1" applyNumberFormat="1" applyFont="1" applyFill="1" applyBorder="1" applyAlignment="1" applyProtection="1">
      <alignment vertical="center" wrapText="1"/>
    </xf>
    <xf numFmtId="10" fontId="2" fillId="0" borderId="4" xfId="0" applyNumberFormat="1" applyFont="1" applyFill="1" applyBorder="1" applyAlignment="1" applyProtection="1">
      <alignment horizontal="left" vertical="center" wrapText="1"/>
    </xf>
    <xf numFmtId="164" fontId="2" fillId="0" borderId="6" xfId="0" applyNumberFormat="1" applyFont="1" applyBorder="1" applyAlignment="1" applyProtection="1">
      <alignment horizontal="center"/>
    </xf>
    <xf numFmtId="0" fontId="1" fillId="5" borderId="0" xfId="0" applyFont="1" applyFill="1" applyBorder="1" applyAlignment="1" applyProtection="1">
      <alignment wrapText="1"/>
    </xf>
    <xf numFmtId="0" fontId="1" fillId="5" borderId="0" xfId="0" applyFont="1" applyFill="1" applyBorder="1" applyAlignment="1" applyProtection="1">
      <alignment horizontal="center" wrapText="1"/>
    </xf>
    <xf numFmtId="164" fontId="1" fillId="0" borderId="6" xfId="0" applyNumberFormat="1" applyFont="1" applyBorder="1" applyAlignment="1" applyProtection="1">
      <alignment horizontal="center"/>
    </xf>
    <xf numFmtId="0" fontId="3" fillId="0" borderId="0" xfId="0" applyFont="1" applyBorder="1" applyAlignment="1" applyProtection="1">
      <alignment vertical="center"/>
    </xf>
    <xf numFmtId="0" fontId="3" fillId="5" borderId="0" xfId="0" applyFont="1" applyFill="1" applyBorder="1" applyAlignment="1" applyProtection="1">
      <alignment vertical="center"/>
    </xf>
    <xf numFmtId="0" fontId="3" fillId="7" borderId="0" xfId="0" applyFont="1" applyFill="1" applyBorder="1" applyAlignment="1" applyProtection="1">
      <alignment vertical="center"/>
    </xf>
    <xf numFmtId="0" fontId="14" fillId="0" borderId="0" xfId="1" applyFill="1" applyAlignment="1">
      <alignment vertical="top"/>
    </xf>
    <xf numFmtId="0" fontId="17" fillId="0" borderId="0" xfId="1" applyFont="1" applyFill="1" applyAlignment="1">
      <alignment vertical="top"/>
    </xf>
    <xf numFmtId="0" fontId="8" fillId="0" borderId="0" xfId="1" applyFont="1" applyFill="1" applyAlignment="1">
      <alignment vertical="top"/>
    </xf>
    <xf numFmtId="1" fontId="2" fillId="0" borderId="6" xfId="0" applyNumberFormat="1" applyFont="1" applyFill="1" applyBorder="1" applyAlignment="1" applyProtection="1"/>
    <xf numFmtId="0" fontId="11" fillId="5" borderId="0" xfId="0" applyFont="1" applyFill="1" applyBorder="1" applyAlignment="1" applyProtection="1">
      <alignment horizontal="center" vertical="center"/>
    </xf>
    <xf numFmtId="1" fontId="1" fillId="0" borderId="6" xfId="0" applyNumberFormat="1" applyFont="1" applyBorder="1" applyAlignment="1" applyProtection="1">
      <alignment vertical="center"/>
    </xf>
    <xf numFmtId="0" fontId="1" fillId="0" borderId="6" xfId="0" applyFont="1" applyFill="1" applyBorder="1" applyAlignment="1" applyProtection="1"/>
    <xf numFmtId="1" fontId="1" fillId="0" borderId="6" xfId="0" applyNumberFormat="1" applyFont="1" applyFill="1" applyBorder="1" applyAlignment="1" applyProtection="1"/>
    <xf numFmtId="0" fontId="1" fillId="2" borderId="6" xfId="0" applyFont="1" applyFill="1" applyBorder="1" applyAlignment="1" applyProtection="1">
      <alignment horizontal="center" vertical="center"/>
    </xf>
    <xf numFmtId="0" fontId="2" fillId="4" borderId="6" xfId="0" applyFont="1" applyFill="1" applyBorder="1" applyProtection="1"/>
    <xf numFmtId="0" fontId="2" fillId="0" borderId="0" xfId="0" applyFont="1" applyFill="1" applyBorder="1" applyAlignment="1" applyProtection="1">
      <alignment horizontal="left" indent="1"/>
    </xf>
    <xf numFmtId="1" fontId="1" fillId="0" borderId="0" xfId="0" applyNumberFormat="1" applyFont="1" applyFill="1" applyBorder="1" applyAlignment="1" applyProtection="1"/>
    <xf numFmtId="1" fontId="2" fillId="0" borderId="0" xfId="0" applyNumberFormat="1" applyFont="1" applyFill="1" applyBorder="1" applyAlignment="1" applyProtection="1"/>
    <xf numFmtId="0" fontId="2" fillId="0" borderId="0" xfId="0" applyFont="1" applyBorder="1" applyAlignment="1" applyProtection="1">
      <alignment horizontal="justify" vertical="center" wrapText="1"/>
    </xf>
    <xf numFmtId="0" fontId="2" fillId="5" borderId="6" xfId="0" applyFont="1" applyFill="1" applyBorder="1" applyAlignment="1" applyProtection="1">
      <alignment horizontal="center" vertical="center"/>
    </xf>
    <xf numFmtId="0" fontId="7" fillId="2" borderId="6" xfId="0" applyFont="1" applyFill="1" applyBorder="1" applyAlignment="1" applyProtection="1">
      <alignment horizontal="center"/>
    </xf>
    <xf numFmtId="165" fontId="2" fillId="3" borderId="6" xfId="0" applyNumberFormat="1" applyFont="1" applyFill="1" applyBorder="1" applyAlignment="1" applyProtection="1">
      <alignment horizontal="right"/>
    </xf>
    <xf numFmtId="14" fontId="2" fillId="0" borderId="0" xfId="0" applyNumberFormat="1" applyFont="1" applyBorder="1" applyAlignment="1" applyProtection="1">
      <alignment horizontal="left"/>
    </xf>
    <xf numFmtId="0" fontId="2" fillId="4" borderId="6" xfId="0" applyFont="1" applyFill="1" applyBorder="1" applyAlignment="1" applyProtection="1"/>
    <xf numFmtId="0" fontId="2" fillId="2" borderId="6" xfId="0" applyFont="1" applyFill="1" applyBorder="1" applyAlignment="1" applyProtection="1">
      <alignment horizontal="center"/>
      <protection locked="0"/>
    </xf>
    <xf numFmtId="0" fontId="1" fillId="5" borderId="0" xfId="0" applyFont="1" applyFill="1" applyBorder="1" applyAlignment="1" applyProtection="1">
      <alignment horizontal="right"/>
    </xf>
    <xf numFmtId="0" fontId="3" fillId="0" borderId="0" xfId="0" applyFont="1" applyBorder="1" applyAlignment="1" applyProtection="1">
      <alignment horizontal="justify"/>
    </xf>
    <xf numFmtId="0" fontId="2" fillId="4" borderId="6" xfId="0" applyFont="1" applyFill="1" applyBorder="1" applyAlignment="1" applyProtection="1">
      <protection locked="0"/>
    </xf>
    <xf numFmtId="0" fontId="2" fillId="2" borderId="6" xfId="0" applyFont="1" applyFill="1" applyBorder="1" applyAlignment="1" applyProtection="1">
      <alignment horizontal="center"/>
    </xf>
    <xf numFmtId="0" fontId="2" fillId="0" borderId="0" xfId="0" applyFont="1" applyFill="1" applyBorder="1" applyAlignment="1" applyProtection="1">
      <alignment horizontal="left"/>
    </xf>
    <xf numFmtId="10" fontId="2" fillId="0" borderId="0" xfId="0" quotePrefix="1" applyNumberFormat="1" applyFont="1" applyFill="1" applyBorder="1" applyAlignment="1" applyProtection="1">
      <alignment vertical="center" wrapText="1"/>
    </xf>
    <xf numFmtId="0" fontId="1" fillId="0" borderId="0" xfId="0" applyFont="1" applyBorder="1" applyProtection="1"/>
    <xf numFmtId="0" fontId="1" fillId="0" borderId="0" xfId="0" applyFont="1" applyBorder="1" applyAlignment="1" applyProtection="1">
      <alignment horizontal="center" wrapText="1"/>
    </xf>
    <xf numFmtId="0" fontId="27" fillId="0" borderId="0" xfId="0" applyFont="1" applyBorder="1" applyAlignment="1" applyProtection="1">
      <alignment vertical="center" wrapText="1"/>
    </xf>
    <xf numFmtId="0" fontId="28"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26" fillId="0" borderId="0" xfId="0" applyFont="1" applyBorder="1" applyAlignment="1" applyProtection="1">
      <alignment vertical="center" wrapText="1"/>
    </xf>
    <xf numFmtId="0" fontId="1" fillId="0" borderId="6" xfId="0" applyFont="1" applyFill="1" applyBorder="1" applyAlignment="1" applyProtection="1">
      <alignment vertical="center"/>
    </xf>
    <xf numFmtId="1" fontId="1" fillId="0" borderId="6" xfId="0" applyNumberFormat="1" applyFont="1" applyFill="1" applyBorder="1" applyAlignment="1" applyProtection="1">
      <alignment vertical="center"/>
    </xf>
    <xf numFmtId="0" fontId="2" fillId="0" borderId="1" xfId="0" applyFont="1" applyFill="1" applyBorder="1" applyProtection="1"/>
    <xf numFmtId="0" fontId="2" fillId="4" borderId="2" xfId="0" applyFont="1" applyFill="1" applyBorder="1" applyAlignment="1" applyProtection="1">
      <alignment horizontal="left"/>
      <protection locked="0"/>
    </xf>
    <xf numFmtId="0" fontId="2" fillId="4" borderId="2" xfId="0" applyFont="1" applyFill="1" applyBorder="1" applyAlignment="1" applyProtection="1">
      <alignment horizontal="right"/>
      <protection locked="0"/>
    </xf>
    <xf numFmtId="0" fontId="2" fillId="3" borderId="6" xfId="0" applyFont="1" applyFill="1" applyBorder="1" applyAlignment="1" applyProtection="1"/>
    <xf numFmtId="0" fontId="11"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2" fillId="0" borderId="6" xfId="0" applyFont="1" applyBorder="1" applyAlignment="1" applyProtection="1">
      <alignment horizontal="center" vertical="center"/>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1" fontId="2" fillId="0" borderId="6" xfId="0" applyNumberFormat="1" applyFont="1" applyFill="1" applyBorder="1" applyAlignment="1" applyProtection="1">
      <alignment vertical="center"/>
    </xf>
    <xf numFmtId="1" fontId="2" fillId="0" borderId="13" xfId="0" applyNumberFormat="1" applyFont="1" applyFill="1" applyBorder="1" applyAlignment="1" applyProtection="1">
      <alignment vertical="center"/>
    </xf>
    <xf numFmtId="0" fontId="2" fillId="4" borderId="2" xfId="0" applyFont="1" applyFill="1" applyBorder="1" applyAlignment="1" applyProtection="1">
      <alignment horizontal="right"/>
    </xf>
    <xf numFmtId="0" fontId="14" fillId="0" borderId="0" xfId="1" applyFill="1" applyAlignment="1" applyProtection="1">
      <alignment vertical="top"/>
    </xf>
    <xf numFmtId="0" fontId="8" fillId="0" borderId="0" xfId="1" applyFont="1" applyFill="1" applyAlignment="1" applyProtection="1">
      <alignment vertical="top"/>
    </xf>
    <xf numFmtId="0" fontId="8" fillId="0" borderId="0" xfId="1" applyFont="1" applyFill="1" applyAlignment="1" applyProtection="1">
      <alignment vertical="top" wrapText="1"/>
    </xf>
    <xf numFmtId="0" fontId="18" fillId="0" borderId="0" xfId="1" applyFont="1" applyFill="1" applyAlignment="1" applyProtection="1">
      <alignment horizontal="justify" vertical="top" wrapText="1"/>
    </xf>
    <xf numFmtId="0" fontId="20" fillId="0" borderId="0" xfId="1" quotePrefix="1" applyFont="1" applyFill="1" applyAlignment="1" applyProtection="1">
      <alignment horizontal="left" vertical="top"/>
    </xf>
    <xf numFmtId="0" fontId="18" fillId="0" borderId="0" xfId="1" applyFont="1" applyFill="1" applyAlignment="1" applyProtection="1">
      <alignment vertical="top"/>
    </xf>
    <xf numFmtId="0" fontId="20" fillId="0" borderId="0" xfId="1" applyFont="1" applyFill="1" applyAlignment="1" applyProtection="1">
      <alignment vertical="top" wrapText="1"/>
    </xf>
    <xf numFmtId="0" fontId="20" fillId="0" borderId="0" xfId="1" applyFont="1" applyFill="1" applyAlignment="1" applyProtection="1">
      <alignment vertical="top"/>
    </xf>
    <xf numFmtId="0" fontId="18" fillId="0" borderId="0" xfId="1" quotePrefix="1" applyFont="1" applyFill="1" applyAlignment="1" applyProtection="1">
      <alignment vertical="top"/>
    </xf>
    <xf numFmtId="0" fontId="10" fillId="0" borderId="0" xfId="1" applyFont="1" applyFill="1" applyAlignment="1" applyProtection="1">
      <alignment vertical="top"/>
    </xf>
    <xf numFmtId="0" fontId="9" fillId="0" borderId="0" xfId="1" applyFont="1" applyFill="1" applyAlignment="1" applyProtection="1">
      <alignment vertical="top"/>
    </xf>
    <xf numFmtId="0" fontId="18" fillId="0" borderId="0" xfId="1" quotePrefix="1" applyFont="1" applyFill="1" applyAlignment="1" applyProtection="1">
      <alignment horizontal="left" vertical="top"/>
    </xf>
    <xf numFmtId="0" fontId="8" fillId="0" borderId="0" xfId="1" applyFont="1" applyFill="1" applyAlignment="1" applyProtection="1">
      <alignment horizontal="justify" vertical="top" wrapText="1"/>
    </xf>
    <xf numFmtId="0" fontId="18" fillId="3" borderId="0" xfId="1" applyFont="1" applyFill="1" applyAlignment="1" applyProtection="1">
      <alignment horizontal="justify" vertical="top" wrapText="1"/>
    </xf>
    <xf numFmtId="0" fontId="18" fillId="2" borderId="0" xfId="1" applyFont="1" applyFill="1" applyAlignment="1" applyProtection="1">
      <alignment horizontal="justify" vertical="top" wrapText="1"/>
    </xf>
    <xf numFmtId="0" fontId="8" fillId="0" borderId="0" xfId="1" applyFont="1" applyFill="1" applyAlignment="1" applyProtection="1">
      <alignment horizontal="left" vertical="top"/>
    </xf>
    <xf numFmtId="0" fontId="14" fillId="0" borderId="0" xfId="1" applyFill="1" applyAlignment="1" applyProtection="1">
      <alignment horizontal="left" vertical="top"/>
    </xf>
    <xf numFmtId="0" fontId="7" fillId="0" borderId="0" xfId="1" quotePrefix="1" applyFont="1" applyFill="1" applyAlignment="1" applyProtection="1">
      <alignment horizontal="left" vertical="top"/>
    </xf>
    <xf numFmtId="0" fontId="29" fillId="0" borderId="0" xfId="0" applyFont="1" applyBorder="1" applyAlignment="1" applyProtection="1"/>
    <xf numFmtId="164" fontId="2" fillId="0" borderId="4" xfId="0" applyNumberFormat="1" applyFont="1" applyBorder="1" applyAlignment="1" applyProtection="1"/>
    <xf numFmtId="0" fontId="1" fillId="0" borderId="16" xfId="0" applyFont="1" applyBorder="1" applyAlignment="1" applyProtection="1">
      <alignment horizontal="center"/>
    </xf>
    <xf numFmtId="1" fontId="2" fillId="8" borderId="6" xfId="0" applyNumberFormat="1" applyFont="1" applyFill="1" applyBorder="1" applyAlignment="1" applyProtection="1">
      <alignment vertical="center"/>
    </xf>
    <xf numFmtId="0" fontId="1" fillId="9" borderId="0" xfId="0" applyFont="1" applyFill="1" applyBorder="1" applyAlignment="1" applyProtection="1">
      <alignment horizontal="center" vertical="center"/>
    </xf>
    <xf numFmtId="0" fontId="1" fillId="8" borderId="6" xfId="0" applyFont="1" applyFill="1" applyBorder="1" applyAlignment="1" applyProtection="1">
      <alignment vertical="center"/>
    </xf>
    <xf numFmtId="0" fontId="2" fillId="8" borderId="6" xfId="0" applyFont="1" applyFill="1" applyBorder="1" applyAlignment="1" applyProtection="1"/>
    <xf numFmtId="1" fontId="1" fillId="9" borderId="6" xfId="0" applyNumberFormat="1" applyFont="1" applyFill="1" applyBorder="1" applyAlignment="1" applyProtection="1">
      <alignment vertical="center"/>
    </xf>
    <xf numFmtId="1" fontId="2" fillId="9" borderId="6" xfId="0" applyNumberFormat="1" applyFont="1" applyFill="1" applyBorder="1" applyAlignment="1" applyProtection="1">
      <alignment vertical="center"/>
    </xf>
    <xf numFmtId="0" fontId="2" fillId="9" borderId="6" xfId="0" applyFont="1" applyFill="1" applyBorder="1" applyAlignment="1" applyProtection="1">
      <alignment horizontal="center"/>
    </xf>
    <xf numFmtId="1" fontId="2" fillId="8" borderId="13" xfId="0" applyNumberFormat="1" applyFont="1" applyFill="1" applyBorder="1" applyAlignment="1" applyProtection="1">
      <alignment vertical="center"/>
    </xf>
    <xf numFmtId="0" fontId="1" fillId="9" borderId="6" xfId="0" applyFont="1" applyFill="1" applyBorder="1" applyAlignment="1" applyProtection="1">
      <alignment horizontal="center"/>
    </xf>
    <xf numFmtId="1" fontId="2" fillId="9" borderId="6" xfId="0" applyNumberFormat="1" applyFont="1" applyFill="1" applyBorder="1" applyAlignment="1" applyProtection="1"/>
    <xf numFmtId="1" fontId="2" fillId="8" borderId="6" xfId="0" applyNumberFormat="1" applyFont="1" applyFill="1" applyBorder="1" applyAlignment="1" applyProtection="1"/>
    <xf numFmtId="1" fontId="2" fillId="0" borderId="13" xfId="0" applyNumberFormat="1" applyFont="1" applyBorder="1" applyAlignment="1" applyProtection="1"/>
    <xf numFmtId="1" fontId="2" fillId="0" borderId="11" xfId="0" applyNumberFormat="1" applyFont="1" applyBorder="1" applyAlignment="1" applyProtection="1"/>
    <xf numFmtId="0" fontId="0" fillId="0" borderId="0" xfId="0" applyAlignment="1" applyProtection="1">
      <alignment vertical="top" wrapText="1"/>
    </xf>
    <xf numFmtId="0" fontId="3" fillId="0" borderId="0" xfId="0" applyFont="1" applyBorder="1" applyAlignment="1" applyProtection="1">
      <alignment horizontal="justify" vertical="center" wrapText="1"/>
    </xf>
    <xf numFmtId="0" fontId="11" fillId="5" borderId="0" xfId="0" applyFont="1" applyFill="1" applyBorder="1" applyAlignment="1" applyProtection="1">
      <alignment horizontal="center"/>
    </xf>
    <xf numFmtId="0" fontId="2" fillId="5" borderId="0" xfId="0" applyFont="1" applyFill="1" applyBorder="1" applyAlignment="1" applyProtection="1">
      <alignment horizontal="center"/>
    </xf>
    <xf numFmtId="0" fontId="0" fillId="0" borderId="0" xfId="0"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1" fillId="0" borderId="1" xfId="0" applyFont="1" applyBorder="1" applyAlignment="1" applyProtection="1">
      <alignment vertical="center"/>
    </xf>
    <xf numFmtId="0" fontId="1" fillId="0" borderId="19" xfId="0" applyFont="1" applyBorder="1" applyAlignment="1" applyProtection="1">
      <alignment vertical="center"/>
    </xf>
    <xf numFmtId="0" fontId="0" fillId="0" borderId="1" xfId="0" applyBorder="1" applyAlignment="1" applyProtection="1">
      <alignment horizontal="left" vertical="center" wrapText="1"/>
    </xf>
    <xf numFmtId="0" fontId="0" fillId="5" borderId="0" xfId="0" applyFill="1" applyAlignment="1" applyProtection="1">
      <alignment horizontal="center" vertical="top"/>
    </xf>
    <xf numFmtId="0" fontId="0" fillId="5" borderId="0" xfId="0" applyFont="1" applyFill="1" applyAlignment="1" applyProtection="1">
      <alignment horizontal="center" vertical="top"/>
    </xf>
    <xf numFmtId="0" fontId="0" fillId="0" borderId="0" xfId="0" applyAlignment="1" applyProtection="1">
      <alignment vertical="top"/>
    </xf>
    <xf numFmtId="0" fontId="0" fillId="0" borderId="0" xfId="0" applyFont="1" applyFill="1" applyBorder="1" applyAlignment="1" applyProtection="1">
      <alignment horizontal="center" vertical="top"/>
    </xf>
    <xf numFmtId="0" fontId="2" fillId="0" borderId="0" xfId="0" applyFont="1" applyBorder="1" applyAlignment="1" applyProtection="1">
      <alignment horizontal="right" vertical="top"/>
    </xf>
    <xf numFmtId="0" fontId="2" fillId="0" borderId="2"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12" fillId="0" borderId="1" xfId="0" applyFont="1" applyFill="1" applyBorder="1" applyAlignment="1" applyProtection="1">
      <alignment horizontal="center" vertical="top"/>
    </xf>
    <xf numFmtId="0" fontId="0" fillId="0" borderId="1" xfId="0" applyBorder="1" applyAlignment="1" applyProtection="1">
      <alignment vertical="top"/>
    </xf>
    <xf numFmtId="0" fontId="0" fillId="0" borderId="0" xfId="0" applyBorder="1" applyAlignment="1" applyProtection="1">
      <alignment vertical="top"/>
    </xf>
    <xf numFmtId="0" fontId="1" fillId="0" borderId="1" xfId="0" applyFont="1" applyBorder="1" applyAlignment="1" applyProtection="1">
      <alignment vertical="top"/>
    </xf>
    <xf numFmtId="0" fontId="13" fillId="5" borderId="0" xfId="0" applyFont="1" applyFill="1" applyAlignment="1" applyProtection="1">
      <alignment horizontal="center" vertical="top"/>
    </xf>
    <xf numFmtId="0" fontId="2" fillId="0" borderId="0" xfId="0" applyFont="1" applyBorder="1" applyAlignment="1" applyProtection="1">
      <alignment vertical="top"/>
    </xf>
    <xf numFmtId="0" fontId="12" fillId="5" borderId="8" xfId="0" applyFont="1" applyFill="1" applyBorder="1" applyAlignment="1" applyProtection="1">
      <alignment horizontal="center" vertical="top"/>
    </xf>
    <xf numFmtId="0" fontId="12" fillId="5" borderId="7" xfId="0" applyFont="1" applyFill="1" applyBorder="1" applyAlignment="1" applyProtection="1">
      <alignment horizontal="center" vertical="top"/>
    </xf>
    <xf numFmtId="0" fontId="0" fillId="5" borderId="8" xfId="0" applyFill="1" applyBorder="1" applyAlignment="1" applyProtection="1">
      <alignment horizontal="center" vertical="top"/>
    </xf>
    <xf numFmtId="0" fontId="0" fillId="5" borderId="7" xfId="0" applyFont="1" applyFill="1" applyBorder="1" applyAlignment="1" applyProtection="1">
      <alignment horizontal="center" vertical="top"/>
    </xf>
    <xf numFmtId="0" fontId="12" fillId="2" borderId="6" xfId="0" applyFont="1" applyFill="1" applyBorder="1" applyAlignment="1" applyProtection="1">
      <alignment horizontal="center" vertical="top"/>
      <protection locked="0"/>
    </xf>
    <xf numFmtId="0" fontId="12" fillId="2" borderId="6" xfId="0" applyFont="1" applyFill="1" applyBorder="1" applyAlignment="1" applyProtection="1">
      <alignment horizontal="center" vertical="top"/>
    </xf>
    <xf numFmtId="0" fontId="0" fillId="5" borderId="16" xfId="0" applyFill="1" applyBorder="1" applyAlignment="1" applyProtection="1">
      <alignment horizontal="center" vertical="top"/>
    </xf>
    <xf numFmtId="0" fontId="0" fillId="5" borderId="17" xfId="0" applyFont="1" applyFill="1" applyBorder="1" applyAlignment="1" applyProtection="1">
      <alignment horizontal="center" vertical="top"/>
    </xf>
    <xf numFmtId="0" fontId="2" fillId="9" borderId="0" xfId="0" applyFont="1" applyFill="1" applyBorder="1" applyAlignment="1" applyProtection="1">
      <alignment horizontal="left" vertical="top"/>
    </xf>
    <xf numFmtId="0" fontId="1" fillId="0" borderId="0" xfId="0" applyFont="1" applyBorder="1" applyAlignment="1" applyProtection="1">
      <alignment vertical="top"/>
    </xf>
    <xf numFmtId="0" fontId="0" fillId="5" borderId="10" xfId="0" applyFill="1" applyBorder="1" applyAlignment="1" applyProtection="1">
      <alignment horizontal="center" vertical="top"/>
    </xf>
    <xf numFmtId="0" fontId="0" fillId="5" borderId="12" xfId="0" applyFont="1" applyFill="1" applyBorder="1" applyAlignment="1" applyProtection="1">
      <alignment horizontal="center" vertical="top"/>
    </xf>
    <xf numFmtId="0" fontId="12" fillId="5" borderId="10" xfId="0" applyFont="1" applyFill="1" applyBorder="1" applyAlignment="1" applyProtection="1">
      <alignment horizontal="center" vertical="top"/>
    </xf>
    <xf numFmtId="0" fontId="12" fillId="5" borderId="12" xfId="0" applyFont="1" applyFill="1" applyBorder="1" applyAlignment="1" applyProtection="1">
      <alignment horizontal="center" vertical="top"/>
    </xf>
    <xf numFmtId="0" fontId="12" fillId="5" borderId="16"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12" fillId="5" borderId="3" xfId="0" applyFont="1" applyFill="1" applyBorder="1" applyAlignment="1" applyProtection="1">
      <alignment horizontal="center" vertical="top"/>
    </xf>
    <xf numFmtId="0" fontId="12" fillId="5" borderId="5" xfId="0" applyFont="1" applyFill="1" applyBorder="1" applyAlignment="1" applyProtection="1">
      <alignment horizontal="center" vertical="top"/>
    </xf>
    <xf numFmtId="0" fontId="12" fillId="9" borderId="0" xfId="0" applyFont="1" applyFill="1" applyBorder="1" applyAlignment="1" applyProtection="1">
      <alignment horizontal="center" vertical="top"/>
    </xf>
    <xf numFmtId="0" fontId="0" fillId="11" borderId="0" xfId="0" applyFill="1" applyAlignment="1" applyProtection="1">
      <alignment vertical="top"/>
    </xf>
    <xf numFmtId="0" fontId="12" fillId="11" borderId="3" xfId="0" applyFont="1" applyFill="1" applyBorder="1" applyAlignment="1" applyProtection="1">
      <alignment horizontal="center" vertical="top"/>
    </xf>
    <xf numFmtId="0" fontId="12" fillId="11" borderId="5" xfId="0" applyFont="1" applyFill="1" applyBorder="1" applyAlignment="1" applyProtection="1">
      <alignment horizontal="center" vertical="top"/>
    </xf>
    <xf numFmtId="0" fontId="0" fillId="0" borderId="0" xfId="0" applyFill="1" applyAlignment="1" applyProtection="1">
      <alignment vertical="top"/>
    </xf>
    <xf numFmtId="0" fontId="12" fillId="0" borderId="3" xfId="0" applyFont="1" applyFill="1" applyBorder="1" applyAlignment="1" applyProtection="1">
      <alignment horizontal="center" vertical="top"/>
    </xf>
    <xf numFmtId="0" fontId="12" fillId="0" borderId="5" xfId="0" applyFont="1" applyFill="1" applyBorder="1" applyAlignment="1" applyProtection="1">
      <alignment horizontal="center" vertical="top"/>
    </xf>
    <xf numFmtId="0" fontId="0" fillId="11" borderId="16" xfId="0" applyFill="1" applyBorder="1" applyAlignment="1" applyProtection="1">
      <alignment horizontal="center" vertical="top"/>
    </xf>
    <xf numFmtId="0" fontId="0" fillId="11" borderId="17" xfId="0" applyFont="1" applyFill="1" applyBorder="1" applyAlignment="1" applyProtection="1">
      <alignment horizontal="center" vertical="top"/>
    </xf>
    <xf numFmtId="0" fontId="0" fillId="0" borderId="16" xfId="0" applyFill="1" applyBorder="1" applyAlignment="1" applyProtection="1">
      <alignment horizontal="center" vertical="top"/>
    </xf>
    <xf numFmtId="0" fontId="0" fillId="0" borderId="17" xfId="0" applyFont="1" applyFill="1" applyBorder="1" applyAlignment="1" applyProtection="1">
      <alignment horizontal="center" vertical="top"/>
    </xf>
    <xf numFmtId="0" fontId="0" fillId="0" borderId="0" xfId="0" applyFill="1" applyBorder="1" applyAlignment="1" applyProtection="1">
      <alignment vertical="top"/>
    </xf>
    <xf numFmtId="0" fontId="12" fillId="5" borderId="0" xfId="0" applyFont="1" applyFill="1" applyBorder="1" applyAlignment="1" applyProtection="1">
      <alignment horizontal="center" vertical="top"/>
    </xf>
    <xf numFmtId="0" fontId="0" fillId="5" borderId="0" xfId="0" applyFont="1" applyFill="1" applyBorder="1" applyAlignment="1" applyProtection="1">
      <alignment horizontal="center" vertical="top"/>
    </xf>
    <xf numFmtId="0" fontId="0" fillId="5" borderId="0" xfId="0" applyFont="1" applyFill="1" applyBorder="1" applyAlignment="1" applyProtection="1">
      <alignment horizontal="center" vertical="center"/>
    </xf>
    <xf numFmtId="0" fontId="12" fillId="11" borderId="0" xfId="0" applyFont="1" applyFill="1" applyBorder="1" applyAlignment="1" applyProtection="1">
      <alignment horizontal="center" vertical="top"/>
    </xf>
    <xf numFmtId="0" fontId="0" fillId="11" borderId="0" xfId="0" applyFont="1" applyFill="1" applyBorder="1" applyAlignment="1" applyProtection="1">
      <alignment horizontal="center" vertical="top"/>
    </xf>
    <xf numFmtId="0" fontId="1" fillId="0" borderId="0" xfId="0" applyFont="1" applyBorder="1" applyAlignment="1" applyProtection="1">
      <alignment horizontal="left" indent="1"/>
    </xf>
    <xf numFmtId="0" fontId="2" fillId="0" borderId="1" xfId="0" applyFont="1" applyFill="1" applyBorder="1" applyAlignment="1" applyProtection="1">
      <alignment vertical="center"/>
    </xf>
    <xf numFmtId="0" fontId="2" fillId="11" borderId="0" xfId="0" applyFont="1" applyFill="1" applyBorder="1" applyAlignment="1" applyProtection="1">
      <alignment horizontal="left" vertical="center" wrapText="1"/>
    </xf>
    <xf numFmtId="0" fontId="18" fillId="2" borderId="6" xfId="1" applyFont="1" applyFill="1" applyBorder="1" applyAlignment="1" applyProtection="1">
      <alignment horizontal="center" vertical="center" wrapText="1"/>
    </xf>
    <xf numFmtId="0" fontId="24" fillId="0" borderId="0" xfId="2" applyFont="1" applyFill="1" applyBorder="1" applyAlignment="1" applyProtection="1">
      <alignment vertical="top" wrapText="1"/>
    </xf>
    <xf numFmtId="0" fontId="2" fillId="5" borderId="0" xfId="0" applyFont="1" applyFill="1" applyBorder="1" applyAlignment="1" applyProtection="1">
      <alignment horizontal="center" wrapText="1"/>
    </xf>
    <xf numFmtId="0" fontId="2" fillId="7" borderId="0" xfId="0" applyFont="1" applyFill="1" applyBorder="1" applyAlignment="1" applyProtection="1">
      <alignment wrapText="1"/>
    </xf>
    <xf numFmtId="10" fontId="2" fillId="0" borderId="3" xfId="0" applyNumberFormat="1" applyFont="1" applyFill="1" applyBorder="1" applyAlignment="1" applyProtection="1">
      <alignment vertical="center"/>
    </xf>
    <xf numFmtId="10" fontId="2" fillId="0" borderId="3" xfId="0" applyNumberFormat="1" applyFont="1" applyFill="1" applyBorder="1" applyAlignment="1" applyProtection="1">
      <alignment horizontal="left" vertical="center"/>
    </xf>
    <xf numFmtId="0" fontId="8" fillId="0" borderId="0" xfId="0" applyFont="1" applyBorder="1" applyAlignment="1" applyProtection="1">
      <alignment wrapText="1"/>
    </xf>
    <xf numFmtId="0" fontId="2" fillId="0" borderId="0" xfId="0" applyFont="1" applyBorder="1" applyAlignment="1" applyProtection="1">
      <alignment horizontal="left" indent="4"/>
    </xf>
    <xf numFmtId="0" fontId="7" fillId="0" borderId="6" xfId="0" applyFont="1" applyFill="1" applyBorder="1" applyAlignment="1" applyProtection="1">
      <alignment horizontal="center"/>
    </xf>
    <xf numFmtId="0" fontId="2" fillId="0" borderId="0" xfId="0" applyFont="1" applyFill="1" applyBorder="1" applyAlignment="1" applyProtection="1">
      <alignment horizontal="justify" vertical="top" wrapText="1"/>
    </xf>
    <xf numFmtId="0" fontId="11" fillId="5" borderId="0" xfId="0" applyFont="1" applyFill="1" applyProtection="1"/>
    <xf numFmtId="0" fontId="11" fillId="5" borderId="0" xfId="0" applyFont="1" applyFill="1" applyAlignment="1" applyProtection="1">
      <alignment horizontal="left"/>
    </xf>
    <xf numFmtId="0" fontId="11" fillId="5" borderId="0" xfId="0" quotePrefix="1" applyFont="1" applyFill="1" applyProtection="1"/>
    <xf numFmtId="0" fontId="2" fillId="5" borderId="0" xfId="0" applyFont="1" applyFill="1" applyProtection="1"/>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justify" vertical="top" wrapText="1"/>
    </xf>
    <xf numFmtId="0" fontId="1" fillId="0" borderId="6" xfId="0" applyFont="1" applyBorder="1" applyProtection="1"/>
    <xf numFmtId="0" fontId="2" fillId="0" borderId="0" xfId="0" applyFont="1" applyBorder="1" applyAlignment="1" applyProtection="1">
      <alignment horizontal="justify" vertical="top"/>
    </xf>
    <xf numFmtId="0" fontId="2" fillId="5" borderId="0" xfId="0" applyFont="1" applyFill="1" applyBorder="1" applyAlignment="1" applyProtection="1">
      <alignment horizontal="justify" vertical="top"/>
    </xf>
    <xf numFmtId="0" fontId="2" fillId="7" borderId="0" xfId="0" applyFont="1" applyFill="1" applyBorder="1" applyAlignment="1" applyProtection="1">
      <alignment horizontal="justify" vertical="top"/>
    </xf>
    <xf numFmtId="0" fontId="2" fillId="6" borderId="6" xfId="0" applyFont="1" applyFill="1" applyBorder="1" applyAlignment="1" applyProtection="1">
      <alignment horizontal="left"/>
      <protection locked="0"/>
    </xf>
    <xf numFmtId="0" fontId="2" fillId="5" borderId="0" xfId="0" applyNumberFormat="1" applyFont="1" applyFill="1" applyBorder="1" applyAlignment="1" applyProtection="1">
      <alignment horizontal="centerContinuous"/>
    </xf>
    <xf numFmtId="0" fontId="11" fillId="5" borderId="0" xfId="0" applyNumberFormat="1" applyFont="1" applyFill="1" applyBorder="1" applyAlignment="1" applyProtection="1">
      <alignment horizontal="centerContinuous"/>
    </xf>
    <xf numFmtId="0" fontId="2" fillId="2" borderId="0" xfId="0" applyFont="1" applyFill="1" applyBorder="1" applyProtection="1">
      <protection locked="0"/>
    </xf>
    <xf numFmtId="2" fontId="2" fillId="3" borderId="18" xfId="0" applyNumberFormat="1" applyFont="1" applyFill="1" applyBorder="1" applyProtection="1">
      <protection locked="0"/>
    </xf>
    <xf numFmtId="0" fontId="1" fillId="0" borderId="0" xfId="0" applyFont="1" applyFill="1" applyBorder="1" applyAlignment="1" applyProtection="1">
      <alignment vertical="top"/>
    </xf>
    <xf numFmtId="0" fontId="2" fillId="0" borderId="0" xfId="0" applyFont="1" applyFill="1" applyBorder="1" applyAlignment="1" applyProtection="1">
      <alignment horizontal="justify" vertical="top"/>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wrapText="1"/>
    </xf>
    <xf numFmtId="9" fontId="2" fillId="5" borderId="0" xfId="0" applyNumberFormat="1" applyFont="1" applyFill="1" applyBorder="1" applyAlignment="1" applyProtection="1">
      <alignment horizontal="center"/>
    </xf>
    <xf numFmtId="0" fontId="2" fillId="0" borderId="3" xfId="0" applyFont="1" applyFill="1" applyBorder="1" applyAlignment="1" applyProtection="1">
      <alignment horizontal="justify" vertical="top" wrapText="1"/>
    </xf>
    <xf numFmtId="0" fontId="2" fillId="3" borderId="3" xfId="0" applyFont="1" applyFill="1" applyBorder="1" applyAlignment="1" applyProtection="1">
      <alignment horizontal="center"/>
    </xf>
    <xf numFmtId="0" fontId="1" fillId="0" borderId="0" xfId="0" applyFont="1" applyFill="1" applyBorder="1" applyAlignment="1" applyProtection="1">
      <alignment horizontal="center"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2" fillId="0" borderId="0" xfId="0" applyFont="1" applyBorder="1" applyAlignment="1" applyProtection="1">
      <alignment vertical="top" wrapText="1"/>
    </xf>
    <xf numFmtId="0" fontId="2" fillId="0" borderId="6" xfId="0" applyFont="1" applyFill="1" applyBorder="1" applyAlignment="1" applyProtection="1">
      <alignment horizontal="center"/>
    </xf>
    <xf numFmtId="0" fontId="2" fillId="3" borderId="6" xfId="0" applyFont="1" applyFill="1" applyBorder="1" applyAlignment="1" applyProtection="1">
      <alignment horizontal="center"/>
    </xf>
    <xf numFmtId="0" fontId="22" fillId="5" borderId="0" xfId="0" applyFont="1" applyFill="1" applyBorder="1" applyAlignment="1" applyProtection="1">
      <alignment horizontal="center" vertical="center"/>
    </xf>
    <xf numFmtId="0" fontId="2" fillId="3" borderId="6" xfId="0" applyFont="1" applyFill="1" applyBorder="1" applyAlignment="1" applyProtection="1">
      <protection locked="0"/>
    </xf>
    <xf numFmtId="1" fontId="2" fillId="0" borderId="0" xfId="0" applyNumberFormat="1" applyFont="1" applyFill="1" applyBorder="1" applyAlignment="1" applyProtection="1">
      <alignment horizontal="right"/>
    </xf>
    <xf numFmtId="0" fontId="1" fillId="0" borderId="0" xfId="0" applyFont="1" applyBorder="1" applyAlignment="1" applyProtection="1">
      <alignment vertical="center" wrapText="1"/>
    </xf>
    <xf numFmtId="1" fontId="2" fillId="0" borderId="6" xfId="0" applyNumberFormat="1" applyFont="1" applyFill="1" applyBorder="1" applyAlignment="1" applyProtection="1">
      <alignment horizontal="right" vertical="center"/>
    </xf>
    <xf numFmtId="0" fontId="2" fillId="0" borderId="6" xfId="0" applyFont="1" applyBorder="1" applyAlignment="1" applyProtection="1">
      <alignment vertical="center"/>
    </xf>
    <xf numFmtId="0" fontId="2" fillId="3" borderId="4" xfId="0" applyFont="1" applyFill="1" applyBorder="1" applyAlignment="1" applyProtection="1"/>
    <xf numFmtId="0" fontId="2" fillId="3" borderId="5" xfId="0" applyFont="1" applyFill="1" applyBorder="1" applyAlignment="1" applyProtection="1"/>
    <xf numFmtId="0" fontId="2" fillId="0" borderId="11" xfId="0" applyFont="1" applyBorder="1" applyAlignment="1" applyProtection="1">
      <alignment horizontal="left"/>
    </xf>
    <xf numFmtId="0" fontId="2" fillId="0" borderId="2" xfId="0" applyFont="1" applyBorder="1" applyAlignment="1" applyProtection="1"/>
    <xf numFmtId="1" fontId="2" fillId="0" borderId="6" xfId="0" applyNumberFormat="1" applyFont="1" applyFill="1" applyBorder="1" applyAlignment="1" applyProtection="1">
      <alignment horizontal="right"/>
    </xf>
    <xf numFmtId="0" fontId="0" fillId="5" borderId="3" xfId="0" applyFill="1" applyBorder="1" applyAlignment="1" applyProtection="1">
      <alignment horizontal="center" vertical="top"/>
    </xf>
    <xf numFmtId="0" fontId="0" fillId="5" borderId="5" xfId="0" applyFont="1" applyFill="1" applyBorder="1" applyAlignment="1" applyProtection="1">
      <alignment horizontal="center" vertical="top"/>
    </xf>
    <xf numFmtId="0" fontId="0" fillId="0" borderId="8" xfId="0" applyBorder="1" applyAlignment="1" applyProtection="1">
      <alignment vertical="top"/>
    </xf>
    <xf numFmtId="0" fontId="0" fillId="5" borderId="10" xfId="0" applyFill="1" applyBorder="1" applyAlignment="1" applyProtection="1">
      <alignment horizontal="center" vertical="center"/>
    </xf>
    <xf numFmtId="0" fontId="0" fillId="5" borderId="12" xfId="0" applyFont="1" applyFill="1" applyBorder="1" applyAlignment="1" applyProtection="1">
      <alignment horizontal="center" vertical="center"/>
    </xf>
    <xf numFmtId="0" fontId="12" fillId="5" borderId="6" xfId="0" applyFont="1" applyFill="1" applyBorder="1" applyAlignment="1" applyProtection="1">
      <alignment horizontal="center" vertical="top"/>
    </xf>
    <xf numFmtId="0" fontId="2" fillId="0" borderId="0" xfId="0" quotePrefix="1" applyFont="1" applyBorder="1" applyAlignment="1" applyProtection="1"/>
    <xf numFmtId="10" fontId="2" fillId="0" borderId="3" xfId="0" quotePrefix="1" applyNumberFormat="1" applyFont="1" applyFill="1" applyBorder="1" applyAlignment="1" applyProtection="1">
      <alignment horizontal="left" vertical="center" wrapText="1"/>
    </xf>
    <xf numFmtId="10" fontId="2" fillId="0" borderId="4" xfId="0" quotePrefix="1" applyNumberFormat="1" applyFont="1" applyFill="1" applyBorder="1" applyAlignment="1" applyProtection="1">
      <alignment horizontal="left" vertical="center" wrapText="1"/>
    </xf>
    <xf numFmtId="0" fontId="1" fillId="0" borderId="6" xfId="0" applyFont="1" applyBorder="1" applyAlignment="1" applyProtection="1">
      <alignment horizontal="center" vertical="center"/>
    </xf>
    <xf numFmtId="0" fontId="1" fillId="0" borderId="0" xfId="0" applyFont="1" applyFill="1" applyBorder="1" applyAlignment="1" applyProtection="1">
      <alignment horizontal="right"/>
    </xf>
    <xf numFmtId="0" fontId="2" fillId="0" borderId="0" xfId="0" applyFont="1" applyBorder="1" applyAlignment="1" applyProtection="1">
      <alignment horizontal="center" wrapText="1"/>
    </xf>
    <xf numFmtId="0" fontId="6" fillId="0" borderId="0" xfId="2" applyFont="1" applyFill="1" applyBorder="1" applyAlignment="1" applyProtection="1">
      <alignment vertical="top" wrapText="1"/>
    </xf>
    <xf numFmtId="0" fontId="2" fillId="0" borderId="0" xfId="0" applyFont="1" applyFill="1" applyBorder="1" applyAlignment="1" applyProtection="1">
      <alignment horizontal="left" vertical="center"/>
    </xf>
    <xf numFmtId="0" fontId="5" fillId="0" borderId="0" xfId="0" applyFont="1" applyFill="1" applyBorder="1" applyAlignment="1" applyProtection="1"/>
    <xf numFmtId="164" fontId="1" fillId="0" borderId="0" xfId="0" applyNumberFormat="1" applyFont="1" applyFill="1" applyBorder="1" applyAlignment="1" applyProtection="1"/>
    <xf numFmtId="164" fontId="2" fillId="0" borderId="3" xfId="0" applyNumberFormat="1" applyFont="1" applyFill="1" applyBorder="1" applyAlignment="1" applyProtection="1"/>
    <xf numFmtId="164" fontId="2" fillId="0" borderId="4" xfId="0" applyNumberFormat="1" applyFont="1" applyFill="1" applyBorder="1" applyAlignment="1" applyProtection="1"/>
    <xf numFmtId="0" fontId="2" fillId="0" borderId="4" xfId="0" applyFont="1" applyFill="1" applyBorder="1" applyAlignment="1" applyProtection="1"/>
    <xf numFmtId="0" fontId="2" fillId="0" borderId="5" xfId="0" applyFont="1" applyFill="1" applyBorder="1" applyAlignment="1" applyProtection="1"/>
    <xf numFmtId="10" fontId="2" fillId="0" borderId="4" xfId="0" applyNumberFormat="1" applyFont="1" applyFill="1" applyBorder="1" applyAlignment="1" applyProtection="1"/>
    <xf numFmtId="10" fontId="2" fillId="0" borderId="0" xfId="0" applyNumberFormat="1" applyFont="1" applyFill="1" applyBorder="1" applyAlignment="1" applyProtection="1"/>
    <xf numFmtId="9" fontId="2" fillId="0" borderId="4" xfId="0" applyNumberFormat="1" applyFont="1" applyFill="1" applyBorder="1" applyAlignment="1" applyProtection="1"/>
    <xf numFmtId="0" fontId="2"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1" fillId="0" borderId="6"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wrapText="1"/>
    </xf>
    <xf numFmtId="0" fontId="3" fillId="0" borderId="0" xfId="0" applyFont="1" applyFill="1" applyBorder="1" applyProtection="1"/>
    <xf numFmtId="0" fontId="1" fillId="0" borderId="0" xfId="0" applyFont="1" applyFill="1" applyBorder="1" applyAlignment="1" applyProtection="1">
      <alignment horizontal="right" vertical="center"/>
    </xf>
    <xf numFmtId="0" fontId="1" fillId="0" borderId="6" xfId="0" applyFont="1" applyFill="1" applyBorder="1" applyProtection="1"/>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wrapText="1"/>
    </xf>
    <xf numFmtId="10" fontId="2" fillId="0" borderId="0" xfId="4" applyNumberFormat="1" applyFont="1" applyFill="1" applyBorder="1" applyAlignment="1" applyProtection="1">
      <alignment horizontal="left" wrapText="1"/>
    </xf>
    <xf numFmtId="165" fontId="2" fillId="0" borderId="6" xfId="0" applyNumberFormat="1" applyFont="1" applyFill="1" applyBorder="1" applyAlignment="1" applyProtection="1">
      <alignment horizontal="right"/>
    </xf>
    <xf numFmtId="165" fontId="2" fillId="0" borderId="0" xfId="0" applyNumberFormat="1" applyFont="1" applyFill="1" applyBorder="1" applyAlignment="1" applyProtection="1">
      <alignment horizontal="right"/>
    </xf>
    <xf numFmtId="165" fontId="1" fillId="0" borderId="6" xfId="0" applyNumberFormat="1" applyFont="1" applyFill="1" applyBorder="1" applyAlignment="1" applyProtection="1">
      <alignment horizontal="right"/>
    </xf>
    <xf numFmtId="10" fontId="2" fillId="0" borderId="6" xfId="0" applyNumberFormat="1" applyFont="1" applyFill="1" applyBorder="1" applyAlignment="1" applyProtection="1">
      <alignment horizontal="right"/>
    </xf>
    <xf numFmtId="0" fontId="1" fillId="0" borderId="0" xfId="0" applyFont="1" applyFill="1" applyBorder="1" applyAlignment="1" applyProtection="1">
      <alignment vertical="center" wrapText="1"/>
    </xf>
    <xf numFmtId="0" fontId="3" fillId="0" borderId="0" xfId="0" applyFont="1" applyBorder="1" applyAlignment="1" applyProtection="1">
      <alignment horizontal="justify" vertical="center" wrapText="1"/>
    </xf>
    <xf numFmtId="0" fontId="1" fillId="0" borderId="0" xfId="0" applyFont="1" applyFill="1" applyBorder="1" applyAlignment="1" applyProtection="1">
      <alignment horizontal="center"/>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21" fillId="0" borderId="0" xfId="0" applyFont="1" applyFill="1" applyAlignment="1" applyProtection="1">
      <alignment horizontal="justify" vertical="top" wrapText="1"/>
    </xf>
    <xf numFmtId="0" fontId="12" fillId="0" borderId="0" xfId="0" applyFont="1" applyFill="1" applyAlignment="1" applyProtection="1">
      <alignment horizontal="center" vertical="top"/>
    </xf>
    <xf numFmtId="0" fontId="2" fillId="0" borderId="4" xfId="0" applyFont="1" applyFill="1" applyBorder="1" applyAlignment="1" applyProtection="1">
      <alignment horizontal="left" vertical="top"/>
    </xf>
    <xf numFmtId="0" fontId="0" fillId="0" borderId="0" xfId="0" applyFill="1" applyBorder="1" applyAlignment="1" applyProtection="1">
      <alignment horizontal="left" vertical="top" wrapText="1"/>
    </xf>
    <xf numFmtId="0" fontId="2" fillId="0" borderId="4" xfId="0" applyFont="1" applyFill="1" applyBorder="1" applyAlignment="1" applyProtection="1">
      <alignment horizontal="left"/>
    </xf>
    <xf numFmtId="0" fontId="11"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Fill="1" applyBorder="1" applyAlignment="1" applyProtection="1">
      <alignment horizontal="left" vertical="center" wrapText="1"/>
    </xf>
    <xf numFmtId="0" fontId="5" fillId="0" borderId="0" xfId="0" applyFont="1" applyBorder="1" applyAlignment="1" applyProtection="1">
      <alignment horizontal="center"/>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2" fillId="0" borderId="13" xfId="0" applyFont="1" applyBorder="1" applyAlignment="1" applyProtection="1">
      <alignment horizontal="center" vertical="center"/>
    </xf>
    <xf numFmtId="0" fontId="1" fillId="2" borderId="13" xfId="0"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1" fillId="2"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left" wrapText="1"/>
    </xf>
    <xf numFmtId="0" fontId="1" fillId="0" borderId="0" xfId="0" applyFont="1" applyBorder="1" applyAlignment="1" applyProtection="1">
      <alignment horizontal="center"/>
    </xf>
    <xf numFmtId="0" fontId="1"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Border="1" applyAlignment="1" applyProtection="1">
      <alignment wrapText="1"/>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0" fontId="1" fillId="5" borderId="0" xfId="0" applyFont="1" applyFill="1" applyBorder="1" applyAlignment="1" applyProtection="1">
      <alignment horizontal="center"/>
    </xf>
    <xf numFmtId="0" fontId="1" fillId="0" borderId="6" xfId="0" applyFont="1" applyBorder="1" applyAlignment="1" applyProtection="1">
      <alignment horizontal="center" vertical="center" wrapText="1"/>
    </xf>
    <xf numFmtId="0" fontId="2" fillId="0" borderId="0" xfId="0" applyFont="1" applyBorder="1" applyAlignment="1" applyProtection="1">
      <alignment horizontal="left" vertical="top"/>
    </xf>
    <xf numFmtId="0" fontId="1" fillId="0" borderId="6" xfId="0" applyFont="1" applyFill="1" applyBorder="1" applyAlignment="1" applyProtection="1">
      <alignment horizontal="center" vertical="center" wrapText="1"/>
    </xf>
    <xf numFmtId="0" fontId="1" fillId="0" borderId="6" xfId="0" applyFont="1" applyFill="1" applyBorder="1" applyAlignment="1" applyProtection="1">
      <alignment horizontal="center"/>
    </xf>
    <xf numFmtId="0" fontId="11" fillId="0" borderId="0" xfId="0" applyFont="1" applyFill="1" applyBorder="1" applyAlignment="1" applyProtection="1">
      <alignment horizontal="center"/>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xf numFmtId="0" fontId="35" fillId="0" borderId="0" xfId="0" applyFont="1" applyBorder="1" applyAlignment="1" applyProtection="1">
      <alignment horizontal="left" vertical="center"/>
    </xf>
    <xf numFmtId="1" fontId="1" fillId="8" borderId="6" xfId="0" applyNumberFormat="1" applyFont="1" applyFill="1" applyBorder="1" applyAlignment="1" applyProtection="1">
      <alignment horizontal="center"/>
    </xf>
    <xf numFmtId="0" fontId="2" fillId="0" borderId="0" xfId="0" applyFont="1" applyBorder="1" applyAlignment="1" applyProtection="1">
      <alignment vertical="center" wrapText="1"/>
    </xf>
    <xf numFmtId="0" fontId="2" fillId="0" borderId="17" xfId="0" applyFont="1" applyBorder="1" applyAlignment="1" applyProtection="1">
      <alignment vertical="center" wrapText="1"/>
    </xf>
    <xf numFmtId="0" fontId="1" fillId="0" borderId="0" xfId="0" applyFont="1" applyFill="1" applyBorder="1" applyAlignment="1" applyProtection="1">
      <alignment horizontal="left" wrapText="1"/>
    </xf>
    <xf numFmtId="0" fontId="2" fillId="4" borderId="2" xfId="0" applyFont="1" applyFill="1" applyBorder="1" applyAlignment="1" applyProtection="1">
      <alignment horizontal="left"/>
    </xf>
    <xf numFmtId="0" fontId="0" fillId="0" borderId="6" xfId="0" applyBorder="1" applyAlignment="1" applyProtection="1">
      <alignment horizontal="center" vertical="center"/>
    </xf>
    <xf numFmtId="0" fontId="0" fillId="0" borderId="16" xfId="0" applyBorder="1" applyAlignment="1" applyProtection="1">
      <alignment vertical="top"/>
    </xf>
    <xf numFmtId="0" fontId="0" fillId="0" borderId="17" xfId="0" applyBorder="1" applyAlignment="1" applyProtection="1">
      <alignment vertical="top"/>
    </xf>
    <xf numFmtId="0" fontId="12" fillId="9" borderId="4" xfId="0" applyFont="1" applyFill="1" applyBorder="1" applyAlignment="1" applyProtection="1">
      <alignment horizontal="center" vertical="top"/>
    </xf>
    <xf numFmtId="49" fontId="2" fillId="0" borderId="5" xfId="0" applyNumberFormat="1" applyFont="1" applyBorder="1" applyAlignment="1" applyProtection="1">
      <alignment vertical="top" wrapText="1"/>
    </xf>
    <xf numFmtId="0" fontId="18" fillId="2" borderId="6" xfId="1" applyFont="1" applyFill="1" applyBorder="1" applyAlignment="1" applyProtection="1">
      <alignment horizontal="center" vertical="center" wrapText="1"/>
      <protection locked="0"/>
    </xf>
    <xf numFmtId="0" fontId="2" fillId="0" borderId="0" xfId="0" applyFont="1" applyBorder="1" applyAlignment="1" applyProtection="1">
      <protection locked="0"/>
    </xf>
    <xf numFmtId="0" fontId="16" fillId="9" borderId="0" xfId="0" applyFont="1" applyFill="1" applyBorder="1" applyAlignment="1" applyProtection="1">
      <alignment horizontal="left" vertical="center"/>
    </xf>
    <xf numFmtId="2" fontId="2" fillId="9" borderId="0" xfId="0" applyNumberFormat="1" applyFont="1" applyFill="1" applyBorder="1" applyProtection="1"/>
    <xf numFmtId="2" fontId="2" fillId="5" borderId="0" xfId="0" quotePrefix="1" applyNumberFormat="1" applyFont="1" applyFill="1" applyProtection="1"/>
    <xf numFmtId="2" fontId="2" fillId="5" borderId="0" xfId="0" applyNumberFormat="1" applyFont="1" applyFill="1" applyProtection="1"/>
    <xf numFmtId="0" fontId="2" fillId="5" borderId="0" xfId="0" applyFont="1" applyFill="1" applyAlignment="1" applyProtection="1">
      <alignment horizontal="center"/>
    </xf>
    <xf numFmtId="0" fontId="2" fillId="0" borderId="0" xfId="0" applyFont="1" applyProtection="1"/>
    <xf numFmtId="0" fontId="2" fillId="7" borderId="0" xfId="0" applyFont="1" applyFill="1" applyProtection="1"/>
    <xf numFmtId="0" fontId="1" fillId="5" borderId="0" xfId="0" applyFont="1" applyFill="1" applyAlignment="1" applyProtection="1">
      <alignment horizontal="right"/>
    </xf>
    <xf numFmtId="0" fontId="1" fillId="5" borderId="0" xfId="0" applyFont="1" applyFill="1" applyAlignment="1" applyProtection="1">
      <alignment horizontal="center"/>
    </xf>
    <xf numFmtId="0" fontId="2" fillId="0" borderId="0" xfId="0" applyFont="1" applyAlignment="1" applyProtection="1">
      <alignment horizontal="center"/>
    </xf>
    <xf numFmtId="0" fontId="2" fillId="0" borderId="22" xfId="0" applyFont="1" applyBorder="1" applyProtection="1"/>
    <xf numFmtId="0" fontId="2" fillId="6" borderId="6" xfId="0" applyFont="1" applyFill="1" applyBorder="1" applyAlignment="1" applyProtection="1">
      <alignment horizontal="left"/>
    </xf>
    <xf numFmtId="0" fontId="2" fillId="0" borderId="23" xfId="0" applyFont="1" applyBorder="1" applyProtection="1"/>
    <xf numFmtId="0" fontId="2" fillId="2" borderId="0" xfId="0" applyFont="1" applyFill="1" applyBorder="1" applyProtection="1"/>
    <xf numFmtId="0" fontId="2" fillId="0" borderId="0" xfId="0" applyNumberFormat="1" applyFont="1" applyBorder="1" applyAlignment="1" applyProtection="1">
      <alignment horizontal="left"/>
    </xf>
    <xf numFmtId="2" fontId="2" fillId="0" borderId="0" xfId="0" applyNumberFormat="1" applyFont="1" applyBorder="1" applyAlignment="1" applyProtection="1">
      <alignment horizontal="left"/>
    </xf>
    <xf numFmtId="0" fontId="2" fillId="0" borderId="23" xfId="0" applyFont="1" applyBorder="1" applyAlignment="1" applyProtection="1"/>
    <xf numFmtId="0" fontId="1" fillId="0" borderId="22" xfId="0" applyFont="1" applyBorder="1" applyAlignment="1" applyProtection="1">
      <alignment horizontal="center"/>
    </xf>
    <xf numFmtId="0" fontId="1" fillId="0" borderId="23" xfId="0" applyFont="1" applyBorder="1" applyProtection="1"/>
    <xf numFmtId="0" fontId="1" fillId="0" borderId="24" xfId="0" applyFont="1" applyBorder="1" applyAlignment="1" applyProtection="1">
      <alignment horizontal="center"/>
    </xf>
    <xf numFmtId="2" fontId="2" fillId="3" borderId="18" xfId="0" applyNumberFormat="1" applyFont="1" applyFill="1" applyBorder="1" applyProtection="1"/>
    <xf numFmtId="0" fontId="2" fillId="0" borderId="25" xfId="0" applyFont="1" applyFill="1" applyBorder="1" applyProtection="1"/>
    <xf numFmtId="0" fontId="2" fillId="0" borderId="26" xfId="0" applyFont="1" applyFill="1" applyBorder="1" applyProtection="1"/>
    <xf numFmtId="0" fontId="2" fillId="0" borderId="0" xfId="0" applyFont="1" applyFill="1" applyAlignment="1" applyProtection="1">
      <alignment horizontal="center"/>
    </xf>
    <xf numFmtId="0" fontId="2" fillId="0" borderId="0" xfId="0" applyFont="1" applyFill="1" applyProtection="1"/>
    <xf numFmtId="0" fontId="2" fillId="3" borderId="6" xfId="0" applyFont="1" applyFill="1" applyBorder="1" applyAlignment="1" applyProtection="1">
      <alignment horizontal="center"/>
      <protection locked="0"/>
    </xf>
    <xf numFmtId="0" fontId="35" fillId="0" borderId="0" xfId="0" applyFont="1" applyFill="1" applyBorder="1" applyAlignment="1" applyProtection="1">
      <alignment horizontal="left" vertical="center"/>
    </xf>
    <xf numFmtId="0" fontId="2" fillId="0" borderId="0" xfId="0" applyFont="1" applyFill="1" applyBorder="1" applyAlignment="1" applyProtection="1">
      <alignment horizontal="center" wrapText="1"/>
    </xf>
    <xf numFmtId="0" fontId="16" fillId="0" borderId="0" xfId="0" applyFont="1" applyFill="1" applyBorder="1" applyAlignment="1" applyProtection="1">
      <alignment horizontal="left" vertical="center"/>
    </xf>
    <xf numFmtId="0" fontId="27" fillId="0" borderId="0"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0" fillId="0" borderId="6" xfId="0" applyBorder="1" applyAlignment="1">
      <alignment horizontal="center" vertical="center" wrapText="1"/>
    </xf>
    <xf numFmtId="0" fontId="0" fillId="0" borderId="6" xfId="0" applyBorder="1" applyAlignment="1">
      <alignment vertical="center"/>
    </xf>
    <xf numFmtId="0" fontId="0" fillId="0" borderId="6" xfId="0" applyBorder="1" applyAlignment="1">
      <alignment horizontal="center"/>
    </xf>
    <xf numFmtId="165" fontId="0" fillId="0" borderId="6" xfId="5" applyNumberFormat="1" applyFont="1" applyBorder="1" applyAlignment="1">
      <alignment horizontal="center"/>
    </xf>
    <xf numFmtId="0" fontId="37" fillId="0" borderId="0" xfId="0" applyFont="1" applyBorder="1" applyAlignment="1" applyProtection="1"/>
    <xf numFmtId="0" fontId="38" fillId="0" borderId="0" xfId="0" applyFont="1" applyBorder="1" applyAlignment="1" applyProtection="1">
      <alignment horizontal="right" vertical="center"/>
    </xf>
    <xf numFmtId="165" fontId="2" fillId="0" borderId="6" xfId="0" applyNumberFormat="1" applyFont="1" applyFill="1" applyBorder="1" applyAlignment="1" applyProtection="1"/>
    <xf numFmtId="165" fontId="2" fillId="3" borderId="6" xfId="5" applyNumberFormat="1" applyFont="1" applyFill="1" applyBorder="1" applyAlignment="1" applyProtection="1">
      <alignment vertical="center"/>
    </xf>
    <xf numFmtId="165" fontId="2" fillId="3" borderId="6" xfId="0" applyNumberFormat="1" applyFont="1" applyFill="1" applyBorder="1" applyAlignment="1" applyProtection="1">
      <alignment vertical="center"/>
    </xf>
    <xf numFmtId="9" fontId="2" fillId="0" borderId="6" xfId="4" applyFont="1" applyFill="1" applyBorder="1" applyAlignment="1" applyProtection="1">
      <alignment vertical="center"/>
    </xf>
    <xf numFmtId="9" fontId="2" fillId="0" borderId="6" xfId="4" applyFont="1" applyBorder="1" applyAlignment="1" applyProtection="1"/>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wrapText="1"/>
    </xf>
    <xf numFmtId="0" fontId="2" fillId="0" borderId="4" xfId="0"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xf>
    <xf numFmtId="0" fontId="2" fillId="0" borderId="0" xfId="0" applyFont="1" applyBorder="1" applyAlignment="1" applyProtection="1">
      <alignment wrapText="1"/>
    </xf>
    <xf numFmtId="0" fontId="2" fillId="5" borderId="0" xfId="0" applyFont="1" applyFill="1" applyBorder="1" applyAlignment="1" applyProtection="1">
      <alignment horizontal="center"/>
    </xf>
    <xf numFmtId="0" fontId="2" fillId="0" borderId="0" xfId="0" applyFont="1" applyBorder="1" applyAlignment="1" applyProtection="1">
      <alignment horizontal="left" vertical="top"/>
    </xf>
    <xf numFmtId="0" fontId="1" fillId="0" borderId="6" xfId="0" applyFont="1" applyFill="1" applyBorder="1" applyAlignment="1" applyProtection="1">
      <alignment horizontal="center"/>
    </xf>
    <xf numFmtId="0" fontId="1" fillId="0" borderId="0" xfId="0" applyFont="1" applyFill="1" applyBorder="1" applyAlignment="1" applyProtection="1"/>
    <xf numFmtId="0" fontId="24" fillId="0" borderId="0" xfId="0" applyFont="1" applyAlignment="1" applyProtection="1">
      <alignment horizontal="right" vertical="center"/>
    </xf>
    <xf numFmtId="0" fontId="24" fillId="0" borderId="6" xfId="0" applyFont="1" applyBorder="1" applyAlignment="1" applyProtection="1">
      <alignment horizontal="center" vertical="center"/>
    </xf>
    <xf numFmtId="0" fontId="23" fillId="3" borderId="6" xfId="0" applyFont="1" applyFill="1" applyBorder="1" applyAlignment="1" applyProtection="1">
      <alignment vertical="center"/>
    </xf>
    <xf numFmtId="165" fontId="23" fillId="0" borderId="6" xfId="5" applyNumberFormat="1" applyFont="1" applyBorder="1" applyAlignment="1" applyProtection="1">
      <alignment vertical="center"/>
    </xf>
    <xf numFmtId="165" fontId="23" fillId="8" borderId="6" xfId="5" applyNumberFormat="1" applyFont="1" applyFill="1" applyBorder="1" applyAlignment="1" applyProtection="1">
      <alignment vertical="center"/>
    </xf>
    <xf numFmtId="0" fontId="18" fillId="0" borderId="0" xfId="1" applyFont="1" applyFill="1" applyBorder="1" applyAlignment="1" applyProtection="1">
      <alignment horizontal="center" vertical="center" wrapText="1"/>
    </xf>
    <xf numFmtId="0" fontId="23" fillId="3" borderId="6" xfId="0" applyFont="1" applyFill="1" applyBorder="1" applyAlignment="1" applyProtection="1">
      <alignment vertical="center"/>
      <protection locked="0"/>
    </xf>
    <xf numFmtId="165" fontId="2" fillId="3" borderId="6" xfId="5" applyNumberFormat="1" applyFont="1" applyFill="1" applyBorder="1" applyAlignment="1" applyProtection="1">
      <alignment vertical="center"/>
      <protection locked="0"/>
    </xf>
    <xf numFmtId="165" fontId="2" fillId="3" borderId="6" xfId="0" applyNumberFormat="1" applyFont="1" applyFill="1" applyBorder="1" applyAlignment="1" applyProtection="1">
      <alignment vertical="center"/>
      <protection locked="0"/>
    </xf>
    <xf numFmtId="0" fontId="2" fillId="0" borderId="6"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top"/>
    </xf>
    <xf numFmtId="0" fontId="24" fillId="9" borderId="6" xfId="0" applyFont="1" applyFill="1" applyBorder="1" applyAlignment="1" applyProtection="1">
      <alignment vertical="center"/>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10" fontId="2" fillId="0" borderId="0" xfId="0" applyNumberFormat="1" applyFont="1" applyBorder="1" applyProtection="1"/>
    <xf numFmtId="0" fontId="2" fillId="0" borderId="0" xfId="0" applyFont="1" applyFill="1" applyBorder="1" applyAlignment="1" applyProtection="1">
      <protection locked="0"/>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11" fillId="0" borderId="0" xfId="0" applyFont="1" applyBorder="1" applyAlignment="1" applyProtection="1">
      <alignment horizontal="center"/>
    </xf>
    <xf numFmtId="0" fontId="2" fillId="5"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2" fillId="0" borderId="0" xfId="0" applyFont="1" applyFill="1" applyBorder="1" applyAlignment="1" applyProtection="1">
      <alignment horizontal="center"/>
    </xf>
    <xf numFmtId="0" fontId="1" fillId="0" borderId="0" xfId="0" applyFont="1" applyBorder="1" applyAlignment="1" applyProtection="1">
      <alignment horizontal="right"/>
    </xf>
    <xf numFmtId="164" fontId="2" fillId="0" borderId="6" xfId="4" applyNumberFormat="1" applyFont="1" applyFill="1" applyBorder="1" applyAlignment="1" applyProtection="1"/>
    <xf numFmtId="0" fontId="2" fillId="3" borderId="6" xfId="0" applyFont="1" applyFill="1" applyBorder="1" applyProtection="1">
      <protection locked="0"/>
    </xf>
    <xf numFmtId="0" fontId="2" fillId="0" borderId="0" xfId="0" applyFont="1" applyAlignment="1" applyProtection="1">
      <alignment horizontal="left" wrapText="1"/>
    </xf>
    <xf numFmtId="0" fontId="11" fillId="0" borderId="0" xfId="0"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right" vertical="center"/>
    </xf>
    <xf numFmtId="1" fontId="2" fillId="0" borderId="6" xfId="0" applyNumberFormat="1" applyFont="1" applyBorder="1" applyAlignment="1" applyProtection="1">
      <alignment horizontal="right" vertical="center"/>
    </xf>
    <xf numFmtId="10" fontId="2" fillId="0" borderId="0" xfId="4" applyNumberFormat="1" applyFont="1" applyAlignment="1" applyProtection="1">
      <alignment horizontal="left" wrapText="1"/>
    </xf>
    <xf numFmtId="0" fontId="1" fillId="0" borderId="0" xfId="0" applyFont="1" applyAlignment="1" applyProtection="1">
      <alignment horizontal="right"/>
    </xf>
    <xf numFmtId="0" fontId="2" fillId="3" borderId="6" xfId="0" applyFont="1" applyFill="1" applyBorder="1" applyProtection="1"/>
    <xf numFmtId="10" fontId="2" fillId="0" borderId="0" xfId="0" applyNumberFormat="1" applyFont="1" applyProtection="1"/>
    <xf numFmtId="0" fontId="1" fillId="0" borderId="0" xfId="0" applyFont="1" applyProtection="1"/>
    <xf numFmtId="0" fontId="1" fillId="0" borderId="0" xfId="0" applyFont="1" applyAlignment="1" applyProtection="1">
      <alignment vertical="center"/>
    </xf>
    <xf numFmtId="10" fontId="2" fillId="0" borderId="3" xfId="0" quotePrefix="1" applyNumberFormat="1" applyFont="1" applyBorder="1" applyAlignment="1" applyProtection="1">
      <alignment horizontal="left" vertical="center" wrapText="1"/>
    </xf>
    <xf numFmtId="10" fontId="2" fillId="0" borderId="4" xfId="0" quotePrefix="1" applyNumberFormat="1" applyFont="1" applyBorder="1" applyAlignment="1" applyProtection="1">
      <alignment horizontal="left" vertical="center" wrapText="1"/>
    </xf>
    <xf numFmtId="10" fontId="2" fillId="0" borderId="4" xfId="0" applyNumberFormat="1" applyFont="1" applyBorder="1" applyAlignment="1" applyProtection="1">
      <alignment horizontal="left" vertical="center" wrapText="1"/>
    </xf>
    <xf numFmtId="0" fontId="0" fillId="0" borderId="9" xfId="1" applyFont="1" applyFill="1" applyBorder="1" applyAlignment="1" applyProtection="1">
      <alignment horizontal="center" vertical="center"/>
    </xf>
    <xf numFmtId="0" fontId="15" fillId="0" borderId="0" xfId="1" applyFont="1" applyFill="1" applyAlignment="1" applyProtection="1">
      <alignment horizontal="center" vertical="top"/>
    </xf>
    <xf numFmtId="0" fontId="18" fillId="0" borderId="0" xfId="1" applyFont="1" applyFill="1" applyAlignment="1" applyProtection="1">
      <alignment horizontal="justify" vertical="top" wrapText="1"/>
    </xf>
    <xf numFmtId="0" fontId="20" fillId="0" borderId="0" xfId="1" applyFont="1" applyFill="1" applyAlignment="1" applyProtection="1">
      <alignment vertical="top" wrapText="1"/>
    </xf>
    <xf numFmtId="0" fontId="8" fillId="0" borderId="0" xfId="1" applyFont="1" applyFill="1" applyAlignment="1" applyProtection="1">
      <alignment horizontal="justify" vertical="top" wrapText="1"/>
    </xf>
    <xf numFmtId="0" fontId="7" fillId="0" borderId="0" xfId="1" applyFont="1" applyFill="1" applyBorder="1" applyAlignment="1" applyProtection="1">
      <alignment vertical="top" wrapText="1"/>
    </xf>
    <xf numFmtId="0" fontId="14" fillId="0" borderId="0" xfId="1" applyFill="1" applyBorder="1" applyAlignment="1" applyProtection="1">
      <alignment vertical="top" wrapText="1"/>
    </xf>
    <xf numFmtId="0" fontId="15" fillId="0" borderId="1" xfId="1" applyFont="1" applyFill="1" applyBorder="1" applyAlignment="1" applyProtection="1">
      <alignment horizontal="center" vertical="top"/>
    </xf>
    <xf numFmtId="14" fontId="16" fillId="0" borderId="0" xfId="1" applyNumberFormat="1" applyFont="1" applyFill="1" applyAlignment="1" applyProtection="1">
      <alignment horizontal="center" vertical="top"/>
    </xf>
    <xf numFmtId="0" fontId="1" fillId="0" borderId="1" xfId="0" applyFont="1" applyBorder="1" applyAlignment="1" applyProtection="1">
      <alignment horizontal="center"/>
    </xf>
    <xf numFmtId="0" fontId="3" fillId="0" borderId="0"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1" fillId="0" borderId="0" xfId="0" applyFont="1" applyFill="1" applyBorder="1" applyAlignment="1" applyProtection="1">
      <alignment horizontal="center"/>
    </xf>
    <xf numFmtId="0" fontId="2" fillId="0" borderId="1" xfId="0" applyFont="1" applyBorder="1" applyAlignment="1" applyProtection="1">
      <alignment horizontal="center"/>
    </xf>
    <xf numFmtId="0" fontId="2" fillId="4" borderId="3" xfId="0" applyFont="1" applyFill="1" applyBorder="1" applyAlignment="1" applyProtection="1">
      <alignment horizontal="left"/>
    </xf>
    <xf numFmtId="0" fontId="2" fillId="4" borderId="4" xfId="0" applyFont="1" applyFill="1" applyBorder="1" applyAlignment="1" applyProtection="1">
      <alignment horizontal="left"/>
    </xf>
    <xf numFmtId="0" fontId="2" fillId="4" borderId="5" xfId="0" applyFont="1" applyFill="1" applyBorder="1" applyAlignment="1" applyProtection="1">
      <alignment horizontal="left"/>
    </xf>
    <xf numFmtId="14" fontId="2" fillId="10" borderId="8" xfId="0" applyNumberFormat="1" applyFont="1" applyFill="1" applyBorder="1" applyAlignment="1" applyProtection="1">
      <alignment horizontal="left"/>
    </xf>
    <xf numFmtId="14" fontId="2" fillId="10" borderId="7" xfId="0" applyNumberFormat="1" applyFont="1" applyFill="1" applyBorder="1" applyAlignment="1" applyProtection="1">
      <alignment horizontal="left"/>
    </xf>
    <xf numFmtId="14" fontId="2" fillId="4" borderId="3" xfId="0" applyNumberFormat="1" applyFont="1" applyFill="1" applyBorder="1" applyAlignment="1" applyProtection="1">
      <alignment horizontal="left"/>
    </xf>
    <xf numFmtId="0" fontId="2" fillId="10" borderId="3" xfId="0" applyFont="1" applyFill="1" applyBorder="1" applyAlignment="1" applyProtection="1">
      <alignment horizontal="center"/>
    </xf>
    <xf numFmtId="0" fontId="2" fillId="10" borderId="4" xfId="0" applyFont="1" applyFill="1" applyBorder="1" applyAlignment="1" applyProtection="1">
      <alignment horizontal="center"/>
    </xf>
    <xf numFmtId="0" fontId="2" fillId="10" borderId="5" xfId="0" applyFont="1" applyFill="1" applyBorder="1" applyAlignment="1" applyProtection="1">
      <alignment horizontal="center"/>
    </xf>
    <xf numFmtId="0" fontId="2" fillId="0" borderId="1" xfId="0" applyFont="1" applyFill="1" applyBorder="1" applyAlignment="1" applyProtection="1">
      <alignment horizontal="center"/>
    </xf>
    <xf numFmtId="14" fontId="2" fillId="10" borderId="8" xfId="0" applyNumberFormat="1" applyFont="1" applyFill="1" applyBorder="1" applyAlignment="1" applyProtection="1">
      <alignment horizontal="left"/>
      <protection locked="0"/>
    </xf>
    <xf numFmtId="14" fontId="2" fillId="10" borderId="7"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14" fontId="2" fillId="4" borderId="3" xfId="0" applyNumberFormat="1" applyFont="1" applyFill="1" applyBorder="1" applyAlignment="1" applyProtection="1">
      <alignment horizontal="left"/>
      <protection locked="0"/>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0" fontId="2" fillId="10" borderId="5" xfId="0" applyFont="1" applyFill="1" applyBorder="1" applyAlignment="1" applyProtection="1">
      <alignment horizontal="center"/>
      <protection locked="0"/>
    </xf>
    <xf numFmtId="0" fontId="0" fillId="0" borderId="0" xfId="0" applyAlignment="1" applyProtection="1">
      <alignment horizontal="left" vertical="top" wrapText="1"/>
    </xf>
    <xf numFmtId="0" fontId="0" fillId="9" borderId="0" xfId="0" applyFill="1" applyAlignment="1" applyProtection="1">
      <alignment horizontal="left" vertical="top" wrapText="1"/>
    </xf>
    <xf numFmtId="0" fontId="0" fillId="0" borderId="16" xfId="0" applyBorder="1" applyAlignment="1" applyProtection="1">
      <alignment horizontal="left" vertical="top" wrapText="1"/>
    </xf>
    <xf numFmtId="0" fontId="0" fillId="0" borderId="0" xfId="0" applyFill="1" applyAlignment="1" applyProtection="1">
      <alignment horizontal="left" vertical="top" wrapText="1"/>
    </xf>
    <xf numFmtId="0" fontId="0" fillId="0" borderId="1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12" fillId="0" borderId="0" xfId="0" applyFont="1" applyFill="1" applyAlignment="1" applyProtection="1">
      <alignment horizontal="center" vertical="top"/>
    </xf>
    <xf numFmtId="0" fontId="0" fillId="0" borderId="1" xfId="0" applyFont="1" applyFill="1" applyBorder="1" applyAlignment="1" applyProtection="1">
      <alignment horizontal="center" vertical="top"/>
    </xf>
    <xf numFmtId="0" fontId="2" fillId="0" borderId="3"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2" fillId="0" borderId="5" xfId="0" applyFont="1" applyFill="1" applyBorder="1" applyAlignment="1" applyProtection="1">
      <alignment horizontal="left" vertical="top"/>
    </xf>
    <xf numFmtId="14" fontId="2" fillId="0" borderId="3" xfId="0" applyNumberFormat="1" applyFont="1" applyFill="1" applyBorder="1" applyAlignment="1" applyProtection="1">
      <alignment horizontal="left" vertical="top"/>
    </xf>
    <xf numFmtId="14" fontId="2" fillId="0" borderId="5" xfId="0" applyNumberFormat="1" applyFont="1" applyFill="1" applyBorder="1" applyAlignment="1" applyProtection="1">
      <alignment horizontal="left" vertical="top"/>
    </xf>
    <xf numFmtId="0" fontId="21" fillId="0" borderId="0" xfId="0" applyFont="1" applyFill="1" applyAlignment="1" applyProtection="1">
      <alignment horizontal="justify" vertical="top" wrapText="1"/>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5" xfId="0" applyFont="1" applyFill="1" applyBorder="1" applyAlignment="1" applyProtection="1">
      <alignment horizontal="left"/>
    </xf>
    <xf numFmtId="49" fontId="2" fillId="0" borderId="3" xfId="0" applyNumberFormat="1" applyFont="1" applyBorder="1" applyAlignment="1" applyProtection="1">
      <alignment horizontal="justify" vertical="top" wrapText="1"/>
      <protection locked="0"/>
    </xf>
    <xf numFmtId="49" fontId="2" fillId="0" borderId="4" xfId="0" applyNumberFormat="1" applyFont="1" applyBorder="1" applyAlignment="1" applyProtection="1">
      <alignment horizontal="justify" vertical="top" wrapText="1"/>
      <protection locked="0"/>
    </xf>
    <xf numFmtId="49" fontId="2" fillId="0" borderId="5" xfId="0" applyNumberFormat="1" applyFont="1" applyBorder="1" applyAlignment="1" applyProtection="1">
      <alignment horizontal="justify" vertical="top" wrapText="1"/>
      <protection locked="0"/>
    </xf>
    <xf numFmtId="14" fontId="2" fillId="0" borderId="3" xfId="0" applyNumberFormat="1" applyFont="1" applyFill="1" applyBorder="1" applyAlignment="1" applyProtection="1">
      <alignment horizontal="left"/>
    </xf>
    <xf numFmtId="14" fontId="2" fillId="0" borderId="5" xfId="0" applyNumberFormat="1" applyFont="1" applyFill="1" applyBorder="1" applyAlignment="1" applyProtection="1">
      <alignment horizontal="left"/>
    </xf>
    <xf numFmtId="0" fontId="3" fillId="0" borderId="0" xfId="0" applyFont="1" applyBorder="1" applyAlignment="1" applyProtection="1">
      <alignment horizontal="justify" vertical="top" wrapText="1"/>
    </xf>
    <xf numFmtId="49" fontId="2" fillId="0" borderId="3" xfId="0" applyNumberFormat="1" applyFont="1" applyBorder="1" applyAlignment="1" applyProtection="1">
      <alignment horizontal="justify" vertical="top" wrapText="1"/>
    </xf>
    <xf numFmtId="49" fontId="2" fillId="0" borderId="4" xfId="0" applyNumberFormat="1" applyFont="1" applyBorder="1" applyAlignment="1" applyProtection="1">
      <alignment horizontal="justify" vertical="top" wrapText="1"/>
    </xf>
    <xf numFmtId="49" fontId="2" fillId="0" borderId="5" xfId="0" applyNumberFormat="1" applyFont="1" applyBorder="1" applyAlignment="1" applyProtection="1">
      <alignment horizontal="justify" vertical="top" wrapText="1"/>
    </xf>
    <xf numFmtId="49" fontId="3" fillId="0" borderId="3" xfId="0" applyNumberFormat="1" applyFont="1" applyBorder="1" applyAlignment="1" applyProtection="1">
      <alignment horizontal="justify" vertical="top" wrapText="1"/>
      <protection locked="0"/>
    </xf>
    <xf numFmtId="49" fontId="3" fillId="0" borderId="3" xfId="0" applyNumberFormat="1" applyFont="1" applyBorder="1" applyAlignment="1" applyProtection="1">
      <alignment horizontal="justify" vertical="top" wrapText="1"/>
    </xf>
    <xf numFmtId="0" fontId="11"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14" fontId="2" fillId="0" borderId="6" xfId="0" applyNumberFormat="1" applyFont="1" applyBorder="1" applyAlignment="1" applyProtection="1">
      <alignment horizontal="left"/>
    </xf>
    <xf numFmtId="14" fontId="2" fillId="0" borderId="3" xfId="0" applyNumberFormat="1" applyFont="1" applyBorder="1" applyAlignment="1" applyProtection="1">
      <alignment horizontal="left"/>
    </xf>
    <xf numFmtId="14" fontId="2" fillId="0" borderId="5" xfId="0" applyNumberFormat="1" applyFont="1" applyBorder="1" applyAlignment="1" applyProtection="1">
      <alignment horizontal="left"/>
    </xf>
    <xf numFmtId="0" fontId="23" fillId="0" borderId="6" xfId="2"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Border="1" applyAlignment="1" applyProtection="1">
      <alignment horizontal="center"/>
    </xf>
    <xf numFmtId="0" fontId="1" fillId="0" borderId="11" xfId="0" applyFont="1" applyBorder="1" applyAlignment="1" applyProtection="1">
      <alignment horizontal="center" vertical="top" wrapText="1"/>
    </xf>
    <xf numFmtId="0" fontId="2" fillId="5" borderId="2"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0" borderId="6" xfId="0" applyFont="1" applyBorder="1" applyAlignment="1" applyProtection="1">
      <alignment horizontal="right"/>
    </xf>
    <xf numFmtId="0" fontId="1" fillId="0" borderId="6" xfId="0" applyFont="1" applyBorder="1" applyAlignment="1" applyProtection="1">
      <alignment horizontal="right"/>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12" fillId="0" borderId="6" xfId="0" applyFont="1" applyBorder="1" applyAlignment="1">
      <alignment horizontal="center" vertical="center"/>
    </xf>
    <xf numFmtId="0" fontId="18" fillId="2" borderId="6"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xf>
    <xf numFmtId="0" fontId="1" fillId="0" borderId="6"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0" xfId="0" applyFont="1" applyBorder="1" applyAlignment="1" applyProtection="1">
      <alignment horizontal="left" wrapText="1"/>
    </xf>
    <xf numFmtId="0" fontId="5" fillId="0" borderId="0" xfId="0" applyFont="1" applyBorder="1" applyAlignment="1" applyProtection="1">
      <alignment horizontal="center" vertical="center" wrapText="1"/>
    </xf>
    <xf numFmtId="0" fontId="1" fillId="0" borderId="4" xfId="0" applyFont="1" applyBorder="1" applyAlignment="1" applyProtection="1">
      <alignment horizontal="center"/>
    </xf>
    <xf numFmtId="0" fontId="2" fillId="0" borderId="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3" xfId="0" applyFont="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2" fillId="0" borderId="6"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2" fillId="5" borderId="17"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left" wrapText="1"/>
    </xf>
    <xf numFmtId="0" fontId="5" fillId="0" borderId="0" xfId="0" applyFont="1" applyFill="1" applyBorder="1" applyAlignment="1" applyProtection="1">
      <alignment horizontal="center" vertical="center"/>
    </xf>
    <xf numFmtId="0" fontId="3" fillId="0" borderId="14" xfId="0" applyFont="1" applyBorder="1" applyAlignment="1" applyProtection="1">
      <alignment horizontal="center"/>
    </xf>
    <xf numFmtId="0" fontId="1" fillId="5" borderId="2"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Fill="1" applyBorder="1" applyAlignment="1" applyProtection="1">
      <alignment horizontal="left"/>
    </xf>
    <xf numFmtId="0" fontId="1" fillId="0" borderId="16"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5" borderId="6" xfId="0" applyFont="1" applyFill="1" applyBorder="1" applyAlignment="1" applyProtection="1">
      <alignment horizontal="center" vertical="center"/>
    </xf>
    <xf numFmtId="0" fontId="7" fillId="2" borderId="3"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3" xfId="0" applyFont="1" applyFill="1" applyBorder="1" applyAlignment="1" applyProtection="1">
      <alignment horizontal="center"/>
    </xf>
    <xf numFmtId="0" fontId="7" fillId="2" borderId="5" xfId="0" applyFont="1" applyFill="1" applyBorder="1" applyAlignment="1" applyProtection="1">
      <alignment horizontal="center"/>
    </xf>
    <xf numFmtId="0" fontId="16" fillId="9" borderId="0"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14" fontId="2" fillId="0" borderId="6" xfId="0" applyNumberFormat="1" applyFont="1" applyFill="1" applyBorder="1" applyAlignment="1" applyProtection="1">
      <alignment horizontal="left"/>
    </xf>
    <xf numFmtId="0" fontId="2" fillId="3" borderId="3" xfId="0" applyFont="1" applyFill="1" applyBorder="1" applyAlignment="1" applyProtection="1">
      <alignment horizontal="center"/>
    </xf>
    <xf numFmtId="0" fontId="2" fillId="3" borderId="5" xfId="0" applyFont="1" applyFill="1" applyBorder="1" applyAlignment="1" applyProtection="1">
      <alignment horizontal="center"/>
    </xf>
    <xf numFmtId="0" fontId="5" fillId="0" borderId="16" xfId="0" applyFont="1" applyFill="1" applyBorder="1" applyAlignment="1" applyProtection="1">
      <alignment horizontal="center" vertical="center"/>
    </xf>
    <xf numFmtId="0" fontId="2" fillId="3" borderId="3"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1" fillId="9" borderId="6" xfId="0" applyFont="1" applyFill="1" applyBorder="1" applyAlignment="1" applyProtection="1">
      <alignment horizontal="justify" vertical="center" wrapText="1"/>
    </xf>
    <xf numFmtId="0" fontId="2" fillId="9" borderId="6" xfId="0" applyFont="1" applyFill="1" applyBorder="1" applyAlignment="1" applyProtection="1">
      <alignment horizontal="justify" vertical="center" wrapText="1"/>
    </xf>
    <xf numFmtId="1" fontId="2" fillId="0" borderId="10" xfId="0" applyNumberFormat="1" applyFont="1" applyFill="1" applyBorder="1" applyAlignment="1" applyProtection="1">
      <alignment horizontal="left" vertical="top" wrapText="1"/>
    </xf>
    <xf numFmtId="1" fontId="2" fillId="0" borderId="11" xfId="0" applyNumberFormat="1" applyFont="1" applyFill="1" applyBorder="1" applyAlignment="1" applyProtection="1">
      <alignment horizontal="left" vertical="top" wrapText="1"/>
    </xf>
    <xf numFmtId="1" fontId="2" fillId="0" borderId="12" xfId="0" applyNumberFormat="1" applyFont="1" applyFill="1" applyBorder="1" applyAlignment="1" applyProtection="1">
      <alignment horizontal="left" vertical="top" wrapText="1"/>
    </xf>
    <xf numFmtId="0" fontId="1" fillId="9" borderId="3" xfId="0" applyFont="1" applyFill="1" applyBorder="1" applyAlignment="1" applyProtection="1">
      <alignment horizontal="center" vertical="center"/>
    </xf>
    <xf numFmtId="0" fontId="1" fillId="9" borderId="5"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3" borderId="3" xfId="0" applyFont="1" applyFill="1" applyBorder="1" applyAlignment="1" applyProtection="1">
      <alignment horizontal="justify"/>
      <protection locked="0"/>
    </xf>
    <xf numFmtId="0" fontId="2" fillId="3" borderId="4" xfId="0" applyFont="1" applyFill="1" applyBorder="1" applyAlignment="1" applyProtection="1">
      <alignment horizontal="justify"/>
      <protection locked="0"/>
    </xf>
    <xf numFmtId="0" fontId="2" fillId="3" borderId="5" xfId="0" applyFont="1" applyFill="1" applyBorder="1" applyAlignment="1" applyProtection="1">
      <alignment horizontal="justify"/>
      <protection locked="0"/>
    </xf>
    <xf numFmtId="0" fontId="2" fillId="0" borderId="20" xfId="0" applyFont="1" applyBorder="1" applyAlignment="1" applyProtection="1">
      <alignment horizontal="center"/>
    </xf>
    <xf numFmtId="0" fontId="2" fillId="0" borderId="14" xfId="0" applyFont="1" applyBorder="1" applyAlignment="1" applyProtection="1">
      <alignment horizontal="center"/>
    </xf>
    <xf numFmtId="0" fontId="2" fillId="0" borderId="21" xfId="0" applyFont="1" applyBorder="1" applyAlignment="1" applyProtection="1">
      <alignment horizontal="center"/>
    </xf>
    <xf numFmtId="0" fontId="1" fillId="0" borderId="22" xfId="0" applyFont="1" applyBorder="1" applyAlignment="1" applyProtection="1">
      <alignment horizontal="right"/>
    </xf>
    <xf numFmtId="0" fontId="1" fillId="0" borderId="0" xfId="0" applyFont="1" applyBorder="1" applyAlignment="1" applyProtection="1">
      <alignment horizontal="right"/>
    </xf>
    <xf numFmtId="0" fontId="2" fillId="3" borderId="3" xfId="0" applyFont="1" applyFill="1" applyBorder="1" applyAlignment="1" applyProtection="1">
      <alignment horizontal="justify"/>
    </xf>
    <xf numFmtId="0" fontId="2" fillId="3" borderId="4" xfId="0" applyFont="1" applyFill="1" applyBorder="1" applyAlignment="1" applyProtection="1">
      <alignment horizontal="justify"/>
    </xf>
    <xf numFmtId="0" fontId="2" fillId="3" borderId="5" xfId="0" applyFont="1" applyFill="1" applyBorder="1" applyAlignment="1" applyProtection="1">
      <alignment horizontal="justify"/>
    </xf>
    <xf numFmtId="0" fontId="2" fillId="9" borderId="0" xfId="0" applyFont="1" applyFill="1" applyBorder="1" applyAlignment="1" applyProtection="1">
      <alignment horizontal="justify"/>
    </xf>
    <xf numFmtId="0" fontId="2" fillId="0" borderId="0" xfId="0" applyFont="1" applyBorder="1" applyAlignment="1" applyProtection="1">
      <alignment wrapText="1"/>
    </xf>
    <xf numFmtId="0" fontId="2" fillId="0" borderId="0" xfId="0" applyFont="1" applyFill="1" applyAlignment="1" applyProtection="1">
      <alignment horizontal="left" wrapText="1"/>
    </xf>
    <xf numFmtId="0" fontId="1" fillId="5" borderId="0" xfId="0" applyFont="1" applyFill="1" applyBorder="1" applyAlignment="1" applyProtection="1">
      <alignment horizontal="center" vertical="top"/>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1" fillId="0" borderId="6" xfId="0" applyFont="1" applyBorder="1" applyAlignment="1" applyProtection="1">
      <alignment horizontal="center" wrapText="1"/>
    </xf>
    <xf numFmtId="10" fontId="2" fillId="0" borderId="3" xfId="4" applyNumberFormat="1" applyFont="1" applyBorder="1" applyAlignment="1" applyProtection="1">
      <alignment horizontal="center"/>
    </xf>
    <xf numFmtId="10" fontId="2" fillId="0" borderId="5" xfId="4" applyNumberFormat="1" applyFont="1" applyBorder="1" applyAlignment="1" applyProtection="1">
      <alignment horizontal="center"/>
    </xf>
    <xf numFmtId="0" fontId="1" fillId="0" borderId="6" xfId="0" applyFont="1" applyBorder="1" applyAlignment="1" applyProtection="1">
      <alignment horizontal="center" vertical="center" wrapText="1"/>
    </xf>
    <xf numFmtId="0" fontId="6" fillId="0" borderId="0" xfId="0" applyFont="1" applyFill="1" applyBorder="1" applyAlignment="1" applyProtection="1">
      <alignment horizontal="center"/>
    </xf>
    <xf numFmtId="0" fontId="2" fillId="5" borderId="0" xfId="0" applyFont="1" applyFill="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9" fontId="2" fillId="0" borderId="3" xfId="4" applyFont="1" applyBorder="1" applyAlignment="1" applyProtection="1">
      <alignment horizontal="center"/>
    </xf>
    <xf numFmtId="9" fontId="2" fillId="0" borderId="5" xfId="4" applyFont="1" applyBorder="1" applyAlignment="1" applyProtection="1">
      <alignment horizontal="center"/>
    </xf>
    <xf numFmtId="0" fontId="11" fillId="0" borderId="0" xfId="0" applyFont="1" applyBorder="1" applyAlignment="1" applyProtection="1">
      <alignment horizontal="center"/>
    </xf>
    <xf numFmtId="0" fontId="2" fillId="3" borderId="3" xfId="0" applyFont="1" applyFill="1" applyBorder="1" applyAlignment="1" applyProtection="1">
      <alignment horizontal="left"/>
    </xf>
    <xf numFmtId="0" fontId="2" fillId="3" borderId="4" xfId="0" applyFont="1" applyFill="1" applyBorder="1" applyAlignment="1" applyProtection="1">
      <alignment horizontal="left"/>
    </xf>
    <xf numFmtId="0" fontId="2" fillId="3" borderId="5" xfId="0" applyFont="1" applyFill="1" applyBorder="1" applyAlignment="1" applyProtection="1">
      <alignment horizontal="left"/>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1" fillId="5" borderId="0" xfId="0" applyFont="1" applyFill="1" applyBorder="1" applyAlignment="1" applyProtection="1">
      <alignment horizontal="center"/>
    </xf>
    <xf numFmtId="0" fontId="39" fillId="0" borderId="0" xfId="0" applyFont="1" applyBorder="1" applyAlignment="1" applyProtection="1">
      <alignment horizontal="center" wrapText="1"/>
    </xf>
    <xf numFmtId="0" fontId="2" fillId="0" borderId="3" xfId="0" applyFont="1" applyBorder="1" applyAlignment="1" applyProtection="1"/>
    <xf numFmtId="0" fontId="2" fillId="0" borderId="4" xfId="0" applyFont="1" applyBorder="1" applyAlignment="1" applyProtection="1"/>
    <xf numFmtId="0" fontId="2" fillId="0" borderId="5" xfId="0" applyFont="1" applyBorder="1" applyAlignment="1" applyProtection="1"/>
    <xf numFmtId="14" fontId="2" fillId="0" borderId="3" xfId="0" applyNumberFormat="1" applyFont="1" applyBorder="1" applyAlignment="1" applyProtection="1">
      <alignment horizontal="center"/>
    </xf>
    <xf numFmtId="14" fontId="2" fillId="0" borderId="5" xfId="0" applyNumberFormat="1" applyFont="1" applyBorder="1" applyAlignment="1" applyProtection="1">
      <alignment horizontal="center"/>
    </xf>
    <xf numFmtId="0" fontId="33" fillId="12" borderId="0" xfId="0" quotePrefix="1" applyFont="1" applyFill="1" applyBorder="1" applyAlignment="1" applyProtection="1">
      <alignment horizontal="center"/>
    </xf>
    <xf numFmtId="0" fontId="11" fillId="0" borderId="0" xfId="0" applyFont="1" applyAlignment="1" applyProtection="1">
      <alignment horizontal="center"/>
    </xf>
    <xf numFmtId="0" fontId="7" fillId="0" borderId="0" xfId="0" applyFont="1" applyBorder="1" applyAlignment="1" applyProtection="1">
      <alignment horizontal="left" wrapText="1"/>
    </xf>
    <xf numFmtId="0" fontId="2" fillId="0" borderId="6" xfId="0" applyFont="1" applyBorder="1" applyAlignment="1" applyProtection="1">
      <alignment horizontal="left"/>
    </xf>
    <xf numFmtId="0" fontId="2" fillId="0" borderId="0" xfId="0" applyFont="1" applyBorder="1" applyAlignment="1" applyProtection="1">
      <alignment horizontal="left" vertical="top"/>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8" fillId="0" borderId="6" xfId="0" applyFont="1" applyBorder="1" applyAlignment="1" applyProtection="1">
      <alignment horizontal="left" vertical="top" wrapText="1"/>
    </xf>
    <xf numFmtId="0" fontId="1" fillId="0" borderId="1" xfId="0" applyFont="1" applyBorder="1" applyAlignment="1" applyProtection="1">
      <alignment horizontal="center" wrapText="1"/>
    </xf>
    <xf numFmtId="0" fontId="2" fillId="3" borderId="6" xfId="0" applyFont="1" applyFill="1" applyBorder="1" applyAlignment="1" applyProtection="1">
      <alignment horizontal="left"/>
      <protection locked="0"/>
    </xf>
    <xf numFmtId="0" fontId="1" fillId="0" borderId="2" xfId="0" applyFont="1" applyBorder="1" applyAlignment="1" applyProtection="1">
      <alignment horizontal="center" vertical="center" textRotation="90"/>
    </xf>
    <xf numFmtId="0" fontId="1" fillId="0" borderId="15" xfId="0" applyFont="1" applyBorder="1" applyAlignment="1" applyProtection="1">
      <alignment horizontal="center" vertical="center" textRotation="90"/>
    </xf>
    <xf numFmtId="0" fontId="1" fillId="0" borderId="13" xfId="0" applyFont="1" applyBorder="1" applyAlignment="1" applyProtection="1">
      <alignment horizontal="center" vertical="center" textRotation="90"/>
    </xf>
    <xf numFmtId="0" fontId="2" fillId="3" borderId="6" xfId="0" applyFont="1" applyFill="1" applyBorder="1" applyAlignment="1" applyProtection="1">
      <alignment horizontal="left"/>
    </xf>
    <xf numFmtId="0" fontId="1" fillId="0" borderId="0" xfId="0" applyFont="1" applyBorder="1" applyAlignment="1" applyProtection="1">
      <alignment horizontal="left" wrapText="1"/>
    </xf>
    <xf numFmtId="0" fontId="2" fillId="0" borderId="6" xfId="0" applyFont="1" applyFill="1" applyBorder="1" applyAlignment="1" applyProtection="1">
      <alignment horizontal="left"/>
    </xf>
    <xf numFmtId="0" fontId="1" fillId="0" borderId="1" xfId="0" applyFont="1" applyFill="1" applyBorder="1" applyAlignment="1" applyProtection="1">
      <alignment horizontal="center" wrapText="1"/>
    </xf>
    <xf numFmtId="0" fontId="1" fillId="0" borderId="1" xfId="0" applyFont="1" applyFill="1" applyBorder="1" applyAlignment="1" applyProtection="1">
      <alignment horizontal="center"/>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1" fillId="0" borderId="0" xfId="0" applyFont="1" applyFill="1" applyBorder="1" applyAlignment="1" applyProtection="1">
      <alignment horizontal="center"/>
    </xf>
    <xf numFmtId="1" fontId="2" fillId="0" borderId="3"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right"/>
    </xf>
    <xf numFmtId="0" fontId="1" fillId="0" borderId="6" xfId="0" applyFont="1" applyFill="1" applyBorder="1" applyAlignment="1" applyProtection="1">
      <alignment horizontal="center" vertical="center" wrapText="1"/>
    </xf>
    <xf numFmtId="0" fontId="1" fillId="0" borderId="6" xfId="0" applyFont="1" applyFill="1" applyBorder="1" applyAlignment="1" applyProtection="1">
      <alignment horizontal="center" wrapText="1"/>
    </xf>
    <xf numFmtId="0" fontId="22" fillId="0" borderId="0" xfId="0" applyFont="1" applyFill="1" applyBorder="1" applyAlignment="1" applyProtection="1">
      <alignment horizontal="center"/>
    </xf>
    <xf numFmtId="0" fontId="1" fillId="0" borderId="2" xfId="0" applyFont="1" applyFill="1" applyBorder="1" applyAlignment="1" applyProtection="1">
      <alignment horizontal="center" vertical="center" textRotation="90"/>
    </xf>
    <xf numFmtId="0" fontId="1" fillId="0" borderId="15" xfId="0" applyFont="1" applyFill="1" applyBorder="1" applyAlignment="1" applyProtection="1">
      <alignment horizontal="center" vertical="center" textRotation="90"/>
    </xf>
    <xf numFmtId="0" fontId="1" fillId="0" borderId="13" xfId="0" applyFont="1" applyFill="1" applyBorder="1" applyAlignment="1" applyProtection="1">
      <alignment horizontal="center" vertical="center" textRotation="90"/>
    </xf>
    <xf numFmtId="0" fontId="1" fillId="0" borderId="6"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1" fillId="0" borderId="3"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2" fillId="0" borderId="6" xfId="0" applyFont="1" applyFill="1" applyBorder="1" applyAlignment="1" applyProtection="1">
      <alignment horizontal="justify" vertical="center" wrapText="1"/>
    </xf>
    <xf numFmtId="9" fontId="2" fillId="0" borderId="3" xfId="4" applyFont="1" applyFill="1" applyBorder="1" applyAlignment="1" applyProtection="1">
      <alignment horizontal="center"/>
    </xf>
    <xf numFmtId="9" fontId="2" fillId="0" borderId="5" xfId="4" applyFont="1" applyFill="1" applyBorder="1" applyAlignment="1" applyProtection="1">
      <alignment horizontal="center"/>
    </xf>
    <xf numFmtId="0" fontId="33" fillId="13" borderId="0" xfId="0" quotePrefix="1" applyFont="1" applyFill="1" applyBorder="1" applyAlignment="1" applyProtection="1">
      <alignment horizontal="center"/>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justify" vertical="center" wrapText="1"/>
    </xf>
    <xf numFmtId="0" fontId="7" fillId="0" borderId="3" xfId="0" applyFont="1" applyFill="1" applyBorder="1" applyAlignment="1" applyProtection="1">
      <alignment horizontal="center"/>
    </xf>
    <xf numFmtId="0" fontId="7" fillId="0" borderId="5" xfId="0" applyFont="1" applyFill="1" applyBorder="1" applyAlignment="1" applyProtection="1">
      <alignment horizontal="center"/>
    </xf>
    <xf numFmtId="0" fontId="1" fillId="0" borderId="4" xfId="0" applyFont="1" applyFill="1" applyBorder="1" applyAlignment="1" applyProtection="1">
      <alignment horizontal="center"/>
    </xf>
    <xf numFmtId="0" fontId="2" fillId="0" borderId="3"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wrapText="1"/>
    </xf>
    <xf numFmtId="0" fontId="2"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3" fillId="0" borderId="0" xfId="0" applyFont="1" applyFill="1" applyBorder="1" applyAlignment="1" applyProtection="1">
      <alignment horizontal="center"/>
    </xf>
    <xf numFmtId="0" fontId="2" fillId="0" borderId="6" xfId="0" applyFont="1" applyFill="1" applyBorder="1" applyAlignment="1" applyProtection="1">
      <alignment horizontal="left" vertical="center"/>
    </xf>
    <xf numFmtId="0" fontId="1" fillId="0" borderId="0" xfId="0" applyFont="1" applyFill="1" applyBorder="1" applyAlignment="1" applyProtection="1"/>
    <xf numFmtId="0" fontId="7" fillId="0" borderId="6" xfId="2" applyFont="1" applyFill="1" applyBorder="1" applyAlignment="1" applyProtection="1">
      <alignment horizontal="left" vertical="center" wrapText="1"/>
    </xf>
    <xf numFmtId="0" fontId="1" fillId="0" borderId="4" xfId="0" applyFont="1" applyFill="1" applyBorder="1" applyAlignment="1" applyProtection="1">
      <alignment horizontal="center" vertical="center" wrapText="1"/>
    </xf>
    <xf numFmtId="0" fontId="1" fillId="0" borderId="11"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cellXfs>
  <cellStyles count="6">
    <cellStyle name="Currency" xfId="5" builtinId="4"/>
    <cellStyle name="Normal" xfId="0" builtinId="0"/>
    <cellStyle name="Normal 4" xfId="2" xr:uid="{00000000-0005-0000-0000-000001000000}"/>
    <cellStyle name="Normal 5" xfId="1" xr:uid="{00000000-0005-0000-0000-000002000000}"/>
    <cellStyle name="Normal 7" xfId="3" xr:uid="{00000000-0005-0000-0000-000003000000}"/>
    <cellStyle name="Percent" xfId="4"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oringCertifications-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pryor/Downloads/ScoringCertifications-2016-17%20K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sheetData sheetId="1">
        <row r="5">
          <cell r="S5">
            <v>0</v>
          </cell>
        </row>
      </sheetData>
      <sheetData sheetId="2"/>
      <sheetData sheetId="3"/>
      <sheetData sheetId="4">
        <row r="22">
          <cell r="O22" t="str">
            <v>M</v>
          </cell>
          <cell r="P22">
            <v>1.1000000000000001</v>
          </cell>
          <cell r="Q22" t="str">
            <v>Accessible route of travel to dwelling from public sidewalk or thoroughfare to primary entrance.</v>
          </cell>
          <cell r="R22">
            <v>0</v>
          </cell>
          <cell r="S22">
            <v>0</v>
          </cell>
          <cell r="T22">
            <v>0</v>
          </cell>
          <cell r="U22">
            <v>0</v>
          </cell>
          <cell r="V22">
            <v>0</v>
          </cell>
          <cell r="W22">
            <v>0</v>
          </cell>
          <cell r="X22">
            <v>0</v>
          </cell>
        </row>
        <row r="23">
          <cell r="O23">
            <v>0</v>
          </cell>
          <cell r="P23">
            <v>1.2</v>
          </cell>
          <cell r="Q23" t="str">
            <v>No-step entry (1/2” or less threshold)</v>
          </cell>
          <cell r="R23">
            <v>0</v>
          </cell>
          <cell r="S23">
            <v>0</v>
          </cell>
          <cell r="T23">
            <v>0</v>
          </cell>
          <cell r="U23">
            <v>0</v>
          </cell>
          <cell r="V23">
            <v>0</v>
          </cell>
          <cell r="W23">
            <v>0</v>
          </cell>
          <cell r="X23">
            <v>0</v>
          </cell>
        </row>
        <row r="24">
          <cell r="O24" t="str">
            <v>X</v>
          </cell>
          <cell r="P24">
            <v>1.3</v>
          </cell>
          <cell r="Q24" t="str">
            <v>Accessible landscaping of at least one side yard and rear yard</v>
          </cell>
          <cell r="R24">
            <v>0</v>
          </cell>
          <cell r="S24">
            <v>0</v>
          </cell>
          <cell r="T24">
            <v>0</v>
          </cell>
          <cell r="U24">
            <v>0</v>
          </cell>
          <cell r="V24">
            <v>0</v>
          </cell>
          <cell r="W24">
            <v>0</v>
          </cell>
          <cell r="X24">
            <v>0</v>
          </cell>
        </row>
        <row r="25">
          <cell r="O25">
            <v>0</v>
          </cell>
          <cell r="P25">
            <v>1.4</v>
          </cell>
          <cell r="Q25" t="str">
            <v>Accessible route from garage/parking to home’s primary entry</v>
          </cell>
          <cell r="R25">
            <v>0</v>
          </cell>
          <cell r="S25">
            <v>0</v>
          </cell>
          <cell r="T25">
            <v>0</v>
          </cell>
          <cell r="U25">
            <v>0</v>
          </cell>
          <cell r="V25">
            <v>0</v>
          </cell>
          <cell r="W25">
            <v>0</v>
          </cell>
          <cell r="X25">
            <v>0</v>
          </cell>
        </row>
        <row r="26">
          <cell r="O26">
            <v>0</v>
          </cell>
          <cell r="P26">
            <v>1.5</v>
          </cell>
          <cell r="Q26" t="str">
            <v>Nonslip surfaces on walk and driveways with ice and snow melt systems.</v>
          </cell>
          <cell r="R26">
            <v>0</v>
          </cell>
          <cell r="S26">
            <v>0</v>
          </cell>
          <cell r="T26">
            <v>0</v>
          </cell>
          <cell r="U26">
            <v>0</v>
          </cell>
          <cell r="V26">
            <v>0</v>
          </cell>
          <cell r="W26">
            <v>0</v>
          </cell>
          <cell r="X26">
            <v>0</v>
          </cell>
        </row>
        <row r="28">
          <cell r="O28" t="str">
            <v>X</v>
          </cell>
          <cell r="P28">
            <v>2.1</v>
          </cell>
          <cell r="Q28" t="str">
            <v>Minimum 32” clear primary entry doorway</v>
          </cell>
          <cell r="R28">
            <v>0</v>
          </cell>
          <cell r="S28">
            <v>0</v>
          </cell>
          <cell r="T28">
            <v>0</v>
          </cell>
          <cell r="U28">
            <v>0</v>
          </cell>
          <cell r="V28">
            <v>0</v>
          </cell>
          <cell r="W28">
            <v>0</v>
          </cell>
          <cell r="X28">
            <v>0</v>
          </cell>
        </row>
        <row r="29">
          <cell r="O29">
            <v>0</v>
          </cell>
          <cell r="P29">
            <v>2.2000000000000002</v>
          </cell>
          <cell r="Q29" t="str">
            <v>Primary entry accessible internal/external maneuvering clearances, hardware, thresholds, and strike edge clearances</v>
          </cell>
          <cell r="R29">
            <v>0</v>
          </cell>
          <cell r="S29">
            <v>0</v>
          </cell>
          <cell r="T29">
            <v>0</v>
          </cell>
          <cell r="U29">
            <v>0</v>
          </cell>
          <cell r="V29">
            <v>0</v>
          </cell>
          <cell r="W29">
            <v>0</v>
          </cell>
          <cell r="X29">
            <v>0</v>
          </cell>
        </row>
        <row r="30">
          <cell r="O30">
            <v>0</v>
          </cell>
          <cell r="P30">
            <v>2.2999999999999998</v>
          </cell>
          <cell r="Q30" t="str">
            <v>Minimum 32” clear secondary entry doorway</v>
          </cell>
          <cell r="R30">
            <v>0</v>
          </cell>
          <cell r="S30">
            <v>0</v>
          </cell>
          <cell r="T30">
            <v>0</v>
          </cell>
          <cell r="U30">
            <v>0</v>
          </cell>
          <cell r="V30">
            <v>0</v>
          </cell>
          <cell r="W30">
            <v>0</v>
          </cell>
          <cell r="X30">
            <v>0</v>
          </cell>
        </row>
        <row r="31">
          <cell r="O31" t="str">
            <v>X</v>
          </cell>
          <cell r="P31">
            <v>2.4</v>
          </cell>
          <cell r="Q31" t="str">
            <v>Secondary entry accessible internal/external maneuvering clearances, hardware, thresholds, and strike edge clearances</v>
          </cell>
          <cell r="R31">
            <v>0</v>
          </cell>
          <cell r="S31">
            <v>0</v>
          </cell>
          <cell r="T31">
            <v>0</v>
          </cell>
          <cell r="U31">
            <v>0</v>
          </cell>
          <cell r="V31">
            <v>0</v>
          </cell>
          <cell r="W31">
            <v>0</v>
          </cell>
          <cell r="X31">
            <v>0</v>
          </cell>
        </row>
        <row r="32">
          <cell r="O32">
            <v>0</v>
          </cell>
          <cell r="P32">
            <v>2.5</v>
          </cell>
          <cell r="Q32" t="str">
            <v>Primary entry accessible/dual peephole and back lit doorbell</v>
          </cell>
          <cell r="R32">
            <v>0</v>
          </cell>
          <cell r="S32">
            <v>0</v>
          </cell>
          <cell r="T32">
            <v>0</v>
          </cell>
          <cell r="U32">
            <v>0</v>
          </cell>
          <cell r="V32">
            <v>0</v>
          </cell>
          <cell r="W32">
            <v>0</v>
          </cell>
          <cell r="X32">
            <v>0</v>
          </cell>
        </row>
        <row r="33">
          <cell r="O33">
            <v>0</v>
          </cell>
          <cell r="P33">
            <v>2.6</v>
          </cell>
          <cell r="Q33" t="str">
            <v>Accessible sliding glass door and threshold height</v>
          </cell>
          <cell r="R33">
            <v>0</v>
          </cell>
          <cell r="S33">
            <v>0</v>
          </cell>
          <cell r="T33">
            <v>0</v>
          </cell>
          <cell r="U33">
            <v>0</v>
          </cell>
          <cell r="V33">
            <v>0</v>
          </cell>
          <cell r="W33">
            <v>0</v>
          </cell>
          <cell r="X33">
            <v>0</v>
          </cell>
        </row>
        <row r="34">
          <cell r="O34">
            <v>0</v>
          </cell>
          <cell r="P34">
            <v>2.7</v>
          </cell>
          <cell r="Q34" t="str">
            <v>Weather-sheltered entry area</v>
          </cell>
          <cell r="R34">
            <v>0</v>
          </cell>
          <cell r="S34">
            <v>0</v>
          </cell>
          <cell r="T34">
            <v>0</v>
          </cell>
          <cell r="U34">
            <v>0</v>
          </cell>
          <cell r="V34">
            <v>0</v>
          </cell>
          <cell r="W34">
            <v>0</v>
          </cell>
          <cell r="X34">
            <v>0</v>
          </cell>
        </row>
        <row r="36">
          <cell r="O36">
            <v>0</v>
          </cell>
          <cell r="P36">
            <v>3.1</v>
          </cell>
          <cell r="Q36" t="str">
            <v>Accessible route of travel to at least one bathroom/powder room, kitchen, and common room</v>
          </cell>
          <cell r="R36">
            <v>0</v>
          </cell>
          <cell r="S36">
            <v>0</v>
          </cell>
          <cell r="T36">
            <v>0</v>
          </cell>
          <cell r="U36">
            <v>0</v>
          </cell>
          <cell r="V36">
            <v>0</v>
          </cell>
          <cell r="W36">
            <v>0</v>
          </cell>
          <cell r="X36">
            <v>0</v>
          </cell>
        </row>
        <row r="37">
          <cell r="O37">
            <v>0</v>
          </cell>
          <cell r="P37">
            <v>3.2</v>
          </cell>
          <cell r="Q37" t="str">
            <v>42” wide hallways/maneuvering clearances with 32” clear doorways on accessible route</v>
          </cell>
          <cell r="R37">
            <v>0</v>
          </cell>
          <cell r="S37">
            <v>0</v>
          </cell>
          <cell r="T37">
            <v>0</v>
          </cell>
          <cell r="U37">
            <v>0</v>
          </cell>
          <cell r="V37">
            <v>0</v>
          </cell>
          <cell r="W37">
            <v>0</v>
          </cell>
          <cell r="X37">
            <v>0</v>
          </cell>
        </row>
        <row r="38">
          <cell r="O38">
            <v>0</v>
          </cell>
          <cell r="P38">
            <v>3.3</v>
          </cell>
          <cell r="Q38" t="str">
            <v>All interior door handles are lever style.</v>
          </cell>
          <cell r="R38">
            <v>0</v>
          </cell>
          <cell r="S38">
            <v>0</v>
          </cell>
          <cell r="T38">
            <v>0</v>
          </cell>
          <cell r="U38">
            <v>0</v>
          </cell>
          <cell r="V38">
            <v>0</v>
          </cell>
          <cell r="W38">
            <v>0</v>
          </cell>
          <cell r="X38">
            <v>0</v>
          </cell>
        </row>
        <row r="39">
          <cell r="O39">
            <v>0</v>
          </cell>
          <cell r="P39">
            <v>3.4</v>
          </cell>
          <cell r="Q39" t="str">
            <v>Accessible hardware, strike edge clearance, and thresholds for accessible doorways</v>
          </cell>
          <cell r="R39">
            <v>0</v>
          </cell>
          <cell r="S39">
            <v>0</v>
          </cell>
          <cell r="T39">
            <v>0</v>
          </cell>
          <cell r="U39">
            <v>0</v>
          </cell>
          <cell r="V39">
            <v>0</v>
          </cell>
          <cell r="W39">
            <v>0</v>
          </cell>
          <cell r="X39">
            <v>0</v>
          </cell>
        </row>
        <row r="40">
          <cell r="O40">
            <v>0</v>
          </cell>
          <cell r="P40">
            <v>3.5</v>
          </cell>
          <cell r="Q40" t="str">
            <v>Light switches, electric receptacles, and environmental and alarm controls at accessible heights on accessible route/rooms</v>
          </cell>
          <cell r="R40">
            <v>0</v>
          </cell>
          <cell r="S40">
            <v>0</v>
          </cell>
          <cell r="T40">
            <v>0</v>
          </cell>
          <cell r="U40">
            <v>0</v>
          </cell>
          <cell r="V40">
            <v>0</v>
          </cell>
          <cell r="W40">
            <v>0</v>
          </cell>
          <cell r="X40">
            <v>0</v>
          </cell>
        </row>
        <row r="41">
          <cell r="O41">
            <v>0</v>
          </cell>
          <cell r="P41">
            <v>3.6</v>
          </cell>
          <cell r="Q41" t="str">
            <v>Rocker light switches/controls on accessible route/rooms</v>
          </cell>
          <cell r="R41">
            <v>0</v>
          </cell>
          <cell r="S41">
            <v>0</v>
          </cell>
          <cell r="T41">
            <v>0</v>
          </cell>
          <cell r="U41">
            <v>0</v>
          </cell>
          <cell r="V41">
            <v>0</v>
          </cell>
          <cell r="W41">
            <v>0</v>
          </cell>
          <cell r="X41">
            <v>0</v>
          </cell>
        </row>
        <row r="42">
          <cell r="O42">
            <v>0</v>
          </cell>
          <cell r="P42">
            <v>3.7</v>
          </cell>
          <cell r="Q42" t="str">
            <v>Visual smoke/fire/carbon monoxide alarm</v>
          </cell>
          <cell r="R42">
            <v>0</v>
          </cell>
          <cell r="S42">
            <v>0</v>
          </cell>
          <cell r="T42">
            <v>0</v>
          </cell>
          <cell r="U42">
            <v>0</v>
          </cell>
          <cell r="V42">
            <v>0</v>
          </cell>
          <cell r="W42">
            <v>0</v>
          </cell>
          <cell r="X42">
            <v>0</v>
          </cell>
        </row>
        <row r="43">
          <cell r="O43">
            <v>0</v>
          </cell>
          <cell r="P43">
            <v>3.8</v>
          </cell>
          <cell r="Q43" t="str">
            <v>Audio and visual doorbell</v>
          </cell>
          <cell r="R43">
            <v>0</v>
          </cell>
          <cell r="S43">
            <v>0</v>
          </cell>
          <cell r="T43">
            <v>0</v>
          </cell>
          <cell r="U43">
            <v>0</v>
          </cell>
          <cell r="V43">
            <v>0</v>
          </cell>
          <cell r="W43">
            <v>0</v>
          </cell>
          <cell r="X43">
            <v>0</v>
          </cell>
        </row>
        <row r="44">
          <cell r="O44">
            <v>0</v>
          </cell>
          <cell r="P44">
            <v>3.9</v>
          </cell>
          <cell r="Q44" t="str">
            <v>Audio and visual security alarm</v>
          </cell>
          <cell r="R44">
            <v>0</v>
          </cell>
          <cell r="S44">
            <v>0</v>
          </cell>
          <cell r="T44">
            <v>0</v>
          </cell>
          <cell r="U44">
            <v>0</v>
          </cell>
          <cell r="V44">
            <v>0</v>
          </cell>
          <cell r="W44">
            <v>0</v>
          </cell>
          <cell r="X44">
            <v>0</v>
          </cell>
        </row>
        <row r="45">
          <cell r="O45">
            <v>0</v>
          </cell>
          <cell r="P45" t="str">
            <v>3.10</v>
          </cell>
          <cell r="Q45" t="str">
            <v>Closets on accessible route: adjustable (36”-60”) rods/shelves</v>
          </cell>
          <cell r="R45">
            <v>0</v>
          </cell>
          <cell r="S45">
            <v>0</v>
          </cell>
          <cell r="T45">
            <v>0</v>
          </cell>
          <cell r="U45">
            <v>0</v>
          </cell>
          <cell r="V45">
            <v>0</v>
          </cell>
          <cell r="W45">
            <v>0</v>
          </cell>
          <cell r="X45">
            <v>0</v>
          </cell>
        </row>
        <row r="46">
          <cell r="O46">
            <v>0</v>
          </cell>
          <cell r="P46">
            <v>3.11</v>
          </cell>
          <cell r="Q46" t="str">
            <v>Nonslip carpet/floor for accessible route (Low pile carpet less than 1/2" thick)</v>
          </cell>
          <cell r="R46">
            <v>0</v>
          </cell>
          <cell r="S46">
            <v>0</v>
          </cell>
          <cell r="T46">
            <v>0</v>
          </cell>
          <cell r="U46">
            <v>0</v>
          </cell>
          <cell r="V46">
            <v>0</v>
          </cell>
          <cell r="W46">
            <v>0</v>
          </cell>
          <cell r="X46">
            <v>0</v>
          </cell>
        </row>
        <row r="47">
          <cell r="O47">
            <v>0</v>
          </cell>
          <cell r="P47">
            <v>3.12</v>
          </cell>
          <cell r="Q47" t="str">
            <v>Handrail reinforcement (1 side) provided in all accessible routes of travel/rooms over 4 feet long</v>
          </cell>
          <cell r="R47">
            <v>0</v>
          </cell>
          <cell r="S47">
            <v>0</v>
          </cell>
          <cell r="T47">
            <v>0</v>
          </cell>
          <cell r="U47">
            <v>0</v>
          </cell>
          <cell r="V47">
            <v>0</v>
          </cell>
          <cell r="W47">
            <v>0</v>
          </cell>
          <cell r="X47">
            <v>0</v>
          </cell>
        </row>
        <row r="49">
          <cell r="O49">
            <v>0</v>
          </cell>
          <cell r="P49">
            <v>4.0999999999999996</v>
          </cell>
          <cell r="Q49" t="str">
            <v>At least one kitchen on accessible route of travel</v>
          </cell>
        </row>
        <row r="51">
          <cell r="O51">
            <v>0</v>
          </cell>
          <cell r="P51" t="str">
            <v>4.2a</v>
          </cell>
          <cell r="Q51" t="str">
            <v>Stove (specify 30”x48” or greater)</v>
          </cell>
          <cell r="R51">
            <v>0</v>
          </cell>
          <cell r="S51">
            <v>0</v>
          </cell>
          <cell r="T51">
            <v>0</v>
          </cell>
          <cell r="U51">
            <v>0</v>
          </cell>
          <cell r="V51">
            <v>0</v>
          </cell>
          <cell r="W51">
            <v>0</v>
          </cell>
          <cell r="X51">
            <v>0</v>
          </cell>
        </row>
        <row r="52">
          <cell r="O52">
            <v>0</v>
          </cell>
          <cell r="P52" t="str">
            <v>4.2b</v>
          </cell>
          <cell r="Q52" t="str">
            <v>Refrigerator (specify 30”x48” or greater)</v>
          </cell>
          <cell r="R52">
            <v>0</v>
          </cell>
          <cell r="S52">
            <v>0</v>
          </cell>
          <cell r="T52">
            <v>0</v>
          </cell>
          <cell r="U52">
            <v>0</v>
          </cell>
          <cell r="V52">
            <v>0</v>
          </cell>
          <cell r="W52">
            <v>0</v>
          </cell>
          <cell r="X52">
            <v>0</v>
          </cell>
        </row>
        <row r="53">
          <cell r="O53">
            <v>0</v>
          </cell>
          <cell r="P53" t="str">
            <v>4.2c</v>
          </cell>
          <cell r="Q53" t="str">
            <v>Dishwasher (specify 30”x48” or greater)</v>
          </cell>
          <cell r="R53">
            <v>0</v>
          </cell>
          <cell r="S53">
            <v>0</v>
          </cell>
          <cell r="T53">
            <v>0</v>
          </cell>
          <cell r="U53">
            <v>0</v>
          </cell>
          <cell r="V53">
            <v>0</v>
          </cell>
          <cell r="W53">
            <v>0</v>
          </cell>
          <cell r="X53">
            <v>0</v>
          </cell>
        </row>
        <row r="54">
          <cell r="O54">
            <v>0</v>
          </cell>
          <cell r="P54" t="str">
            <v>4.2d</v>
          </cell>
          <cell r="Q54" t="str">
            <v>Sink (specify 30”x48” or greater)</v>
          </cell>
          <cell r="R54">
            <v>0</v>
          </cell>
          <cell r="S54">
            <v>0</v>
          </cell>
          <cell r="T54">
            <v>0</v>
          </cell>
          <cell r="U54">
            <v>0</v>
          </cell>
          <cell r="V54">
            <v>0</v>
          </cell>
          <cell r="W54">
            <v>0</v>
          </cell>
          <cell r="X54">
            <v>0</v>
          </cell>
        </row>
        <row r="55">
          <cell r="O55">
            <v>0</v>
          </cell>
          <cell r="P55" t="str">
            <v>4.2e</v>
          </cell>
          <cell r="Q55" t="str">
            <v>Oven (if separate) (specify 30”x48” or greater)</v>
          </cell>
          <cell r="R55">
            <v>0</v>
          </cell>
          <cell r="S55">
            <v>0</v>
          </cell>
          <cell r="T55">
            <v>0</v>
          </cell>
          <cell r="U55">
            <v>0</v>
          </cell>
          <cell r="V55">
            <v>0</v>
          </cell>
          <cell r="W55">
            <v>0</v>
          </cell>
          <cell r="X55">
            <v>0</v>
          </cell>
        </row>
        <row r="56">
          <cell r="O56">
            <v>0</v>
          </cell>
          <cell r="P56" t="str">
            <v>4.2f</v>
          </cell>
          <cell r="Q56" t="str">
            <v>U-shaped kitchen space requirements</v>
          </cell>
          <cell r="R56">
            <v>0</v>
          </cell>
          <cell r="S56">
            <v>0</v>
          </cell>
          <cell r="T56">
            <v>0</v>
          </cell>
          <cell r="U56">
            <v>0</v>
          </cell>
          <cell r="V56">
            <v>0</v>
          </cell>
          <cell r="W56">
            <v>0</v>
          </cell>
          <cell r="X56">
            <v>0</v>
          </cell>
        </row>
        <row r="57">
          <cell r="O57">
            <v>0</v>
          </cell>
          <cell r="P57" t="str">
            <v>4.2g</v>
          </cell>
          <cell r="Q57" t="str">
            <v>Other (specify 30”x48” or greater)</v>
          </cell>
          <cell r="R57">
            <v>0</v>
          </cell>
          <cell r="S57">
            <v>0</v>
          </cell>
          <cell r="T57">
            <v>0</v>
          </cell>
          <cell r="U57">
            <v>0</v>
          </cell>
          <cell r="V57">
            <v>0</v>
          </cell>
          <cell r="W57">
            <v>0</v>
          </cell>
          <cell r="X57">
            <v>0</v>
          </cell>
        </row>
        <row r="59">
          <cell r="O59">
            <v>0</v>
          </cell>
          <cell r="P59" t="str">
            <v>4.3a</v>
          </cell>
          <cell r="Q59" t="str">
            <v>Stove</v>
          </cell>
          <cell r="R59">
            <v>0</v>
          </cell>
          <cell r="S59">
            <v>0</v>
          </cell>
          <cell r="T59">
            <v>0</v>
          </cell>
          <cell r="U59">
            <v>0</v>
          </cell>
          <cell r="V59">
            <v>0</v>
          </cell>
          <cell r="W59">
            <v>0</v>
          </cell>
          <cell r="X59">
            <v>0</v>
          </cell>
        </row>
        <row r="60">
          <cell r="O60">
            <v>0</v>
          </cell>
          <cell r="P60" t="str">
            <v>4.3b</v>
          </cell>
          <cell r="Q60" t="str">
            <v>Refrigerator</v>
          </cell>
          <cell r="R60">
            <v>0</v>
          </cell>
          <cell r="S60">
            <v>0</v>
          </cell>
          <cell r="T60">
            <v>0</v>
          </cell>
          <cell r="U60">
            <v>0</v>
          </cell>
          <cell r="V60">
            <v>0</v>
          </cell>
          <cell r="W60">
            <v>0</v>
          </cell>
          <cell r="X60">
            <v>0</v>
          </cell>
        </row>
        <row r="61">
          <cell r="O61">
            <v>0</v>
          </cell>
          <cell r="P61" t="str">
            <v>4.3c</v>
          </cell>
          <cell r="Q61" t="str">
            <v>Dishwasher</v>
          </cell>
          <cell r="R61">
            <v>0</v>
          </cell>
          <cell r="S61">
            <v>0</v>
          </cell>
          <cell r="T61">
            <v>0</v>
          </cell>
          <cell r="U61">
            <v>0</v>
          </cell>
          <cell r="V61">
            <v>0</v>
          </cell>
          <cell r="W61">
            <v>0</v>
          </cell>
          <cell r="X61">
            <v>0</v>
          </cell>
        </row>
        <row r="62">
          <cell r="O62">
            <v>0</v>
          </cell>
          <cell r="P62" t="str">
            <v>4.3d</v>
          </cell>
          <cell r="Q62" t="str">
            <v>Sink</v>
          </cell>
          <cell r="R62">
            <v>0</v>
          </cell>
          <cell r="S62">
            <v>0</v>
          </cell>
          <cell r="T62">
            <v>0</v>
          </cell>
          <cell r="U62">
            <v>0</v>
          </cell>
          <cell r="V62">
            <v>0</v>
          </cell>
          <cell r="W62">
            <v>0</v>
          </cell>
          <cell r="X62">
            <v>0</v>
          </cell>
        </row>
        <row r="63">
          <cell r="O63">
            <v>0</v>
          </cell>
          <cell r="P63" t="str">
            <v>4.3e</v>
          </cell>
          <cell r="Q63" t="str">
            <v>Microwave/receptacle at countertop height</v>
          </cell>
          <cell r="R63">
            <v>0</v>
          </cell>
          <cell r="S63">
            <v>0</v>
          </cell>
          <cell r="T63">
            <v>0</v>
          </cell>
          <cell r="U63">
            <v>0</v>
          </cell>
          <cell r="V63">
            <v>0</v>
          </cell>
          <cell r="W63">
            <v>0</v>
          </cell>
          <cell r="X63">
            <v>0</v>
          </cell>
        </row>
        <row r="65">
          <cell r="O65">
            <v>0</v>
          </cell>
          <cell r="P65" t="str">
            <v>4.4a</v>
          </cell>
          <cell r="Q65" t="str">
            <v>All or a specified portion repositionable</v>
          </cell>
          <cell r="R65">
            <v>0</v>
          </cell>
          <cell r="S65">
            <v>0</v>
          </cell>
          <cell r="T65">
            <v>0</v>
          </cell>
          <cell r="U65">
            <v>0</v>
          </cell>
          <cell r="V65">
            <v>0</v>
          </cell>
          <cell r="W65">
            <v>0</v>
          </cell>
          <cell r="X65">
            <v>0</v>
          </cell>
        </row>
        <row r="66">
          <cell r="O66">
            <v>0</v>
          </cell>
          <cell r="P66" t="str">
            <v>4.4b</v>
          </cell>
          <cell r="Q66" t="str">
            <v>One or more counter areas at 30” wide and 28”-32” high</v>
          </cell>
          <cell r="R66">
            <v>0</v>
          </cell>
          <cell r="S66">
            <v>0</v>
          </cell>
          <cell r="T66">
            <v>0</v>
          </cell>
          <cell r="U66">
            <v>0</v>
          </cell>
          <cell r="V66">
            <v>0</v>
          </cell>
          <cell r="W66">
            <v>0</v>
          </cell>
          <cell r="X66">
            <v>0</v>
          </cell>
        </row>
        <row r="67">
          <cell r="O67">
            <v>0</v>
          </cell>
          <cell r="P67" t="str">
            <v>4.4c</v>
          </cell>
          <cell r="Q67" t="str">
            <v>One or more workspaces at 30” wide with knee/toe space</v>
          </cell>
          <cell r="R67">
            <v>0</v>
          </cell>
          <cell r="S67">
            <v>0</v>
          </cell>
          <cell r="T67">
            <v>0</v>
          </cell>
          <cell r="U67">
            <v>0</v>
          </cell>
          <cell r="V67">
            <v>0</v>
          </cell>
          <cell r="W67">
            <v>0</v>
          </cell>
          <cell r="X67">
            <v>0</v>
          </cell>
        </row>
        <row r="69">
          <cell r="O69">
            <v>0</v>
          </cell>
          <cell r="P69" t="str">
            <v>4.5a</v>
          </cell>
          <cell r="Q69" t="str">
            <v>Base cabinets: pull-out and/or Lazy Susan shelves</v>
          </cell>
          <cell r="R69">
            <v>0</v>
          </cell>
          <cell r="S69">
            <v>0</v>
          </cell>
          <cell r="T69">
            <v>0</v>
          </cell>
          <cell r="U69">
            <v>0</v>
          </cell>
          <cell r="V69">
            <v>0</v>
          </cell>
          <cell r="W69">
            <v>0</v>
          </cell>
          <cell r="X69">
            <v>0</v>
          </cell>
        </row>
        <row r="70">
          <cell r="O70">
            <v>0</v>
          </cell>
          <cell r="P70" t="str">
            <v>4.5b</v>
          </cell>
          <cell r="Q70" t="str">
            <v>Additional under-cabinet lighting</v>
          </cell>
          <cell r="R70">
            <v>0</v>
          </cell>
          <cell r="S70">
            <v>0</v>
          </cell>
          <cell r="T70">
            <v>0</v>
          </cell>
          <cell r="U70">
            <v>0</v>
          </cell>
          <cell r="V70">
            <v>0</v>
          </cell>
          <cell r="W70">
            <v>0</v>
          </cell>
          <cell r="X70">
            <v>0</v>
          </cell>
        </row>
        <row r="71">
          <cell r="O71">
            <v>0</v>
          </cell>
          <cell r="P71" t="str">
            <v>4.5c</v>
          </cell>
          <cell r="Q71" t="str">
            <v>Accessible handles//touch latches for doors/drawers</v>
          </cell>
          <cell r="R71">
            <v>0</v>
          </cell>
          <cell r="S71">
            <v>0</v>
          </cell>
          <cell r="T71">
            <v>0</v>
          </cell>
          <cell r="U71">
            <v>0</v>
          </cell>
          <cell r="V71">
            <v>0</v>
          </cell>
          <cell r="W71">
            <v>0</v>
          </cell>
          <cell r="X71">
            <v>0</v>
          </cell>
        </row>
        <row r="73">
          <cell r="O73">
            <v>0</v>
          </cell>
          <cell r="P73" t="str">
            <v>4.6a</v>
          </cell>
          <cell r="Q73" t="str">
            <v>Repositionable height</v>
          </cell>
          <cell r="R73">
            <v>0</v>
          </cell>
          <cell r="S73">
            <v>0</v>
          </cell>
          <cell r="T73">
            <v>0</v>
          </cell>
          <cell r="U73">
            <v>0</v>
          </cell>
          <cell r="V73">
            <v>0</v>
          </cell>
          <cell r="W73">
            <v>0</v>
          </cell>
          <cell r="X73">
            <v>0</v>
          </cell>
        </row>
        <row r="74">
          <cell r="O74">
            <v>0</v>
          </cell>
          <cell r="P74" t="str">
            <v>4.6b</v>
          </cell>
          <cell r="Q74" t="str">
            <v>Removable base cabinets under sink</v>
          </cell>
          <cell r="R74">
            <v>0</v>
          </cell>
          <cell r="S74">
            <v>0</v>
          </cell>
          <cell r="T74">
            <v>0</v>
          </cell>
          <cell r="U74">
            <v>0</v>
          </cell>
          <cell r="V74">
            <v>0</v>
          </cell>
          <cell r="W74">
            <v>0</v>
          </cell>
          <cell r="X74">
            <v>0</v>
          </cell>
        </row>
        <row r="75">
          <cell r="O75">
            <v>0</v>
          </cell>
          <cell r="P75" t="str">
            <v>4.6c</v>
          </cell>
          <cell r="Q75" t="str">
            <v>Single-handle lever faucet</v>
          </cell>
          <cell r="R75">
            <v>0</v>
          </cell>
          <cell r="S75">
            <v>0</v>
          </cell>
          <cell r="T75">
            <v>0</v>
          </cell>
          <cell r="U75">
            <v>0</v>
          </cell>
          <cell r="V75">
            <v>0</v>
          </cell>
          <cell r="W75">
            <v>0</v>
          </cell>
          <cell r="X75">
            <v>0</v>
          </cell>
        </row>
        <row r="76">
          <cell r="O76">
            <v>0</v>
          </cell>
          <cell r="P76" t="str">
            <v>4.6d</v>
          </cell>
          <cell r="Q76" t="str">
            <v>Anti-scald device</v>
          </cell>
          <cell r="R76">
            <v>0</v>
          </cell>
          <cell r="S76">
            <v>0</v>
          </cell>
          <cell r="T76">
            <v>0</v>
          </cell>
          <cell r="U76">
            <v>0</v>
          </cell>
          <cell r="V76">
            <v>0</v>
          </cell>
          <cell r="W76">
            <v>0</v>
          </cell>
          <cell r="X76">
            <v>0</v>
          </cell>
        </row>
        <row r="78">
          <cell r="O78">
            <v>0</v>
          </cell>
          <cell r="P78" t="str">
            <v>4.7a</v>
          </cell>
          <cell r="Q78" t="str">
            <v>Edge border of cabinets/counters</v>
          </cell>
          <cell r="R78">
            <v>0</v>
          </cell>
          <cell r="S78">
            <v>0</v>
          </cell>
          <cell r="T78">
            <v>0</v>
          </cell>
          <cell r="U78">
            <v>0</v>
          </cell>
          <cell r="V78">
            <v>0</v>
          </cell>
          <cell r="W78">
            <v>0</v>
          </cell>
          <cell r="X78">
            <v>0</v>
          </cell>
        </row>
        <row r="79">
          <cell r="O79">
            <v>0</v>
          </cell>
          <cell r="P79" t="str">
            <v>4.7b</v>
          </cell>
          <cell r="Q79" t="str">
            <v>Flooring: in front of appliances</v>
          </cell>
          <cell r="R79">
            <v>0</v>
          </cell>
          <cell r="S79">
            <v>0</v>
          </cell>
          <cell r="T79">
            <v>0</v>
          </cell>
          <cell r="U79">
            <v>0</v>
          </cell>
          <cell r="V79">
            <v>0</v>
          </cell>
          <cell r="W79">
            <v>0</v>
          </cell>
          <cell r="X79">
            <v>0</v>
          </cell>
        </row>
        <row r="80">
          <cell r="O80">
            <v>0</v>
          </cell>
          <cell r="P80" t="str">
            <v>4.7c</v>
          </cell>
          <cell r="Q80" t="str">
            <v>Flooring: on route of travel</v>
          </cell>
          <cell r="R80">
            <v>0</v>
          </cell>
          <cell r="S80">
            <v>0</v>
          </cell>
          <cell r="T80">
            <v>0</v>
          </cell>
          <cell r="U80">
            <v>0</v>
          </cell>
          <cell r="V80">
            <v>0</v>
          </cell>
          <cell r="W80">
            <v>0</v>
          </cell>
          <cell r="X80">
            <v>0</v>
          </cell>
        </row>
        <row r="82">
          <cell r="O82">
            <v>0</v>
          </cell>
          <cell r="P82">
            <v>5.0999999999999996</v>
          </cell>
          <cell r="Q82" t="str">
            <v>At least one full bathroom on accessible route of travel</v>
          </cell>
        </row>
        <row r="84">
          <cell r="O84">
            <v>0</v>
          </cell>
          <cell r="P84" t="str">
            <v>5.2a</v>
          </cell>
          <cell r="Q84" t="str">
            <v>Maneuvering space diameter: 30” x 48” turning area or 60” diameter turning area</v>
          </cell>
          <cell r="R84">
            <v>0</v>
          </cell>
          <cell r="S84">
            <v>0</v>
          </cell>
          <cell r="T84">
            <v>0</v>
          </cell>
          <cell r="U84">
            <v>0</v>
          </cell>
          <cell r="V84">
            <v>0</v>
          </cell>
          <cell r="W84">
            <v>0</v>
          </cell>
          <cell r="X84">
            <v>0</v>
          </cell>
        </row>
        <row r="85">
          <cell r="O85">
            <v>0</v>
          </cell>
          <cell r="P85" t="str">
            <v>5.2b</v>
          </cell>
          <cell r="Q85" t="str">
            <v>Clear space for toilet and sink: 30” x 48” clear use area</v>
          </cell>
          <cell r="R85">
            <v>0</v>
          </cell>
          <cell r="S85">
            <v>0</v>
          </cell>
          <cell r="T85">
            <v>0</v>
          </cell>
          <cell r="U85">
            <v>0</v>
          </cell>
          <cell r="V85">
            <v>0</v>
          </cell>
          <cell r="W85">
            <v>0</v>
          </cell>
          <cell r="X85">
            <v>0</v>
          </cell>
        </row>
        <row r="86">
          <cell r="Q86" t="str">
            <v>Bathtub and/or shower</v>
          </cell>
          <cell r="R86">
            <v>0</v>
          </cell>
          <cell r="S86">
            <v>0</v>
          </cell>
          <cell r="T86">
            <v>0</v>
          </cell>
          <cell r="U86">
            <v>0</v>
          </cell>
          <cell r="V86">
            <v>0</v>
          </cell>
          <cell r="W86">
            <v>0</v>
          </cell>
          <cell r="X86">
            <v>0</v>
          </cell>
        </row>
        <row r="87">
          <cell r="O87">
            <v>0</v>
          </cell>
          <cell r="P87" t="str">
            <v>5.3a</v>
          </cell>
          <cell r="Q87" t="str">
            <v>Standard bathtub or shower with grab bar reinforcement</v>
          </cell>
          <cell r="R87">
            <v>0</v>
          </cell>
          <cell r="S87">
            <v>0</v>
          </cell>
          <cell r="T87">
            <v>0</v>
          </cell>
          <cell r="U87">
            <v>0</v>
          </cell>
          <cell r="V87">
            <v>0</v>
          </cell>
          <cell r="W87">
            <v>0</v>
          </cell>
          <cell r="X87">
            <v>0</v>
          </cell>
        </row>
        <row r="88">
          <cell r="O88">
            <v>0</v>
          </cell>
          <cell r="P88" t="str">
            <v>5.3b</v>
          </cell>
          <cell r="Q88" t="str">
            <v>Standard bathtub or shower with grab bars</v>
          </cell>
          <cell r="R88">
            <v>0</v>
          </cell>
          <cell r="S88">
            <v>0</v>
          </cell>
          <cell r="T88">
            <v>0</v>
          </cell>
          <cell r="U88">
            <v>0</v>
          </cell>
          <cell r="V88">
            <v>0</v>
          </cell>
          <cell r="W88">
            <v>0</v>
          </cell>
          <cell r="X88">
            <v>0</v>
          </cell>
        </row>
        <row r="89">
          <cell r="O89">
            <v>0</v>
          </cell>
          <cell r="P89" t="str">
            <v>5.3c</v>
          </cell>
          <cell r="Q89" t="str">
            <v>Accessible (roll-in) shower</v>
          </cell>
          <cell r="R89">
            <v>0</v>
          </cell>
          <cell r="S89">
            <v>0</v>
          </cell>
          <cell r="T89">
            <v>0</v>
          </cell>
          <cell r="U89">
            <v>0</v>
          </cell>
          <cell r="V89">
            <v>0</v>
          </cell>
          <cell r="W89">
            <v>0</v>
          </cell>
          <cell r="X89">
            <v>0</v>
          </cell>
        </row>
        <row r="90">
          <cell r="O90">
            <v>0</v>
          </cell>
          <cell r="P90" t="str">
            <v>5.3d</v>
          </cell>
          <cell r="Q90" t="str">
            <v>Single-handle lever faucets</v>
          </cell>
          <cell r="R90">
            <v>0</v>
          </cell>
          <cell r="S90">
            <v>0</v>
          </cell>
          <cell r="T90">
            <v>0</v>
          </cell>
          <cell r="U90">
            <v>0</v>
          </cell>
          <cell r="V90">
            <v>0</v>
          </cell>
          <cell r="W90">
            <v>0</v>
          </cell>
          <cell r="X90">
            <v>0</v>
          </cell>
        </row>
        <row r="91">
          <cell r="O91">
            <v>0</v>
          </cell>
          <cell r="P91" t="str">
            <v>5.3e</v>
          </cell>
          <cell r="Q91" t="str">
            <v>Offset controls for exterior use</v>
          </cell>
          <cell r="R91">
            <v>0</v>
          </cell>
          <cell r="S91">
            <v>0</v>
          </cell>
          <cell r="T91">
            <v>0</v>
          </cell>
          <cell r="U91">
            <v>0</v>
          </cell>
          <cell r="V91">
            <v>0</v>
          </cell>
          <cell r="W91">
            <v>0</v>
          </cell>
          <cell r="X91">
            <v>0</v>
          </cell>
        </row>
        <row r="93">
          <cell r="O93">
            <v>0</v>
          </cell>
          <cell r="P93" t="str">
            <v>5.4a</v>
          </cell>
          <cell r="Q93" t="str">
            <v xml:space="preserve"> Standard toilet with grab bar reinforcement</v>
          </cell>
          <cell r="R93">
            <v>0</v>
          </cell>
          <cell r="S93">
            <v>0</v>
          </cell>
          <cell r="T93">
            <v>0</v>
          </cell>
          <cell r="U93">
            <v>0</v>
          </cell>
          <cell r="V93">
            <v>0</v>
          </cell>
          <cell r="W93">
            <v>0</v>
          </cell>
          <cell r="X93">
            <v>0</v>
          </cell>
        </row>
        <row r="94">
          <cell r="O94">
            <v>0</v>
          </cell>
          <cell r="P94" t="str">
            <v>5.4b</v>
          </cell>
          <cell r="Q94" t="str">
            <v xml:space="preserve"> Standard toilet with grab bars</v>
          </cell>
          <cell r="R94">
            <v>0</v>
          </cell>
          <cell r="S94">
            <v>0</v>
          </cell>
          <cell r="T94">
            <v>0</v>
          </cell>
          <cell r="U94">
            <v>0</v>
          </cell>
          <cell r="V94">
            <v>0</v>
          </cell>
          <cell r="W94">
            <v>0</v>
          </cell>
          <cell r="X94">
            <v>0</v>
          </cell>
        </row>
        <row r="95">
          <cell r="O95">
            <v>0</v>
          </cell>
          <cell r="P95" t="str">
            <v>5.4c</v>
          </cell>
          <cell r="Q95" t="str">
            <v xml:space="preserve"> Accessible toilet with grab bars</v>
          </cell>
          <cell r="R95">
            <v>0</v>
          </cell>
          <cell r="S95">
            <v>0</v>
          </cell>
          <cell r="T95">
            <v>0</v>
          </cell>
          <cell r="U95">
            <v>0</v>
          </cell>
          <cell r="V95">
            <v>0</v>
          </cell>
          <cell r="W95">
            <v>0</v>
          </cell>
          <cell r="X95">
            <v>0</v>
          </cell>
        </row>
        <row r="97">
          <cell r="O97">
            <v>0</v>
          </cell>
          <cell r="P97" t="str">
            <v>5.6a</v>
          </cell>
          <cell r="Q97" t="str">
            <v xml:space="preserve"> Standard with removable base cabinets</v>
          </cell>
          <cell r="R97">
            <v>0</v>
          </cell>
          <cell r="S97">
            <v>0</v>
          </cell>
          <cell r="T97">
            <v>0</v>
          </cell>
          <cell r="U97">
            <v>0</v>
          </cell>
          <cell r="V97">
            <v>0</v>
          </cell>
          <cell r="W97">
            <v>0</v>
          </cell>
          <cell r="X97">
            <v>0</v>
          </cell>
        </row>
        <row r="98">
          <cell r="O98">
            <v>0</v>
          </cell>
          <cell r="P98" t="str">
            <v>5.6b</v>
          </cell>
          <cell r="Q98" t="str">
            <v xml:space="preserve"> Pedestal or open front</v>
          </cell>
          <cell r="R98">
            <v>0</v>
          </cell>
          <cell r="S98">
            <v>0</v>
          </cell>
          <cell r="T98">
            <v>0</v>
          </cell>
          <cell r="U98">
            <v>0</v>
          </cell>
          <cell r="V98">
            <v>0</v>
          </cell>
          <cell r="W98">
            <v>0</v>
          </cell>
          <cell r="X98">
            <v>0</v>
          </cell>
        </row>
        <row r="100">
          <cell r="O100">
            <v>0</v>
          </cell>
          <cell r="P100" t="str">
            <v>5.7a</v>
          </cell>
          <cell r="Q100" t="str">
            <v xml:space="preserve"> Lower/accessible medicine chest</v>
          </cell>
          <cell r="R100">
            <v>0</v>
          </cell>
          <cell r="S100">
            <v>0</v>
          </cell>
          <cell r="T100">
            <v>0</v>
          </cell>
          <cell r="U100">
            <v>0</v>
          </cell>
          <cell r="V100">
            <v>0</v>
          </cell>
          <cell r="W100">
            <v>0</v>
          </cell>
          <cell r="X100">
            <v>0</v>
          </cell>
        </row>
        <row r="101">
          <cell r="O101">
            <v>0</v>
          </cell>
          <cell r="P101" t="str">
            <v>5.7b</v>
          </cell>
          <cell r="Q101" t="str">
            <v xml:space="preserve"> Anti-scald device</v>
          </cell>
          <cell r="R101">
            <v>0</v>
          </cell>
          <cell r="S101">
            <v>0</v>
          </cell>
          <cell r="T101">
            <v>0</v>
          </cell>
          <cell r="U101">
            <v>0</v>
          </cell>
          <cell r="V101">
            <v>0</v>
          </cell>
          <cell r="W101">
            <v>0</v>
          </cell>
          <cell r="X101">
            <v>0</v>
          </cell>
        </row>
        <row r="102">
          <cell r="O102">
            <v>0</v>
          </cell>
          <cell r="P102" t="str">
            <v>5.7c</v>
          </cell>
          <cell r="Q102" t="str">
            <v xml:space="preserve"> Anti-scald devices for sink</v>
          </cell>
          <cell r="R102">
            <v>0</v>
          </cell>
          <cell r="S102">
            <v>0</v>
          </cell>
          <cell r="T102">
            <v>0</v>
          </cell>
          <cell r="U102">
            <v>0</v>
          </cell>
          <cell r="V102">
            <v>0</v>
          </cell>
          <cell r="W102">
            <v>0</v>
          </cell>
          <cell r="X102">
            <v>0</v>
          </cell>
        </row>
        <row r="103">
          <cell r="O103">
            <v>0</v>
          </cell>
          <cell r="P103" t="str">
            <v>5.7d</v>
          </cell>
          <cell r="Q103" t="str">
            <v xml:space="preserve"> Accessible handles//touch latches for doors/drawers</v>
          </cell>
          <cell r="R103">
            <v>0</v>
          </cell>
          <cell r="S103">
            <v>0</v>
          </cell>
          <cell r="T103">
            <v>0</v>
          </cell>
          <cell r="U103">
            <v>0</v>
          </cell>
          <cell r="V103">
            <v>0</v>
          </cell>
          <cell r="W103">
            <v>0</v>
          </cell>
          <cell r="X103">
            <v>0</v>
          </cell>
        </row>
        <row r="104">
          <cell r="O104">
            <v>0</v>
          </cell>
          <cell r="P104" t="str">
            <v>5.7e</v>
          </cell>
          <cell r="Q104" t="str">
            <v xml:space="preserve"> Lower towel rack(s)</v>
          </cell>
          <cell r="R104">
            <v>0</v>
          </cell>
          <cell r="S104">
            <v>0</v>
          </cell>
          <cell r="T104">
            <v>0</v>
          </cell>
          <cell r="U104">
            <v>0</v>
          </cell>
          <cell r="V104">
            <v>0</v>
          </cell>
          <cell r="W104">
            <v>0</v>
          </cell>
          <cell r="X104">
            <v>0</v>
          </cell>
        </row>
        <row r="105">
          <cell r="O105">
            <v>0</v>
          </cell>
          <cell r="P105" t="str">
            <v>5.7f</v>
          </cell>
          <cell r="Q105" t="str">
            <v xml:space="preserve"> Contrasting floor color</v>
          </cell>
          <cell r="R105">
            <v>0</v>
          </cell>
          <cell r="S105">
            <v>0</v>
          </cell>
          <cell r="T105">
            <v>0</v>
          </cell>
          <cell r="U105">
            <v>0</v>
          </cell>
          <cell r="V105">
            <v>0</v>
          </cell>
          <cell r="W105">
            <v>0</v>
          </cell>
          <cell r="X105">
            <v>0</v>
          </cell>
        </row>
        <row r="106">
          <cell r="O106">
            <v>0</v>
          </cell>
          <cell r="P106" t="str">
            <v>5.7g</v>
          </cell>
          <cell r="Q106" t="str">
            <v xml:space="preserve"> Fold-down/fixed shower seat(s)</v>
          </cell>
          <cell r="R106">
            <v>0</v>
          </cell>
          <cell r="S106">
            <v>0</v>
          </cell>
          <cell r="T106">
            <v>0</v>
          </cell>
          <cell r="U106">
            <v>0</v>
          </cell>
          <cell r="V106">
            <v>0</v>
          </cell>
          <cell r="W106">
            <v>0</v>
          </cell>
          <cell r="X106">
            <v>0</v>
          </cell>
        </row>
        <row r="107">
          <cell r="O107">
            <v>0</v>
          </cell>
          <cell r="P107" t="str">
            <v>5.7h</v>
          </cell>
          <cell r="Q107" t="str">
            <v xml:space="preserve"> Accessible toilet tissue holder</v>
          </cell>
          <cell r="R107">
            <v>0</v>
          </cell>
          <cell r="S107">
            <v>0</v>
          </cell>
          <cell r="T107">
            <v>0</v>
          </cell>
          <cell r="U107">
            <v>0</v>
          </cell>
          <cell r="V107">
            <v>0</v>
          </cell>
          <cell r="W107">
            <v>0</v>
          </cell>
          <cell r="X107">
            <v>0</v>
          </cell>
        </row>
        <row r="108">
          <cell r="O108">
            <v>0</v>
          </cell>
          <cell r="P108" t="str">
            <v>5.7i</v>
          </cell>
          <cell r="Q108" t="str">
            <v xml:space="preserve"> Hand-held adjustable shower spray unit(s)</v>
          </cell>
          <cell r="R108">
            <v>0</v>
          </cell>
          <cell r="S108">
            <v>0</v>
          </cell>
          <cell r="T108">
            <v>0</v>
          </cell>
          <cell r="U108">
            <v>0</v>
          </cell>
          <cell r="V108">
            <v>0</v>
          </cell>
          <cell r="W108">
            <v>0</v>
          </cell>
          <cell r="X108">
            <v>0</v>
          </cell>
        </row>
        <row r="110">
          <cell r="O110">
            <v>0</v>
          </cell>
          <cell r="P110">
            <v>6.1</v>
          </cell>
          <cell r="Q110" t="str">
            <v>Dining room on accessible route of travel</v>
          </cell>
          <cell r="R110">
            <v>0</v>
          </cell>
          <cell r="S110">
            <v>0</v>
          </cell>
          <cell r="T110">
            <v>0</v>
          </cell>
          <cell r="U110">
            <v>0</v>
          </cell>
          <cell r="V110">
            <v>0</v>
          </cell>
          <cell r="W110">
            <v>0</v>
          </cell>
          <cell r="X110">
            <v>0</v>
          </cell>
        </row>
        <row r="111">
          <cell r="O111">
            <v>0</v>
          </cell>
          <cell r="P111">
            <v>6.2</v>
          </cell>
          <cell r="Q111" t="str">
            <v>Living room on accessible route of travel</v>
          </cell>
          <cell r="R111">
            <v>0</v>
          </cell>
          <cell r="S111">
            <v>0</v>
          </cell>
          <cell r="T111">
            <v>0</v>
          </cell>
          <cell r="U111">
            <v>0</v>
          </cell>
          <cell r="V111">
            <v>0</v>
          </cell>
          <cell r="W111">
            <v>0</v>
          </cell>
          <cell r="X111">
            <v>0</v>
          </cell>
        </row>
        <row r="112">
          <cell r="O112">
            <v>0</v>
          </cell>
          <cell r="P112">
            <v>6.3</v>
          </cell>
          <cell r="Q112" t="str">
            <v>Other common room on accessible route of travel</v>
          </cell>
          <cell r="R112">
            <v>0</v>
          </cell>
          <cell r="S112">
            <v>0</v>
          </cell>
          <cell r="T112">
            <v>0</v>
          </cell>
          <cell r="U112">
            <v>0</v>
          </cell>
          <cell r="V112">
            <v>0</v>
          </cell>
          <cell r="W112">
            <v>0</v>
          </cell>
          <cell r="X112">
            <v>0</v>
          </cell>
        </row>
        <row r="114">
          <cell r="O114">
            <v>0</v>
          </cell>
          <cell r="P114">
            <v>7.1</v>
          </cell>
        </row>
        <row r="115">
          <cell r="O115">
            <v>0</v>
          </cell>
          <cell r="P115">
            <v>7.2</v>
          </cell>
        </row>
        <row r="116">
          <cell r="O116">
            <v>0</v>
          </cell>
          <cell r="P116">
            <v>7.3</v>
          </cell>
        </row>
        <row r="117">
          <cell r="O117">
            <v>0</v>
          </cell>
          <cell r="P117">
            <v>7.4</v>
          </cell>
        </row>
        <row r="119">
          <cell r="O119">
            <v>0</v>
          </cell>
          <cell r="P119">
            <v>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refreshError="1"/>
      <sheetData sheetId="1"/>
      <sheetData sheetId="2" refreshError="1"/>
      <sheetData sheetId="3" refreshError="1"/>
      <sheetData sheetId="4">
        <row r="22">
          <cell r="O22" t="str">
            <v>M</v>
          </cell>
          <cell r="P22">
            <v>1.1000000000000001</v>
          </cell>
          <cell r="Q22" t="str">
            <v>Accessible route of travel to dwelling from public sidewalk or thoroughfare to primary entrance.</v>
          </cell>
        </row>
        <row r="23">
          <cell r="O23"/>
          <cell r="P23">
            <v>1.2</v>
          </cell>
          <cell r="Q23" t="str">
            <v>No-step entry (1/2” or less threshold)</v>
          </cell>
        </row>
        <row r="24">
          <cell r="O24" t="str">
            <v>X</v>
          </cell>
          <cell r="P24">
            <v>1.3</v>
          </cell>
          <cell r="Q24" t="str">
            <v>Accessible landscaping of at least one side yard and rear yard</v>
          </cell>
        </row>
        <row r="25">
          <cell r="O25"/>
          <cell r="P25">
            <v>1.4</v>
          </cell>
          <cell r="Q25" t="str">
            <v>Accessible route from garage/parking to home’s primary entry</v>
          </cell>
        </row>
        <row r="26">
          <cell r="O26"/>
          <cell r="P26">
            <v>1.5</v>
          </cell>
          <cell r="Q26" t="str">
            <v>Nonslip surfaces on walk and driveways with ice and snow melt systems.</v>
          </cell>
        </row>
        <row r="28">
          <cell r="O28" t="str">
            <v>X</v>
          </cell>
          <cell r="P28">
            <v>2.1</v>
          </cell>
          <cell r="Q28" t="str">
            <v>Minimum 32” clear primary entry doorway</v>
          </cell>
        </row>
        <row r="29">
          <cell r="O29"/>
          <cell r="P29">
            <v>2.2000000000000002</v>
          </cell>
          <cell r="Q29" t="str">
            <v>Primary entry accessible internal/external maneuvering clearances, hardware, thresholds, and strike edge clearances</v>
          </cell>
        </row>
        <row r="30">
          <cell r="O30"/>
          <cell r="P30">
            <v>2.2999999999999998</v>
          </cell>
          <cell r="Q30" t="str">
            <v>Minimum 32” clear secondary entry doorway</v>
          </cell>
        </row>
        <row r="31">
          <cell r="O31" t="str">
            <v>X</v>
          </cell>
          <cell r="P31">
            <v>2.4</v>
          </cell>
          <cell r="Q31" t="str">
            <v>Secondary entry accessible internal/external maneuvering clearances, hardware, thresholds, and strike edge clearances</v>
          </cell>
        </row>
        <row r="32">
          <cell r="O32"/>
          <cell r="P32">
            <v>2.5</v>
          </cell>
          <cell r="Q32" t="str">
            <v>Primary entry accessible/dual peephole and back lit doorbell</v>
          </cell>
        </row>
        <row r="33">
          <cell r="O33"/>
          <cell r="P33">
            <v>2.6</v>
          </cell>
          <cell r="Q33" t="str">
            <v>Accessible sliding glass door and threshold height</v>
          </cell>
        </row>
        <row r="34">
          <cell r="O34"/>
          <cell r="P34">
            <v>2.7</v>
          </cell>
          <cell r="Q34" t="str">
            <v>Weather-sheltered entry area</v>
          </cell>
        </row>
        <row r="36">
          <cell r="O36"/>
          <cell r="P36">
            <v>3.1</v>
          </cell>
          <cell r="Q36" t="str">
            <v>Accessible route of travel to at least one bathroom/powder room, kitchen, and common room</v>
          </cell>
        </row>
        <row r="37">
          <cell r="O37"/>
          <cell r="P37">
            <v>3.2</v>
          </cell>
          <cell r="Q37" t="str">
            <v>42” wide hallways/maneuvering clearances with 32” clear doorways on accessible route</v>
          </cell>
        </row>
        <row r="38">
          <cell r="O38"/>
          <cell r="P38">
            <v>3.3</v>
          </cell>
          <cell r="Q38" t="str">
            <v>All interior door handles are lever style.</v>
          </cell>
        </row>
        <row r="39">
          <cell r="O39"/>
          <cell r="P39">
            <v>3.4</v>
          </cell>
          <cell r="Q39" t="str">
            <v>Accessible hardware, strike edge clearance, and thresholds for accessible doorways</v>
          </cell>
        </row>
        <row r="40">
          <cell r="O40"/>
          <cell r="P40">
            <v>3.5</v>
          </cell>
          <cell r="Q40" t="str">
            <v>Light switches, electric receptacles, and environmental and alarm controls at accessible heights on accessible route/rooms</v>
          </cell>
        </row>
        <row r="41">
          <cell r="O41"/>
          <cell r="P41">
            <v>3.6</v>
          </cell>
          <cell r="Q41" t="str">
            <v>Rocker light switches/controls on accessible route/rooms</v>
          </cell>
        </row>
        <row r="42">
          <cell r="O42"/>
          <cell r="P42">
            <v>3.7</v>
          </cell>
          <cell r="Q42" t="str">
            <v>Visual smoke/fire/carbon monoxide alarm</v>
          </cell>
        </row>
        <row r="43">
          <cell r="O43"/>
          <cell r="P43">
            <v>3.8</v>
          </cell>
          <cell r="Q43" t="str">
            <v>Audio and visual doorbell</v>
          </cell>
        </row>
        <row r="44">
          <cell r="O44"/>
          <cell r="P44">
            <v>3.9</v>
          </cell>
          <cell r="Q44" t="str">
            <v>Audio and visual security alarm</v>
          </cell>
        </row>
        <row r="45">
          <cell r="O45"/>
          <cell r="P45" t="str">
            <v>3.10</v>
          </cell>
          <cell r="Q45" t="str">
            <v>Closets on accessible route: adjustable (36”-60”) rods/shelves</v>
          </cell>
        </row>
        <row r="46">
          <cell r="O46"/>
          <cell r="P46">
            <v>3.11</v>
          </cell>
          <cell r="Q46" t="str">
            <v>Nonslip carpet/floor for accessible route (Low pile carpet less than 1/2" thick)</v>
          </cell>
        </row>
        <row r="47">
          <cell r="O47"/>
          <cell r="P47">
            <v>3.12</v>
          </cell>
          <cell r="Q47" t="str">
            <v>Handrail reinforcement (1 side) provided in all accessible routes of travel/rooms over 4 feet long</v>
          </cell>
        </row>
        <row r="49">
          <cell r="O49"/>
          <cell r="P49">
            <v>4.0999999999999996</v>
          </cell>
          <cell r="Q49" t="str">
            <v>At least one kitchen on accessible route of travel</v>
          </cell>
        </row>
        <row r="51">
          <cell r="O51"/>
          <cell r="P51" t="str">
            <v>4.2a</v>
          </cell>
          <cell r="Q51" t="str">
            <v>Stove (specify 30”x48” or greater)</v>
          </cell>
        </row>
        <row r="52">
          <cell r="O52"/>
          <cell r="P52" t="str">
            <v>4.2b</v>
          </cell>
          <cell r="Q52" t="str">
            <v>Refrigerator (specify 30”x48” or greater)</v>
          </cell>
        </row>
        <row r="53">
          <cell r="O53"/>
          <cell r="P53" t="str">
            <v>4.2c</v>
          </cell>
          <cell r="Q53" t="str">
            <v>Dishwasher (specify 30”x48” or greater)</v>
          </cell>
        </row>
        <row r="54">
          <cell r="O54"/>
          <cell r="P54" t="str">
            <v>4.2d</v>
          </cell>
          <cell r="Q54" t="str">
            <v>Sink (specify 30”x48” or greater)</v>
          </cell>
        </row>
        <row r="55">
          <cell r="O55"/>
          <cell r="P55" t="str">
            <v>4.2e</v>
          </cell>
          <cell r="Q55" t="str">
            <v>Oven (if separate) (specify 30”x48” or greater)</v>
          </cell>
        </row>
        <row r="56">
          <cell r="O56"/>
          <cell r="P56" t="str">
            <v>4.2f</v>
          </cell>
          <cell r="Q56" t="str">
            <v>U-shaped kitchen space requirements</v>
          </cell>
        </row>
        <row r="57">
          <cell r="O57"/>
          <cell r="P57" t="str">
            <v>4.2g</v>
          </cell>
          <cell r="Q57" t="str">
            <v>Other (specify 30”x48” or greater)</v>
          </cell>
        </row>
        <row r="59">
          <cell r="O59"/>
          <cell r="P59" t="str">
            <v>4.3a</v>
          </cell>
          <cell r="Q59" t="str">
            <v>Stove</v>
          </cell>
        </row>
        <row r="60">
          <cell r="O60"/>
          <cell r="P60" t="str">
            <v>4.3b</v>
          </cell>
          <cell r="Q60" t="str">
            <v>Refrigerator</v>
          </cell>
        </row>
        <row r="61">
          <cell r="O61"/>
          <cell r="P61" t="str">
            <v>4.3c</v>
          </cell>
          <cell r="Q61" t="str">
            <v>Dishwasher</v>
          </cell>
        </row>
        <row r="62">
          <cell r="O62"/>
          <cell r="P62" t="str">
            <v>4.3d</v>
          </cell>
          <cell r="Q62" t="str">
            <v>Sink</v>
          </cell>
        </row>
        <row r="63">
          <cell r="O63"/>
          <cell r="P63" t="str">
            <v>4.3e</v>
          </cell>
          <cell r="Q63" t="str">
            <v>Microwave/receptacle at countertop height</v>
          </cell>
        </row>
        <row r="65">
          <cell r="O65"/>
          <cell r="P65" t="str">
            <v>4.4a</v>
          </cell>
          <cell r="Q65" t="str">
            <v>All or a specified portion repositionable</v>
          </cell>
        </row>
        <row r="66">
          <cell r="O66"/>
          <cell r="P66" t="str">
            <v>4.4b</v>
          </cell>
          <cell r="Q66" t="str">
            <v>One or more counter areas at 30” wide and 28”-32” high</v>
          </cell>
        </row>
        <row r="67">
          <cell r="O67"/>
          <cell r="P67" t="str">
            <v>4.4c</v>
          </cell>
          <cell r="Q67" t="str">
            <v>One or more workspaces at 30” wide with knee/toe space</v>
          </cell>
        </row>
        <row r="69">
          <cell r="O69"/>
          <cell r="P69" t="str">
            <v>4.5a</v>
          </cell>
          <cell r="Q69" t="str">
            <v>Base cabinets: pull-out and/or Lazy Susan shelves</v>
          </cell>
        </row>
        <row r="70">
          <cell r="O70"/>
          <cell r="P70" t="str">
            <v>4.5b</v>
          </cell>
          <cell r="Q70" t="str">
            <v>Additional under-cabinet lighting</v>
          </cell>
        </row>
        <row r="71">
          <cell r="O71"/>
          <cell r="P71" t="str">
            <v>4.5c</v>
          </cell>
          <cell r="Q71" t="str">
            <v>Accessible handles//touch latches for doors/drawers</v>
          </cell>
        </row>
        <row r="73">
          <cell r="O73"/>
          <cell r="P73" t="str">
            <v>4.6a</v>
          </cell>
          <cell r="Q73" t="str">
            <v>Repositionable height</v>
          </cell>
        </row>
        <row r="74">
          <cell r="O74"/>
          <cell r="P74" t="str">
            <v>4.6b</v>
          </cell>
          <cell r="Q74" t="str">
            <v>Removable base cabinets under sink</v>
          </cell>
        </row>
        <row r="75">
          <cell r="O75"/>
          <cell r="P75" t="str">
            <v>4.6c</v>
          </cell>
          <cell r="Q75" t="str">
            <v>Single-handle lever faucet</v>
          </cell>
        </row>
        <row r="76">
          <cell r="O76"/>
          <cell r="P76" t="str">
            <v>4.6d</v>
          </cell>
          <cell r="Q76" t="str">
            <v>Anti-scald device</v>
          </cell>
        </row>
        <row r="78">
          <cell r="O78"/>
          <cell r="P78" t="str">
            <v>4.7a</v>
          </cell>
          <cell r="Q78" t="str">
            <v>Edge border of cabinets/counters</v>
          </cell>
        </row>
        <row r="79">
          <cell r="O79"/>
          <cell r="P79" t="str">
            <v>4.7b</v>
          </cell>
          <cell r="Q79" t="str">
            <v>Flooring: in front of appliances</v>
          </cell>
        </row>
        <row r="80">
          <cell r="O80"/>
          <cell r="P80" t="str">
            <v>4.7c</v>
          </cell>
          <cell r="Q80" t="str">
            <v>Flooring: on route of travel</v>
          </cell>
        </row>
        <row r="82">
          <cell r="O82"/>
          <cell r="P82">
            <v>5.0999999999999996</v>
          </cell>
          <cell r="Q82" t="str">
            <v>At least one full bathroom on accessible route of travel</v>
          </cell>
        </row>
        <row r="84">
          <cell r="O84"/>
          <cell r="P84" t="str">
            <v>5.2a</v>
          </cell>
          <cell r="Q84" t="str">
            <v>Maneuvering space diameter: 30” x 48” turning area or 60” diameter turning area</v>
          </cell>
        </row>
        <row r="85">
          <cell r="O85"/>
          <cell r="P85" t="str">
            <v>5.2b</v>
          </cell>
          <cell r="Q85" t="str">
            <v>Clear space for toilet and sink: 30” x 48” clear use area</v>
          </cell>
        </row>
        <row r="86">
          <cell r="Q86" t="str">
            <v>Bathtub and/or shower</v>
          </cell>
        </row>
        <row r="87">
          <cell r="O87"/>
          <cell r="P87" t="str">
            <v>5.3a</v>
          </cell>
          <cell r="Q87" t="str">
            <v>Standard bathtub or shower with grab bar reinforcement</v>
          </cell>
        </row>
        <row r="88">
          <cell r="O88"/>
          <cell r="P88" t="str">
            <v>5.3b</v>
          </cell>
          <cell r="Q88" t="str">
            <v>Standard bathtub or shower with grab bars</v>
          </cell>
        </row>
        <row r="89">
          <cell r="O89"/>
          <cell r="P89" t="str">
            <v>5.3c</v>
          </cell>
          <cell r="Q89" t="str">
            <v>Accessible (roll-in) shower</v>
          </cell>
        </row>
        <row r="90">
          <cell r="O90"/>
          <cell r="P90" t="str">
            <v>5.3d</v>
          </cell>
          <cell r="Q90" t="str">
            <v>Single-handle lever faucets</v>
          </cell>
        </row>
        <row r="91">
          <cell r="O91"/>
          <cell r="P91" t="str">
            <v>5.3e</v>
          </cell>
          <cell r="Q91" t="str">
            <v>Offset controls for exterior use</v>
          </cell>
        </row>
        <row r="93">
          <cell r="O93"/>
          <cell r="P93" t="str">
            <v>5.4a</v>
          </cell>
          <cell r="Q93" t="str">
            <v xml:space="preserve"> Standard toilet with grab bar reinforcement</v>
          </cell>
        </row>
        <row r="94">
          <cell r="O94"/>
          <cell r="P94" t="str">
            <v>5.4b</v>
          </cell>
          <cell r="Q94" t="str">
            <v xml:space="preserve"> Standard toilet with grab bars</v>
          </cell>
        </row>
        <row r="95">
          <cell r="O95"/>
          <cell r="P95" t="str">
            <v>5.4c</v>
          </cell>
          <cell r="Q95" t="str">
            <v xml:space="preserve"> Accessible toilet with grab bars</v>
          </cell>
        </row>
        <row r="97">
          <cell r="O97"/>
          <cell r="P97" t="str">
            <v>5.6a</v>
          </cell>
          <cell r="Q97" t="str">
            <v xml:space="preserve"> Standard with removable base cabinets</v>
          </cell>
        </row>
        <row r="98">
          <cell r="O98"/>
          <cell r="P98" t="str">
            <v>5.6b</v>
          </cell>
          <cell r="Q98" t="str">
            <v xml:space="preserve"> Pedestal or open front</v>
          </cell>
        </row>
        <row r="100">
          <cell r="O100"/>
          <cell r="P100" t="str">
            <v>5.7a</v>
          </cell>
          <cell r="Q100" t="str">
            <v xml:space="preserve"> Lower/accessible medicine chest</v>
          </cell>
        </row>
        <row r="101">
          <cell r="O101"/>
          <cell r="P101" t="str">
            <v>5.7b</v>
          </cell>
          <cell r="Q101" t="str">
            <v xml:space="preserve"> Anti-scald device</v>
          </cell>
        </row>
        <row r="102">
          <cell r="O102"/>
          <cell r="P102" t="str">
            <v>5.7c</v>
          </cell>
          <cell r="Q102" t="str">
            <v xml:space="preserve"> Anti-scald devices for sink</v>
          </cell>
        </row>
        <row r="103">
          <cell r="O103"/>
          <cell r="P103" t="str">
            <v>5.7d</v>
          </cell>
          <cell r="Q103" t="str">
            <v xml:space="preserve"> Accessible handles//touch latches for doors/drawers</v>
          </cell>
        </row>
        <row r="104">
          <cell r="O104"/>
          <cell r="P104" t="str">
            <v>5.7e</v>
          </cell>
          <cell r="Q104" t="str">
            <v xml:space="preserve"> Lower towel rack(s)</v>
          </cell>
        </row>
        <row r="105">
          <cell r="O105"/>
          <cell r="P105" t="str">
            <v>5.7f</v>
          </cell>
          <cell r="Q105" t="str">
            <v xml:space="preserve"> Contrasting floor color</v>
          </cell>
        </row>
        <row r="106">
          <cell r="O106"/>
          <cell r="P106" t="str">
            <v>5.7g</v>
          </cell>
          <cell r="Q106" t="str">
            <v xml:space="preserve"> Fold-down/fixed shower seat(s)</v>
          </cell>
        </row>
        <row r="107">
          <cell r="O107"/>
          <cell r="P107" t="str">
            <v>5.7h</v>
          </cell>
          <cell r="Q107" t="str">
            <v xml:space="preserve"> Accessible toilet tissue holder</v>
          </cell>
        </row>
        <row r="108">
          <cell r="O108"/>
          <cell r="P108" t="str">
            <v>5.7i</v>
          </cell>
          <cell r="Q108" t="str">
            <v xml:space="preserve"> Hand-held adjustable shower spray unit(s)</v>
          </cell>
        </row>
        <row r="110">
          <cell r="O110"/>
          <cell r="P110">
            <v>6.1</v>
          </cell>
          <cell r="Q110" t="str">
            <v>Dining room on accessible route of travel</v>
          </cell>
        </row>
        <row r="111">
          <cell r="O111"/>
          <cell r="P111">
            <v>6.2</v>
          </cell>
          <cell r="Q111" t="str">
            <v>Living room on accessible route of travel</v>
          </cell>
        </row>
        <row r="112">
          <cell r="O112"/>
          <cell r="P112">
            <v>6.3</v>
          </cell>
          <cell r="Q112" t="str">
            <v>Other common room on accessible route of travel</v>
          </cell>
        </row>
        <row r="114">
          <cell r="O114"/>
          <cell r="P114">
            <v>7.1</v>
          </cell>
        </row>
        <row r="115">
          <cell r="O115"/>
          <cell r="P115">
            <v>7.2</v>
          </cell>
        </row>
        <row r="116">
          <cell r="O116"/>
          <cell r="P116">
            <v>7.3</v>
          </cell>
        </row>
        <row r="117">
          <cell r="O117"/>
          <cell r="P117">
            <v>7.4</v>
          </cell>
        </row>
        <row r="119">
          <cell r="O119"/>
          <cell r="P119">
            <v>8.1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N46"/>
  <sheetViews>
    <sheetView showGridLines="0" tabSelected="1" view="pageBreakPreview" zoomScaleNormal="100" zoomScaleSheetLayoutView="100" workbookViewId="0">
      <selection activeCell="A3" sqref="A3"/>
    </sheetView>
  </sheetViews>
  <sheetFormatPr defaultColWidth="9.140625" defaultRowHeight="15" x14ac:dyDescent="0.25"/>
  <cols>
    <col min="1" max="1" width="3.42578125" style="148" customWidth="1"/>
    <col min="2" max="13" width="9.140625" style="148"/>
    <col min="14" max="16384" width="9.140625" style="98"/>
  </cols>
  <sheetData>
    <row r="1" spans="1:14" ht="18" x14ac:dyDescent="0.25">
      <c r="B1" s="487" t="s">
        <v>90</v>
      </c>
      <c r="C1" s="487"/>
      <c r="D1" s="487"/>
      <c r="E1" s="487"/>
      <c r="F1" s="487"/>
      <c r="G1" s="487"/>
      <c r="H1" s="487"/>
      <c r="I1" s="487"/>
      <c r="J1" s="487"/>
      <c r="K1" s="487"/>
      <c r="L1" s="487"/>
      <c r="M1" s="487"/>
    </row>
    <row r="2" spans="1:14" ht="15.75" x14ac:dyDescent="0.25">
      <c r="A2" s="494" t="s">
        <v>459</v>
      </c>
      <c r="B2" s="494"/>
      <c r="C2" s="494"/>
      <c r="D2" s="494"/>
      <c r="E2" s="494"/>
      <c r="F2" s="494"/>
      <c r="G2" s="494"/>
      <c r="H2" s="494"/>
      <c r="I2" s="494"/>
      <c r="J2" s="494"/>
      <c r="K2" s="494"/>
      <c r="L2" s="494"/>
      <c r="M2" s="494"/>
      <c r="N2" s="99"/>
    </row>
    <row r="4" spans="1:14" ht="21" customHeight="1" thickBot="1" x14ac:dyDescent="0.3">
      <c r="A4" s="493" t="s">
        <v>85</v>
      </c>
      <c r="B4" s="493"/>
      <c r="C4" s="493"/>
      <c r="D4" s="493"/>
      <c r="E4" s="493"/>
      <c r="F4" s="493"/>
      <c r="G4" s="493"/>
      <c r="H4" s="493"/>
      <c r="I4" s="493"/>
      <c r="J4" s="493"/>
      <c r="K4" s="493"/>
      <c r="L4" s="493"/>
      <c r="M4" s="493"/>
    </row>
    <row r="6" spans="1:14" s="100" customFormat="1" ht="51.75" customHeight="1" x14ac:dyDescent="0.25">
      <c r="A6" s="149"/>
      <c r="B6" s="488" t="s">
        <v>238</v>
      </c>
      <c r="C6" s="488"/>
      <c r="D6" s="488"/>
      <c r="E6" s="488"/>
      <c r="F6" s="488"/>
      <c r="G6" s="488"/>
      <c r="H6" s="488"/>
      <c r="I6" s="488"/>
      <c r="J6" s="488"/>
      <c r="K6" s="488"/>
      <c r="L6" s="488"/>
      <c r="M6" s="488"/>
    </row>
    <row r="7" spans="1:14" s="100" customFormat="1" ht="16.5" x14ac:dyDescent="0.25">
      <c r="A7" s="149"/>
      <c r="B7" s="150"/>
      <c r="C7" s="150"/>
      <c r="D7" s="150"/>
      <c r="E7" s="150"/>
      <c r="F7" s="150"/>
      <c r="G7" s="150"/>
      <c r="H7" s="150"/>
      <c r="I7" s="150"/>
      <c r="J7" s="150"/>
      <c r="K7" s="150"/>
      <c r="L7" s="150"/>
      <c r="M7" s="150"/>
    </row>
    <row r="8" spans="1:14" s="100" customFormat="1" ht="39" customHeight="1" x14ac:dyDescent="0.25">
      <c r="A8" s="149"/>
      <c r="B8" s="488" t="s">
        <v>108</v>
      </c>
      <c r="C8" s="488"/>
      <c r="D8" s="488"/>
      <c r="E8" s="488"/>
      <c r="F8" s="488"/>
      <c r="G8" s="488"/>
      <c r="H8" s="488"/>
      <c r="I8" s="488"/>
      <c r="J8" s="488"/>
      <c r="K8" s="488"/>
      <c r="L8" s="488"/>
      <c r="M8" s="488"/>
    </row>
    <row r="9" spans="1:14" s="100" customFormat="1" ht="16.5" customHeight="1" x14ac:dyDescent="0.25">
      <c r="A9" s="149"/>
      <c r="B9" s="151"/>
      <c r="C9" s="151"/>
      <c r="D9" s="151"/>
      <c r="E9" s="151"/>
      <c r="F9" s="151"/>
      <c r="G9" s="151"/>
      <c r="H9" s="151"/>
      <c r="I9" s="151"/>
      <c r="J9" s="151"/>
      <c r="K9" s="151"/>
      <c r="L9" s="151"/>
      <c r="M9" s="151"/>
    </row>
    <row r="10" spans="1:14" s="100" customFormat="1" ht="39" customHeight="1" x14ac:dyDescent="0.25">
      <c r="A10" s="149"/>
      <c r="B10" s="488" t="s">
        <v>102</v>
      </c>
      <c r="C10" s="488"/>
      <c r="D10" s="488"/>
      <c r="E10" s="488"/>
      <c r="F10" s="488"/>
      <c r="G10" s="488"/>
      <c r="H10" s="488"/>
      <c r="I10" s="488"/>
      <c r="J10" s="488"/>
      <c r="K10" s="488"/>
      <c r="L10" s="488"/>
      <c r="M10" s="488"/>
    </row>
    <row r="11" spans="1:14" s="100" customFormat="1" ht="16.5" x14ac:dyDescent="0.25">
      <c r="A11" s="149"/>
      <c r="B11" s="150"/>
      <c r="C11" s="150"/>
      <c r="D11" s="150"/>
      <c r="E11" s="150"/>
      <c r="F11" s="150"/>
      <c r="G11" s="150"/>
      <c r="H11" s="150"/>
      <c r="I11" s="150"/>
      <c r="J11" s="150"/>
      <c r="K11" s="150"/>
      <c r="L11" s="150"/>
      <c r="M11" s="150"/>
    </row>
    <row r="12" spans="1:14" s="100" customFormat="1" ht="16.5" x14ac:dyDescent="0.25">
      <c r="A12" s="152">
        <v>1</v>
      </c>
      <c r="B12" s="489" t="s">
        <v>97</v>
      </c>
      <c r="C12" s="489"/>
      <c r="D12" s="489"/>
      <c r="E12" s="489"/>
      <c r="F12" s="489"/>
      <c r="G12" s="489"/>
      <c r="H12" s="489"/>
      <c r="I12" s="489"/>
      <c r="J12" s="489"/>
      <c r="K12" s="489"/>
      <c r="L12" s="489"/>
      <c r="M12" s="489"/>
    </row>
    <row r="13" spans="1:14" s="100" customFormat="1" ht="16.5" x14ac:dyDescent="0.25">
      <c r="A13" s="152"/>
      <c r="B13" s="153" t="s">
        <v>106</v>
      </c>
      <c r="C13" s="154"/>
      <c r="D13" s="154"/>
      <c r="E13" s="154"/>
      <c r="F13" s="154"/>
      <c r="G13" s="154"/>
      <c r="H13" s="154"/>
      <c r="I13" s="154"/>
      <c r="J13" s="154"/>
      <c r="K13" s="154"/>
      <c r="L13" s="154"/>
      <c r="M13" s="154"/>
    </row>
    <row r="14" spans="1:14" s="100" customFormat="1" ht="16.5" x14ac:dyDescent="0.25">
      <c r="A14" s="152"/>
      <c r="B14" s="153"/>
      <c r="C14" s="154"/>
      <c r="D14" s="154"/>
      <c r="E14" s="154"/>
      <c r="F14" s="154"/>
      <c r="G14" s="154"/>
      <c r="H14" s="154"/>
      <c r="I14" s="154"/>
      <c r="J14" s="154"/>
      <c r="K14" s="154"/>
      <c r="L14" s="154"/>
      <c r="M14" s="154"/>
    </row>
    <row r="15" spans="1:14" s="100" customFormat="1" ht="16.5" x14ac:dyDescent="0.25">
      <c r="A15" s="149"/>
      <c r="B15" s="153" t="s">
        <v>85</v>
      </c>
      <c r="C15" s="153"/>
      <c r="D15" s="153"/>
      <c r="E15" s="149"/>
      <c r="F15" s="149"/>
      <c r="G15" s="149"/>
      <c r="H15" s="149"/>
      <c r="I15" s="153"/>
      <c r="J15" s="149"/>
      <c r="K15" s="149"/>
      <c r="L15" s="149"/>
      <c r="M15" s="149"/>
    </row>
    <row r="16" spans="1:14" s="100" customFormat="1" ht="16.5" x14ac:dyDescent="0.25">
      <c r="A16" s="149"/>
      <c r="B16" s="153" t="s">
        <v>91</v>
      </c>
      <c r="C16" s="153"/>
      <c r="D16" s="153"/>
      <c r="E16" s="149"/>
      <c r="F16" s="149"/>
      <c r="G16" s="149"/>
      <c r="H16" s="149"/>
      <c r="I16" s="153"/>
      <c r="J16" s="149"/>
      <c r="K16" s="149"/>
      <c r="L16" s="149"/>
      <c r="M16" s="149"/>
    </row>
    <row r="17" spans="1:13" s="100" customFormat="1" ht="16.5" x14ac:dyDescent="0.25">
      <c r="A17" s="149"/>
      <c r="B17" s="153" t="s">
        <v>78</v>
      </c>
      <c r="C17" s="153"/>
      <c r="D17" s="153"/>
      <c r="E17" s="153"/>
      <c r="F17" s="149"/>
      <c r="G17" s="149"/>
      <c r="H17" s="149"/>
      <c r="I17" s="153"/>
      <c r="J17" s="149"/>
      <c r="K17" s="149"/>
      <c r="L17" s="149"/>
      <c r="M17" s="149"/>
    </row>
    <row r="18" spans="1:13" s="100" customFormat="1" ht="16.5" x14ac:dyDescent="0.25">
      <c r="A18" s="149"/>
      <c r="B18" s="153" t="s">
        <v>92</v>
      </c>
      <c r="C18" s="153"/>
      <c r="D18" s="153"/>
      <c r="E18" s="153"/>
      <c r="F18" s="149"/>
      <c r="G18" s="149"/>
      <c r="H18" s="149"/>
      <c r="I18" s="153"/>
      <c r="J18" s="149"/>
      <c r="K18" s="149"/>
      <c r="L18" s="149"/>
      <c r="M18" s="149"/>
    </row>
    <row r="19" spans="1:13" s="100" customFormat="1" ht="16.5" x14ac:dyDescent="0.25">
      <c r="A19" s="149"/>
      <c r="B19" s="149" t="s">
        <v>94</v>
      </c>
      <c r="C19" s="153"/>
      <c r="D19" s="153"/>
      <c r="E19" s="153"/>
      <c r="F19" s="149"/>
      <c r="G19" s="149"/>
      <c r="H19" s="149"/>
      <c r="I19" s="153"/>
      <c r="J19" s="149"/>
      <c r="K19" s="149"/>
      <c r="L19" s="149"/>
      <c r="M19" s="149"/>
    </row>
    <row r="20" spans="1:13" s="100" customFormat="1" ht="16.5" x14ac:dyDescent="0.25">
      <c r="A20" s="149"/>
      <c r="B20" s="149"/>
      <c r="C20" s="149"/>
      <c r="D20" s="149"/>
      <c r="E20" s="149"/>
      <c r="F20" s="149"/>
      <c r="G20" s="149"/>
      <c r="H20" s="149"/>
      <c r="I20" s="149"/>
      <c r="J20" s="149"/>
      <c r="K20" s="149"/>
      <c r="L20" s="149"/>
      <c r="M20" s="149"/>
    </row>
    <row r="21" spans="1:13" s="100" customFormat="1" ht="16.5" x14ac:dyDescent="0.25">
      <c r="A21" s="152">
        <v>2</v>
      </c>
      <c r="B21" s="155" t="s">
        <v>219</v>
      </c>
      <c r="C21" s="149"/>
      <c r="D21" s="149"/>
      <c r="E21" s="149"/>
      <c r="F21" s="149"/>
      <c r="G21" s="149"/>
      <c r="H21" s="149"/>
      <c r="I21" s="149"/>
      <c r="J21" s="149"/>
      <c r="K21" s="149"/>
      <c r="L21" s="149"/>
      <c r="M21" s="149"/>
    </row>
    <row r="22" spans="1:13" s="100" customFormat="1" ht="16.5" x14ac:dyDescent="0.25">
      <c r="A22" s="152"/>
      <c r="B22" s="488" t="s">
        <v>288</v>
      </c>
      <c r="C22" s="488"/>
      <c r="D22" s="488"/>
      <c r="E22" s="488"/>
      <c r="F22" s="488"/>
      <c r="G22" s="488"/>
      <c r="H22" s="488"/>
      <c r="I22" s="488"/>
      <c r="J22" s="488"/>
      <c r="K22" s="488"/>
      <c r="L22" s="488"/>
      <c r="M22" s="488"/>
    </row>
    <row r="23" spans="1:13" s="100" customFormat="1" ht="16.5" x14ac:dyDescent="0.25">
      <c r="A23" s="152"/>
      <c r="B23" s="155"/>
      <c r="C23" s="149"/>
      <c r="D23" s="149"/>
      <c r="E23" s="149"/>
      <c r="F23" s="149"/>
      <c r="G23" s="149"/>
      <c r="H23" s="149"/>
      <c r="I23" s="149"/>
      <c r="J23" s="149"/>
      <c r="K23" s="149"/>
      <c r="L23" s="149"/>
      <c r="M23" s="149"/>
    </row>
    <row r="24" spans="1:13" s="100" customFormat="1" ht="16.5" x14ac:dyDescent="0.25">
      <c r="A24" s="156"/>
      <c r="B24" s="488" t="s">
        <v>220</v>
      </c>
      <c r="C24" s="488"/>
      <c r="D24" s="488"/>
      <c r="E24" s="488"/>
      <c r="F24" s="488"/>
      <c r="G24" s="488"/>
      <c r="H24" s="488"/>
      <c r="I24" s="488"/>
      <c r="J24" s="488"/>
      <c r="K24" s="488"/>
      <c r="L24" s="488"/>
      <c r="M24" s="488"/>
    </row>
    <row r="25" spans="1:13" s="100" customFormat="1" ht="16.5" x14ac:dyDescent="0.25">
      <c r="A25" s="156"/>
      <c r="B25" s="151"/>
      <c r="C25" s="151"/>
      <c r="D25" s="151"/>
      <c r="E25" s="151"/>
      <c r="F25" s="151"/>
      <c r="G25" s="151"/>
      <c r="H25" s="151"/>
      <c r="I25" s="151"/>
      <c r="J25" s="151"/>
      <c r="K25" s="151"/>
      <c r="L25" s="151"/>
      <c r="M25" s="151"/>
    </row>
    <row r="26" spans="1:13" s="100" customFormat="1" ht="16.5" x14ac:dyDescent="0.25">
      <c r="A26" s="149"/>
      <c r="B26" s="153" t="s">
        <v>91</v>
      </c>
      <c r="C26" s="153"/>
      <c r="D26" s="153"/>
      <c r="E26" s="149"/>
      <c r="F26" s="149"/>
      <c r="G26" s="149"/>
      <c r="H26" s="149"/>
      <c r="I26" s="153"/>
      <c r="J26" s="149"/>
      <c r="K26" s="149"/>
      <c r="L26" s="149"/>
      <c r="M26" s="149"/>
    </row>
    <row r="27" spans="1:13" s="100" customFormat="1" ht="16.5" x14ac:dyDescent="0.25">
      <c r="A27" s="149"/>
      <c r="B27" s="153" t="s">
        <v>99</v>
      </c>
      <c r="C27" s="153"/>
      <c r="D27" s="153"/>
      <c r="E27" s="153"/>
      <c r="F27" s="149"/>
      <c r="G27" s="149"/>
      <c r="H27" s="149"/>
      <c r="I27" s="153"/>
      <c r="J27" s="149"/>
      <c r="K27" s="149"/>
      <c r="L27" s="149"/>
      <c r="M27" s="149"/>
    </row>
    <row r="28" spans="1:13" s="100" customFormat="1" ht="16.5" x14ac:dyDescent="0.25">
      <c r="A28" s="149"/>
      <c r="B28" s="153" t="s">
        <v>92</v>
      </c>
      <c r="C28" s="153"/>
      <c r="D28" s="153"/>
      <c r="E28" s="153"/>
      <c r="F28" s="149"/>
      <c r="G28" s="149"/>
      <c r="H28" s="149"/>
      <c r="I28" s="153"/>
      <c r="J28" s="149"/>
      <c r="K28" s="149"/>
      <c r="L28" s="149"/>
      <c r="M28" s="149"/>
    </row>
    <row r="29" spans="1:13" s="100" customFormat="1" ht="16.5" x14ac:dyDescent="0.25">
      <c r="A29" s="149"/>
      <c r="B29" s="149" t="s">
        <v>93</v>
      </c>
      <c r="C29" s="153"/>
      <c r="D29" s="153"/>
      <c r="E29" s="153"/>
      <c r="F29" s="149"/>
      <c r="G29" s="149"/>
      <c r="H29" s="149"/>
      <c r="I29" s="153"/>
      <c r="J29" s="149"/>
      <c r="K29" s="149"/>
      <c r="L29" s="149"/>
      <c r="M29" s="149"/>
    </row>
    <row r="30" spans="1:13" s="100" customFormat="1" ht="16.5" x14ac:dyDescent="0.25">
      <c r="A30" s="149"/>
      <c r="B30" s="149"/>
      <c r="C30" s="153"/>
      <c r="D30" s="153"/>
      <c r="E30" s="153"/>
      <c r="F30" s="149"/>
      <c r="G30" s="149"/>
      <c r="H30" s="149"/>
      <c r="I30" s="153"/>
      <c r="J30" s="149"/>
      <c r="K30" s="149"/>
      <c r="L30" s="149"/>
      <c r="M30" s="149"/>
    </row>
    <row r="31" spans="1:13" s="100" customFormat="1" ht="16.5" x14ac:dyDescent="0.25">
      <c r="A31" s="149"/>
      <c r="B31" s="157" t="s">
        <v>107</v>
      </c>
      <c r="C31" s="153"/>
      <c r="D31" s="153"/>
      <c r="E31" s="153"/>
      <c r="F31" s="149"/>
      <c r="G31" s="149"/>
      <c r="H31" s="149"/>
      <c r="I31" s="153"/>
      <c r="J31" s="149"/>
      <c r="K31" s="149"/>
      <c r="L31" s="149"/>
      <c r="M31" s="149"/>
    </row>
    <row r="32" spans="1:13" s="100" customFormat="1" ht="16.5" x14ac:dyDescent="0.25">
      <c r="A32" s="156"/>
      <c r="B32" s="151"/>
      <c r="C32" s="151"/>
      <c r="D32" s="151"/>
      <c r="E32" s="151"/>
      <c r="F32" s="151"/>
      <c r="G32" s="151"/>
      <c r="H32" s="151"/>
      <c r="I32" s="151"/>
      <c r="J32" s="151"/>
      <c r="K32" s="151"/>
      <c r="L32" s="151"/>
      <c r="M32" s="151"/>
    </row>
    <row r="33" spans="1:13" s="100" customFormat="1" ht="16.5" x14ac:dyDescent="0.25">
      <c r="A33" s="152">
        <v>3</v>
      </c>
      <c r="B33" s="158" t="s">
        <v>95</v>
      </c>
      <c r="C33" s="149"/>
      <c r="D33" s="149"/>
      <c r="E33" s="149"/>
      <c r="F33" s="149"/>
      <c r="G33" s="149"/>
      <c r="H33" s="149"/>
      <c r="I33" s="149"/>
      <c r="J33" s="149"/>
      <c r="K33" s="149"/>
      <c r="L33" s="149"/>
      <c r="M33" s="149"/>
    </row>
    <row r="34" spans="1:13" s="100" customFormat="1" ht="33.75" customHeight="1" x14ac:dyDescent="0.25">
      <c r="A34" s="159"/>
      <c r="B34" s="488" t="s">
        <v>100</v>
      </c>
      <c r="C34" s="490"/>
      <c r="D34" s="490"/>
      <c r="E34" s="490"/>
      <c r="F34" s="490"/>
      <c r="G34" s="490"/>
      <c r="H34" s="490"/>
      <c r="I34" s="490"/>
      <c r="J34" s="490"/>
      <c r="K34" s="490"/>
      <c r="L34" s="490"/>
      <c r="M34" s="490"/>
    </row>
    <row r="35" spans="1:13" s="100" customFormat="1" ht="16.5" x14ac:dyDescent="0.25">
      <c r="A35" s="159"/>
      <c r="B35" s="151"/>
      <c r="C35" s="160"/>
      <c r="D35" s="160"/>
      <c r="E35" s="160"/>
      <c r="F35" s="160"/>
      <c r="G35" s="160"/>
      <c r="H35" s="160"/>
      <c r="I35" s="160"/>
      <c r="J35" s="160"/>
      <c r="K35" s="160"/>
      <c r="L35" s="160"/>
      <c r="M35" s="160"/>
    </row>
    <row r="36" spans="1:13" s="100" customFormat="1" ht="16.5" x14ac:dyDescent="0.25">
      <c r="A36" s="159"/>
      <c r="B36" s="161"/>
      <c r="C36" s="149" t="s">
        <v>96</v>
      </c>
      <c r="D36" s="160"/>
      <c r="E36" s="160"/>
      <c r="F36" s="160"/>
      <c r="G36" s="160"/>
      <c r="H36" s="160"/>
      <c r="I36" s="160"/>
      <c r="J36" s="160"/>
      <c r="K36" s="160"/>
      <c r="L36" s="160"/>
      <c r="M36" s="160"/>
    </row>
    <row r="37" spans="1:13" s="100" customFormat="1" ht="16.5" x14ac:dyDescent="0.25">
      <c r="A37" s="159"/>
      <c r="B37" s="162"/>
      <c r="C37" s="149" t="s">
        <v>98</v>
      </c>
      <c r="D37" s="160"/>
      <c r="E37" s="160"/>
      <c r="F37" s="160"/>
      <c r="G37" s="160"/>
      <c r="H37" s="160"/>
      <c r="I37" s="160"/>
      <c r="J37" s="160"/>
      <c r="K37" s="160"/>
      <c r="L37" s="160"/>
      <c r="M37" s="160"/>
    </row>
    <row r="38" spans="1:13" s="100" customFormat="1" ht="16.5" x14ac:dyDescent="0.25">
      <c r="A38" s="163"/>
      <c r="B38" s="149"/>
      <c r="C38" s="149"/>
      <c r="D38" s="149"/>
      <c r="E38" s="149"/>
      <c r="F38" s="149"/>
      <c r="G38" s="149"/>
      <c r="H38" s="149"/>
      <c r="I38" s="149"/>
      <c r="J38" s="149"/>
      <c r="K38" s="149"/>
      <c r="L38" s="149"/>
      <c r="M38" s="149"/>
    </row>
    <row r="39" spans="1:13" s="100" customFormat="1" ht="16.5" x14ac:dyDescent="0.25">
      <c r="A39" s="152">
        <v>4</v>
      </c>
      <c r="B39" s="158" t="s">
        <v>86</v>
      </c>
      <c r="C39" s="149"/>
      <c r="D39" s="149"/>
      <c r="E39" s="149"/>
      <c r="F39" s="149"/>
      <c r="G39" s="149"/>
      <c r="H39" s="149"/>
      <c r="I39" s="149"/>
      <c r="J39" s="149"/>
      <c r="K39" s="149"/>
      <c r="L39" s="149"/>
      <c r="M39" s="149"/>
    </row>
    <row r="40" spans="1:13" s="100" customFormat="1" ht="38.25" customHeight="1" x14ac:dyDescent="0.25">
      <c r="A40" s="159"/>
      <c r="B40" s="488" t="s">
        <v>104</v>
      </c>
      <c r="C40" s="488"/>
      <c r="D40" s="488"/>
      <c r="E40" s="488"/>
      <c r="F40" s="488"/>
      <c r="G40" s="488"/>
      <c r="H40" s="488"/>
      <c r="I40" s="488"/>
      <c r="J40" s="488"/>
      <c r="K40" s="488"/>
      <c r="L40" s="488"/>
      <c r="M40" s="488"/>
    </row>
    <row r="41" spans="1:13" s="100" customFormat="1" ht="16.5" x14ac:dyDescent="0.25">
      <c r="A41" s="163"/>
      <c r="B41" s="149"/>
      <c r="C41" s="149"/>
      <c r="D41" s="149"/>
      <c r="E41" s="149"/>
      <c r="F41" s="149"/>
      <c r="G41" s="149"/>
      <c r="H41" s="149"/>
      <c r="I41" s="149"/>
      <c r="J41" s="149"/>
      <c r="K41" s="149"/>
      <c r="L41" s="149"/>
      <c r="M41" s="149"/>
    </row>
    <row r="42" spans="1:13" s="100" customFormat="1" ht="16.5" x14ac:dyDescent="0.25">
      <c r="A42" s="152">
        <v>5</v>
      </c>
      <c r="B42" s="158" t="s">
        <v>87</v>
      </c>
      <c r="C42" s="149"/>
      <c r="D42" s="149"/>
      <c r="E42" s="149"/>
      <c r="F42" s="149"/>
      <c r="G42" s="149"/>
      <c r="H42" s="149"/>
      <c r="I42" s="149"/>
      <c r="J42" s="149"/>
      <c r="K42" s="149"/>
      <c r="L42" s="149"/>
      <c r="M42" s="149"/>
    </row>
    <row r="43" spans="1:13" ht="16.5" x14ac:dyDescent="0.25">
      <c r="A43" s="164"/>
      <c r="B43" s="488" t="s">
        <v>88</v>
      </c>
      <c r="C43" s="490"/>
      <c r="D43" s="490"/>
      <c r="E43" s="490"/>
      <c r="F43" s="490"/>
      <c r="G43" s="490"/>
      <c r="H43" s="490"/>
      <c r="I43" s="490"/>
      <c r="J43" s="490"/>
      <c r="K43" s="490"/>
      <c r="L43" s="490"/>
      <c r="M43" s="490"/>
    </row>
    <row r="44" spans="1:13" x14ac:dyDescent="0.25">
      <c r="A44" s="164"/>
    </row>
    <row r="45" spans="1:13" ht="15.75" x14ac:dyDescent="0.25">
      <c r="A45" s="165"/>
      <c r="B45" s="491"/>
      <c r="C45" s="492"/>
      <c r="D45" s="492"/>
      <c r="E45" s="492"/>
      <c r="F45" s="492"/>
      <c r="G45" s="492"/>
      <c r="H45" s="492"/>
      <c r="I45" s="492"/>
      <c r="J45" s="492"/>
      <c r="K45" s="492"/>
      <c r="L45" s="492"/>
      <c r="M45" s="492"/>
    </row>
    <row r="46" spans="1:13" ht="20.45" customHeight="1" x14ac:dyDescent="0.25">
      <c r="A46" s="486" t="s">
        <v>129</v>
      </c>
      <c r="B46" s="486"/>
      <c r="C46" s="486"/>
      <c r="D46" s="486"/>
      <c r="E46" s="486"/>
      <c r="F46" s="486"/>
      <c r="G46" s="486"/>
      <c r="H46" s="486"/>
      <c r="I46" s="486"/>
      <c r="J46" s="486"/>
      <c r="K46" s="486"/>
      <c r="L46" s="486"/>
      <c r="M46" s="486"/>
    </row>
  </sheetData>
  <sheetProtection algorithmName="SHA-512" hashValue="IKXixgEEN/NBg5eI6R7hpTPZbldMLrPYuoUvPMY3PxhpballmZprLHqolfIAgIeiV2vJta0ItZHOD2iCnY6gyQ==" saltValue="4ZfRJZ+1IGvRVVBtZ8Yw3A==" spinCount="100000" sheet="1" selectLockedCells="1"/>
  <mergeCells count="14">
    <mergeCell ref="A46:M46"/>
    <mergeCell ref="B1:M1"/>
    <mergeCell ref="B6:M6"/>
    <mergeCell ref="B8:M8"/>
    <mergeCell ref="B12:M12"/>
    <mergeCell ref="B10:M10"/>
    <mergeCell ref="B24:M24"/>
    <mergeCell ref="B34:M34"/>
    <mergeCell ref="B40:M40"/>
    <mergeCell ref="B43:M43"/>
    <mergeCell ref="B45:M45"/>
    <mergeCell ref="B22:M22"/>
    <mergeCell ref="A4:M4"/>
    <mergeCell ref="A2:M2"/>
  </mergeCells>
  <pageMargins left="0.7" right="0.7" top="0.75" bottom="0.75" header="0.3" footer="0.3"/>
  <pageSetup scale="79" orientation="portrait" r:id="rId1"/>
  <headerFooter>
    <oddFooter>&amp;LTab: &amp;A&amp;RPrint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48"/>
  <sheetViews>
    <sheetView showGridLines="0" view="pageBreakPreview" zoomScaleNormal="100" zoomScaleSheetLayoutView="100" workbookViewId="0">
      <selection activeCell="R36" sqref="R36"/>
    </sheetView>
  </sheetViews>
  <sheetFormatPr defaultColWidth="9.140625" defaultRowHeight="15.75" x14ac:dyDescent="0.25"/>
  <cols>
    <col min="1" max="1" width="3" style="3" customWidth="1"/>
    <col min="2" max="2" width="9.140625" style="39" hidden="1" customWidth="1"/>
    <col min="3" max="3" width="9.140625" style="365" hidden="1" customWidth="1"/>
    <col min="4" max="4" width="9.140625" style="39" hidden="1" customWidth="1"/>
    <col min="5" max="6" width="4.85546875" style="3" customWidth="1"/>
    <col min="7" max="14" width="12.42578125" style="3" customWidth="1"/>
    <col min="15" max="15" width="1.5703125" style="14" customWidth="1"/>
    <col min="16" max="16" width="9.140625" style="39" hidden="1" customWidth="1"/>
    <col min="17" max="17" width="9.140625" style="365" hidden="1" customWidth="1"/>
    <col min="18" max="18" width="9.140625" style="39" hidden="1" customWidth="1"/>
    <col min="19" max="20" width="4.85546875" style="3" customWidth="1"/>
    <col min="21" max="28" width="12.42578125" style="3" customWidth="1"/>
    <col min="29" max="16384" width="9.140625" style="1"/>
  </cols>
  <sheetData>
    <row r="1" spans="1:28" x14ac:dyDescent="0.25">
      <c r="O1" s="69"/>
    </row>
    <row r="2" spans="1:28" x14ac:dyDescent="0.25">
      <c r="A2" s="1"/>
      <c r="B2" s="40"/>
      <c r="D2" s="40"/>
      <c r="E2" s="608" t="s">
        <v>66</v>
      </c>
      <c r="F2" s="608"/>
      <c r="G2" s="608"/>
      <c r="H2" s="608"/>
      <c r="I2" s="608"/>
      <c r="J2" s="608"/>
      <c r="K2" s="608"/>
      <c r="L2" s="608"/>
      <c r="M2" s="608"/>
      <c r="N2" s="608"/>
      <c r="O2" s="67"/>
      <c r="P2" s="40"/>
      <c r="R2" s="40"/>
      <c r="S2" s="608" t="s">
        <v>66</v>
      </c>
      <c r="T2" s="608"/>
      <c r="U2" s="608"/>
      <c r="V2" s="608"/>
      <c r="W2" s="608"/>
      <c r="X2" s="608"/>
      <c r="Y2" s="608"/>
      <c r="Z2" s="608"/>
      <c r="AA2" s="608"/>
      <c r="AB2" s="608"/>
    </row>
    <row r="3" spans="1:28" ht="16.5" thickBot="1" x14ac:dyDescent="0.3">
      <c r="A3" s="1"/>
      <c r="B3" s="40"/>
      <c r="D3" s="40"/>
      <c r="E3" s="499" t="s">
        <v>60</v>
      </c>
      <c r="F3" s="499"/>
      <c r="G3" s="499"/>
      <c r="H3" s="499"/>
      <c r="I3" s="499"/>
      <c r="J3" s="499"/>
      <c r="K3" s="499"/>
      <c r="L3" s="499"/>
      <c r="M3" s="499"/>
      <c r="N3" s="499"/>
      <c r="O3" s="67"/>
      <c r="P3" s="40"/>
      <c r="R3" s="40"/>
      <c r="S3" s="499" t="s">
        <v>61</v>
      </c>
      <c r="T3" s="499"/>
      <c r="U3" s="499"/>
      <c r="V3" s="499"/>
      <c r="W3" s="499"/>
      <c r="X3" s="499"/>
      <c r="Y3" s="499"/>
      <c r="Z3" s="499"/>
      <c r="AA3" s="499"/>
      <c r="AB3" s="499"/>
    </row>
    <row r="4" spans="1:28" x14ac:dyDescent="0.25">
      <c r="A4" s="1"/>
      <c r="B4" s="40"/>
      <c r="D4" s="40"/>
      <c r="E4" s="2"/>
      <c r="F4" s="2"/>
      <c r="G4" s="2"/>
      <c r="H4" s="2"/>
      <c r="I4" s="2"/>
      <c r="J4" s="2"/>
      <c r="K4" s="2"/>
      <c r="L4" s="2"/>
      <c r="M4" s="2"/>
      <c r="N4" s="2"/>
      <c r="O4" s="67"/>
      <c r="P4" s="40"/>
      <c r="R4" s="40"/>
      <c r="S4" s="2"/>
      <c r="T4" s="2"/>
      <c r="U4" s="2"/>
      <c r="V4" s="2"/>
      <c r="W4" s="2"/>
      <c r="X4" s="2"/>
      <c r="Y4" s="2"/>
      <c r="Z4" s="2"/>
      <c r="AA4" s="2"/>
      <c r="AB4" s="2"/>
    </row>
    <row r="5" spans="1:28" x14ac:dyDescent="0.25">
      <c r="A5" s="1"/>
      <c r="B5" s="40"/>
      <c r="D5" s="40"/>
      <c r="E5" s="2"/>
      <c r="F5" s="2"/>
      <c r="H5" s="279" t="s">
        <v>0</v>
      </c>
      <c r="I5" s="28" t="str">
        <f>IF(Summary!E5="","",Summary!E5)</f>
        <v/>
      </c>
      <c r="J5" s="353"/>
      <c r="K5" s="353"/>
      <c r="L5" s="353"/>
      <c r="M5" s="353"/>
      <c r="N5" s="2"/>
      <c r="O5" s="67"/>
      <c r="P5" s="40"/>
      <c r="R5" s="40"/>
      <c r="S5" s="2"/>
      <c r="T5" s="2"/>
      <c r="V5" s="279" t="s">
        <v>0</v>
      </c>
      <c r="W5" s="28" t="str">
        <f>IF(Summary!$S5="","",Summary!$S5)</f>
        <v/>
      </c>
      <c r="X5" s="353"/>
      <c r="Y5" s="353"/>
      <c r="Z5" s="353"/>
      <c r="AA5" s="353"/>
      <c r="AB5" s="2"/>
    </row>
    <row r="6" spans="1:28" x14ac:dyDescent="0.25">
      <c r="A6" s="1"/>
      <c r="B6" s="40"/>
      <c r="D6" s="40"/>
      <c r="H6" s="279" t="s">
        <v>1</v>
      </c>
      <c r="I6" s="548" t="str">
        <f>IF(Summary!E6="","",Summary!E6)</f>
        <v/>
      </c>
      <c r="J6" s="549"/>
      <c r="K6" s="549"/>
      <c r="L6" s="549"/>
      <c r="M6" s="550"/>
      <c r="O6" s="67"/>
      <c r="P6" s="40"/>
      <c r="R6" s="40"/>
      <c r="V6" s="279" t="s">
        <v>1</v>
      </c>
      <c r="W6" s="548" t="str">
        <f>IF(Summary!$S6="","",Summary!$S6)</f>
        <v/>
      </c>
      <c r="X6" s="549"/>
      <c r="Y6" s="549"/>
      <c r="Z6" s="549"/>
      <c r="AA6" s="550"/>
    </row>
    <row r="7" spans="1:28" x14ac:dyDescent="0.25">
      <c r="A7" s="1"/>
      <c r="B7" s="40"/>
      <c r="D7" s="40"/>
      <c r="H7" s="279"/>
      <c r="I7" s="348"/>
      <c r="J7" s="348"/>
      <c r="K7" s="353"/>
      <c r="L7" s="353"/>
      <c r="M7" s="353"/>
      <c r="O7" s="67"/>
      <c r="P7" s="40"/>
      <c r="R7" s="40"/>
      <c r="V7" s="279"/>
      <c r="W7" s="348"/>
      <c r="X7" s="348"/>
      <c r="Y7" s="353"/>
      <c r="Z7" s="353"/>
      <c r="AA7" s="353"/>
    </row>
    <row r="8" spans="1:28" x14ac:dyDescent="0.25">
      <c r="A8" s="1"/>
      <c r="B8" s="40"/>
      <c r="D8" s="40"/>
      <c r="H8" s="279" t="s">
        <v>55</v>
      </c>
      <c r="I8" s="551" t="str">
        <f>IF(Summary!E8="","",Summary!E8)</f>
        <v/>
      </c>
      <c r="J8" s="551"/>
      <c r="K8" s="353"/>
      <c r="L8" s="353"/>
      <c r="M8" s="353"/>
      <c r="O8" s="67"/>
      <c r="P8" s="40"/>
      <c r="R8" s="40"/>
      <c r="V8" s="279" t="s">
        <v>55</v>
      </c>
      <c r="W8" s="552" t="str">
        <f>IF(Summary!$S8="","",Summary!$S8)</f>
        <v/>
      </c>
      <c r="X8" s="553"/>
      <c r="Y8" s="353"/>
      <c r="Z8" s="353"/>
      <c r="AA8" s="353"/>
    </row>
    <row r="9" spans="1:28" x14ac:dyDescent="0.25">
      <c r="A9" s="1"/>
      <c r="B9" s="40"/>
      <c r="D9" s="40"/>
      <c r="H9" s="279"/>
      <c r="I9" s="115"/>
      <c r="J9" s="115"/>
      <c r="K9" s="353"/>
      <c r="L9" s="353"/>
      <c r="M9" s="353"/>
      <c r="O9" s="67"/>
      <c r="P9" s="40"/>
      <c r="R9" s="40"/>
      <c r="V9" s="279"/>
      <c r="W9" s="115"/>
      <c r="X9" s="115"/>
      <c r="Y9" s="353"/>
      <c r="Z9" s="353"/>
      <c r="AA9" s="353"/>
    </row>
    <row r="10" spans="1:28" x14ac:dyDescent="0.25">
      <c r="A10" s="1"/>
      <c r="B10" s="40"/>
      <c r="D10" s="40"/>
      <c r="H10" s="279" t="s">
        <v>56</v>
      </c>
      <c r="I10" s="30">
        <v>0</v>
      </c>
      <c r="J10" s="115"/>
      <c r="K10" s="353"/>
      <c r="L10" s="353"/>
      <c r="M10" s="353"/>
      <c r="O10" s="67"/>
      <c r="P10" s="40"/>
      <c r="R10" s="40"/>
      <c r="V10" s="279" t="s">
        <v>53</v>
      </c>
      <c r="W10" s="30">
        <f>IF(Q28=1,P21,0)</f>
        <v>0</v>
      </c>
      <c r="X10" s="115"/>
      <c r="Y10" s="353"/>
      <c r="Z10" s="353"/>
      <c r="AA10" s="353"/>
    </row>
    <row r="11" spans="1:28" ht="16.5" thickBot="1" x14ac:dyDescent="0.3">
      <c r="A11" s="1"/>
      <c r="B11" s="40"/>
      <c r="D11" s="40"/>
      <c r="E11" s="5"/>
      <c r="F11" s="5"/>
      <c r="G11" s="5"/>
      <c r="H11" s="5"/>
      <c r="I11" s="5"/>
      <c r="J11" s="5"/>
      <c r="K11" s="5"/>
      <c r="L11" s="5"/>
      <c r="M11" s="5"/>
      <c r="N11" s="5"/>
      <c r="O11" s="67"/>
      <c r="P11" s="40"/>
      <c r="R11" s="40"/>
      <c r="S11" s="5"/>
      <c r="T11" s="5"/>
      <c r="U11" s="5"/>
      <c r="V11" s="5"/>
      <c r="W11" s="5"/>
      <c r="X11" s="5"/>
      <c r="Y11" s="5"/>
      <c r="Z11" s="5"/>
      <c r="AA11" s="5"/>
      <c r="AB11" s="5"/>
    </row>
    <row r="12" spans="1:28" x14ac:dyDescent="0.25">
      <c r="O12" s="69"/>
    </row>
    <row r="13" spans="1:28" x14ac:dyDescent="0.25">
      <c r="A13" s="1"/>
      <c r="B13" s="40"/>
      <c r="D13" s="40"/>
      <c r="E13" s="7"/>
      <c r="F13" s="7"/>
      <c r="G13" s="7"/>
      <c r="H13" s="7"/>
      <c r="I13" s="7"/>
      <c r="J13" s="7"/>
      <c r="K13" s="7"/>
      <c r="L13" s="7"/>
      <c r="M13" s="7"/>
      <c r="N13" s="7"/>
      <c r="O13" s="67"/>
      <c r="P13" s="40"/>
      <c r="R13" s="40"/>
      <c r="S13" s="7"/>
      <c r="T13" s="7"/>
      <c r="U13" s="7"/>
      <c r="V13" s="7"/>
      <c r="W13" s="7"/>
      <c r="X13" s="7"/>
      <c r="Y13" s="7"/>
      <c r="Z13" s="7"/>
      <c r="AA13" s="7"/>
      <c r="AB13" s="7"/>
    </row>
    <row r="14" spans="1:28" ht="22.5" customHeight="1" x14ac:dyDescent="0.25">
      <c r="A14" s="1"/>
      <c r="B14" s="40"/>
      <c r="E14" s="602" t="s">
        <v>128</v>
      </c>
      <c r="F14" s="602"/>
      <c r="G14" s="602"/>
      <c r="H14" s="602"/>
      <c r="I14" s="602"/>
      <c r="J14" s="602"/>
      <c r="K14" s="602"/>
      <c r="L14" s="602"/>
      <c r="M14" s="602"/>
      <c r="N14" s="602"/>
      <c r="O14" s="67"/>
      <c r="P14" s="40"/>
      <c r="S14" s="602" t="s">
        <v>128</v>
      </c>
      <c r="T14" s="602"/>
      <c r="U14" s="602"/>
      <c r="V14" s="602"/>
      <c r="W14" s="602"/>
      <c r="X14" s="602"/>
      <c r="Y14" s="602"/>
      <c r="Z14" s="602"/>
      <c r="AA14" s="602"/>
      <c r="AB14" s="602"/>
    </row>
    <row r="15" spans="1:28" x14ac:dyDescent="0.25">
      <c r="A15" s="1"/>
      <c r="B15" s="40"/>
      <c r="E15" s="562" t="s">
        <v>215</v>
      </c>
      <c r="F15" s="562"/>
      <c r="G15" s="562"/>
      <c r="H15" s="562"/>
      <c r="I15" s="562"/>
      <c r="J15" s="562"/>
      <c r="K15" s="562"/>
      <c r="L15" s="562"/>
      <c r="M15" s="562"/>
      <c r="N15" s="562"/>
      <c r="O15" s="67"/>
      <c r="P15" s="40"/>
    </row>
    <row r="16" spans="1:28" x14ac:dyDescent="0.25">
      <c r="A16" s="1"/>
      <c r="B16" s="40"/>
      <c r="D16" s="39" t="s">
        <v>4</v>
      </c>
      <c r="E16" s="562"/>
      <c r="F16" s="562"/>
      <c r="G16" s="562"/>
      <c r="H16" s="562"/>
      <c r="I16" s="562"/>
      <c r="J16" s="562"/>
      <c r="K16" s="562"/>
      <c r="L16" s="562"/>
      <c r="M16" s="562"/>
      <c r="N16" s="562"/>
      <c r="O16" s="67"/>
      <c r="P16" s="40"/>
      <c r="R16" s="39" t="s">
        <v>4</v>
      </c>
      <c r="S16" s="556" t="str">
        <f>IF(Q25&gt;1,"ERROR: SELECT ONLY ONE","")</f>
        <v/>
      </c>
      <c r="T16" s="556"/>
      <c r="U16" s="556"/>
      <c r="V16" s="556"/>
      <c r="W16" s="556"/>
      <c r="X16" s="556"/>
      <c r="Y16" s="556"/>
      <c r="Z16" s="556"/>
      <c r="AA16" s="556"/>
      <c r="AB16" s="556"/>
    </row>
    <row r="17" spans="1:28" x14ac:dyDescent="0.25">
      <c r="A17" s="1"/>
      <c r="B17" s="40"/>
      <c r="E17" s="352"/>
      <c r="F17" s="352"/>
      <c r="G17" s="352"/>
      <c r="H17" s="352"/>
      <c r="I17" s="352"/>
      <c r="J17" s="352"/>
      <c r="K17" s="352"/>
      <c r="L17" s="352"/>
      <c r="M17" s="352"/>
      <c r="N17" s="352"/>
      <c r="O17" s="67"/>
      <c r="P17" s="40"/>
      <c r="S17" s="351"/>
      <c r="T17" s="351"/>
      <c r="U17" s="351"/>
      <c r="V17" s="351"/>
      <c r="W17" s="351"/>
      <c r="X17" s="351"/>
      <c r="Y17" s="351"/>
      <c r="Z17" s="351"/>
      <c r="AA17" s="351"/>
      <c r="AB17" s="351"/>
    </row>
    <row r="18" spans="1:28" x14ac:dyDescent="0.25">
      <c r="A18" s="1"/>
      <c r="B18" s="40"/>
      <c r="D18" s="40"/>
      <c r="E18" s="124" t="s">
        <v>430</v>
      </c>
      <c r="F18" s="1"/>
      <c r="G18" s="1"/>
      <c r="H18" s="1"/>
      <c r="O18" s="67"/>
      <c r="P18" s="40"/>
      <c r="R18" s="40"/>
      <c r="S18" s="1"/>
      <c r="T18" s="1"/>
      <c r="U18" s="1"/>
      <c r="V18" s="1"/>
    </row>
    <row r="19" spans="1:28" ht="16.5" thickBot="1" x14ac:dyDescent="0.3">
      <c r="A19" s="1"/>
      <c r="B19" s="40"/>
      <c r="D19" s="40"/>
      <c r="E19" s="609" t="s">
        <v>214</v>
      </c>
      <c r="F19" s="609"/>
      <c r="G19" s="609"/>
      <c r="H19" s="609"/>
      <c r="I19" s="609"/>
      <c r="J19" s="609"/>
      <c r="K19" s="609"/>
      <c r="L19" s="609"/>
      <c r="M19" s="609"/>
      <c r="N19" s="609"/>
      <c r="O19" s="67"/>
      <c r="P19" s="40"/>
      <c r="R19" s="40"/>
      <c r="S19" s="495" t="s">
        <v>20</v>
      </c>
      <c r="T19" s="495"/>
      <c r="U19" s="495"/>
      <c r="V19" s="495"/>
      <c r="W19" s="495"/>
      <c r="X19" s="495"/>
      <c r="Y19" s="495"/>
      <c r="Z19" s="495"/>
      <c r="AA19" s="495"/>
      <c r="AB19" s="495"/>
    </row>
    <row r="20" spans="1:28" x14ac:dyDescent="0.25">
      <c r="A20" s="1"/>
      <c r="B20" s="346" t="s">
        <v>63</v>
      </c>
      <c r="C20" s="346" t="s">
        <v>65</v>
      </c>
      <c r="D20" s="346" t="s">
        <v>59</v>
      </c>
      <c r="E20" s="609" t="s">
        <v>431</v>
      </c>
      <c r="F20" s="609"/>
      <c r="G20" s="609"/>
      <c r="H20" s="609"/>
      <c r="I20" s="609"/>
      <c r="J20" s="609"/>
      <c r="K20" s="609"/>
      <c r="L20" s="609"/>
      <c r="M20" s="609"/>
      <c r="N20" s="609"/>
      <c r="O20" s="67"/>
      <c r="P20" s="346" t="s">
        <v>63</v>
      </c>
      <c r="Q20" s="346" t="s">
        <v>65</v>
      </c>
      <c r="R20" s="346" t="s">
        <v>59</v>
      </c>
      <c r="U20" s="10"/>
      <c r="V20" s="10"/>
      <c r="W20" s="10"/>
      <c r="X20" s="10"/>
      <c r="Y20" s="10"/>
      <c r="Z20" s="10"/>
      <c r="AA20" s="10"/>
      <c r="AB20" s="10"/>
    </row>
    <row r="21" spans="1:28" ht="15.75" customHeight="1" x14ac:dyDescent="0.25">
      <c r="A21" s="1"/>
      <c r="B21" s="605">
        <f>SUM(E21:E27)</f>
        <v>0</v>
      </c>
      <c r="C21" s="366">
        <f t="shared" ref="C21:C27" si="0">IF(F21="X",1,0)</f>
        <v>0</v>
      </c>
      <c r="D21" s="366">
        <v>-3</v>
      </c>
      <c r="E21" s="610" t="s">
        <v>432</v>
      </c>
      <c r="F21" s="611"/>
      <c r="G21" s="611"/>
      <c r="H21" s="611"/>
      <c r="I21" s="611"/>
      <c r="J21" s="611"/>
      <c r="K21" s="611"/>
      <c r="L21" s="611"/>
      <c r="M21" s="611"/>
      <c r="N21" s="611"/>
      <c r="O21" s="67"/>
      <c r="P21" s="612">
        <f>SUM(S21:S27)</f>
        <v>0</v>
      </c>
      <c r="Q21" s="366">
        <f t="shared" ref="Q21:Q27" si="1">IF(T21="X",1,0)</f>
        <v>0</v>
      </c>
      <c r="R21" s="366">
        <v>-3</v>
      </c>
      <c r="S21" s="304" t="str">
        <f t="shared" ref="S21:S27" si="2">IF(T21="X",R21,"")</f>
        <v/>
      </c>
      <c r="T21" s="106"/>
      <c r="U21" s="593" t="s">
        <v>21</v>
      </c>
      <c r="V21" s="593"/>
      <c r="W21" s="593"/>
      <c r="X21" s="593"/>
      <c r="Y21" s="593"/>
      <c r="Z21" s="593"/>
      <c r="AA21" s="593"/>
      <c r="AB21" s="593"/>
    </row>
    <row r="22" spans="1:28" ht="15.75" customHeight="1" x14ac:dyDescent="0.25">
      <c r="A22" s="1"/>
      <c r="B22" s="606"/>
      <c r="C22" s="366">
        <f t="shared" si="0"/>
        <v>0</v>
      </c>
      <c r="D22" s="366">
        <v>-2</v>
      </c>
      <c r="E22" s="610"/>
      <c r="F22" s="611"/>
      <c r="G22" s="611"/>
      <c r="H22" s="611"/>
      <c r="I22" s="611"/>
      <c r="J22" s="611"/>
      <c r="K22" s="611"/>
      <c r="L22" s="611"/>
      <c r="M22" s="611"/>
      <c r="N22" s="611"/>
      <c r="O22" s="67"/>
      <c r="P22" s="612"/>
      <c r="Q22" s="366">
        <f t="shared" si="1"/>
        <v>0</v>
      </c>
      <c r="R22" s="366">
        <v>-2</v>
      </c>
      <c r="S22" s="304" t="str">
        <f t="shared" si="2"/>
        <v/>
      </c>
      <c r="T22" s="106"/>
      <c r="U22" s="586" t="s">
        <v>123</v>
      </c>
      <c r="V22" s="587"/>
      <c r="W22" s="587"/>
      <c r="X22" s="587"/>
      <c r="Y22" s="587"/>
      <c r="Z22" s="587"/>
      <c r="AA22" s="587"/>
      <c r="AB22" s="588"/>
    </row>
    <row r="23" spans="1:28" ht="15.75" customHeight="1" x14ac:dyDescent="0.25">
      <c r="A23" s="1"/>
      <c r="B23" s="606"/>
      <c r="C23" s="366">
        <f t="shared" si="0"/>
        <v>0</v>
      </c>
      <c r="D23" s="366">
        <v>-1</v>
      </c>
      <c r="E23" s="362"/>
      <c r="F23" s="361"/>
      <c r="G23" s="377"/>
      <c r="H23" s="377"/>
      <c r="I23" s="377"/>
      <c r="J23" s="377"/>
      <c r="K23" s="377"/>
      <c r="L23" s="377"/>
      <c r="M23" s="377"/>
      <c r="N23" s="378"/>
      <c r="O23" s="67"/>
      <c r="P23" s="612"/>
      <c r="Q23" s="366">
        <f t="shared" si="1"/>
        <v>0</v>
      </c>
      <c r="R23" s="366">
        <v>-1</v>
      </c>
      <c r="S23" s="304" t="str">
        <f t="shared" si="2"/>
        <v/>
      </c>
      <c r="T23" s="106"/>
      <c r="U23" s="589"/>
      <c r="V23" s="590"/>
      <c r="W23" s="590"/>
      <c r="X23" s="590"/>
      <c r="Y23" s="590"/>
      <c r="Z23" s="590"/>
      <c r="AA23" s="590"/>
      <c r="AB23" s="591"/>
    </row>
    <row r="24" spans="1:28" ht="30.75" customHeight="1" x14ac:dyDescent="0.25">
      <c r="A24" s="1"/>
      <c r="B24" s="606"/>
      <c r="C24" s="366">
        <f t="shared" si="0"/>
        <v>0</v>
      </c>
      <c r="D24" s="366">
        <v>0</v>
      </c>
      <c r="E24" s="362"/>
      <c r="F24" s="361"/>
      <c r="G24" s="377"/>
      <c r="H24" s="377"/>
      <c r="I24" s="377"/>
      <c r="J24" s="377"/>
      <c r="K24" s="377"/>
      <c r="L24" s="377"/>
      <c r="M24" s="377"/>
      <c r="N24" s="378"/>
      <c r="O24" s="67"/>
      <c r="P24" s="612"/>
      <c r="Q24" s="366">
        <f t="shared" si="1"/>
        <v>0</v>
      </c>
      <c r="R24" s="366">
        <v>0</v>
      </c>
      <c r="S24" s="304" t="str">
        <f t="shared" si="2"/>
        <v/>
      </c>
      <c r="T24" s="106"/>
      <c r="U24" s="593" t="s">
        <v>122</v>
      </c>
      <c r="V24" s="593"/>
      <c r="W24" s="593"/>
      <c r="X24" s="593"/>
      <c r="Y24" s="593"/>
      <c r="Z24" s="593"/>
      <c r="AA24" s="593"/>
      <c r="AB24" s="593"/>
    </row>
    <row r="25" spans="1:28" ht="15" customHeight="1" x14ac:dyDescent="0.25">
      <c r="A25" s="1"/>
      <c r="B25" s="606"/>
      <c r="C25" s="366">
        <f t="shared" si="0"/>
        <v>0</v>
      </c>
      <c r="D25" s="366">
        <v>1</v>
      </c>
      <c r="E25" s="362"/>
      <c r="F25" s="361"/>
      <c r="G25" s="377"/>
      <c r="H25" s="377"/>
      <c r="I25" s="377"/>
      <c r="J25" s="377"/>
      <c r="K25" s="377"/>
      <c r="L25" s="377"/>
      <c r="M25" s="377"/>
      <c r="N25" s="378"/>
      <c r="O25" s="67"/>
      <c r="P25" s="612"/>
      <c r="Q25" s="366">
        <f t="shared" si="1"/>
        <v>0</v>
      </c>
      <c r="R25" s="366">
        <v>1</v>
      </c>
      <c r="S25" s="304" t="str">
        <f t="shared" si="2"/>
        <v/>
      </c>
      <c r="T25" s="106"/>
      <c r="U25" s="583" t="s">
        <v>127</v>
      </c>
      <c r="V25" s="584"/>
      <c r="W25" s="584"/>
      <c r="X25" s="584"/>
      <c r="Y25" s="584"/>
      <c r="Z25" s="584"/>
      <c r="AA25" s="584"/>
      <c r="AB25" s="585"/>
    </row>
    <row r="26" spans="1:28" x14ac:dyDescent="0.25">
      <c r="A26" s="1"/>
      <c r="B26" s="606"/>
      <c r="C26" s="366">
        <f t="shared" si="0"/>
        <v>0</v>
      </c>
      <c r="D26" s="366">
        <v>2</v>
      </c>
      <c r="E26" s="168"/>
      <c r="F26" s="361"/>
      <c r="G26" s="377"/>
      <c r="H26" s="377"/>
      <c r="I26" s="377"/>
      <c r="J26" s="377"/>
      <c r="K26" s="377"/>
      <c r="L26" s="377"/>
      <c r="M26" s="377"/>
      <c r="N26" s="378"/>
      <c r="O26" s="67"/>
      <c r="P26" s="612"/>
      <c r="Q26" s="366">
        <f t="shared" si="1"/>
        <v>0</v>
      </c>
      <c r="R26" s="366">
        <v>2</v>
      </c>
      <c r="S26" s="304" t="str">
        <f t="shared" si="2"/>
        <v/>
      </c>
      <c r="T26" s="106"/>
      <c r="U26" s="589"/>
      <c r="V26" s="590"/>
      <c r="W26" s="590"/>
      <c r="X26" s="590"/>
      <c r="Y26" s="590"/>
      <c r="Z26" s="590"/>
      <c r="AA26" s="590"/>
      <c r="AB26" s="591"/>
    </row>
    <row r="27" spans="1:28" x14ac:dyDescent="0.25">
      <c r="A27" s="1"/>
      <c r="B27" s="607"/>
      <c r="C27" s="366">
        <f t="shared" si="0"/>
        <v>0</v>
      </c>
      <c r="D27" s="366">
        <v>3</v>
      </c>
      <c r="E27" s="168"/>
      <c r="F27" s="361"/>
      <c r="G27" s="377"/>
      <c r="H27" s="377"/>
      <c r="I27" s="377"/>
      <c r="J27" s="377"/>
      <c r="K27" s="377"/>
      <c r="L27" s="377"/>
      <c r="M27" s="377"/>
      <c r="N27" s="378"/>
      <c r="O27" s="67"/>
      <c r="P27" s="612"/>
      <c r="Q27" s="366">
        <f t="shared" si="1"/>
        <v>0</v>
      </c>
      <c r="R27" s="366">
        <v>3</v>
      </c>
      <c r="S27" s="304" t="str">
        <f t="shared" si="2"/>
        <v/>
      </c>
      <c r="T27" s="106"/>
      <c r="U27" s="593" t="s">
        <v>22</v>
      </c>
      <c r="V27" s="593"/>
      <c r="W27" s="593"/>
      <c r="X27" s="593"/>
      <c r="Y27" s="593"/>
      <c r="Z27" s="593"/>
      <c r="AA27" s="593"/>
      <c r="AB27" s="593"/>
    </row>
    <row r="28" spans="1:28" x14ac:dyDescent="0.25">
      <c r="A28" s="1"/>
      <c r="B28" s="40"/>
      <c r="C28" s="367">
        <f>SUM(C21:C27)</f>
        <v>0</v>
      </c>
      <c r="D28" s="40"/>
      <c r="G28" s="11"/>
      <c r="O28" s="67"/>
      <c r="P28" s="40"/>
      <c r="Q28" s="367">
        <f>SUM(Q21:Q27)</f>
        <v>0</v>
      </c>
      <c r="R28" s="40"/>
      <c r="U28" s="11"/>
    </row>
    <row r="29" spans="1:28" x14ac:dyDescent="0.25">
      <c r="A29" s="1"/>
      <c r="B29" s="40"/>
      <c r="D29" s="40"/>
      <c r="G29" s="11"/>
      <c r="O29" s="67"/>
      <c r="P29" s="40"/>
      <c r="R29" s="40"/>
      <c r="U29" s="11"/>
    </row>
    <row r="30" spans="1:28" x14ac:dyDescent="0.25">
      <c r="A30" s="1"/>
      <c r="B30" s="40"/>
      <c r="D30" s="40"/>
      <c r="G30" s="11"/>
      <c r="O30" s="67"/>
      <c r="P30" s="40"/>
      <c r="R30" s="40"/>
      <c r="U30" s="11"/>
    </row>
    <row r="31" spans="1:28" x14ac:dyDescent="0.25">
      <c r="A31" s="1"/>
      <c r="B31" s="40"/>
      <c r="D31" s="40"/>
      <c r="G31" s="11"/>
      <c r="O31" s="67"/>
      <c r="P31" s="40"/>
      <c r="R31" s="40"/>
      <c r="U31" s="11"/>
    </row>
    <row r="32" spans="1:28" x14ac:dyDescent="0.25">
      <c r="A32" s="1"/>
      <c r="B32" s="40"/>
      <c r="D32" s="40"/>
      <c r="G32" s="11"/>
      <c r="O32" s="67"/>
      <c r="P32" s="40"/>
      <c r="R32" s="40"/>
      <c r="U32" s="11"/>
    </row>
    <row r="33" spans="1:28" x14ac:dyDescent="0.25">
      <c r="A33" s="1"/>
      <c r="B33" s="40"/>
      <c r="D33" s="40"/>
      <c r="G33" s="11"/>
      <c r="O33" s="67"/>
      <c r="P33" s="40"/>
      <c r="R33" s="40"/>
      <c r="U33" s="11"/>
    </row>
    <row r="34" spans="1:28" s="11" customFormat="1" x14ac:dyDescent="0.25">
      <c r="B34" s="41"/>
      <c r="C34" s="37"/>
      <c r="D34" s="41"/>
      <c r="O34" s="68"/>
      <c r="P34" s="41"/>
      <c r="Q34" s="37"/>
      <c r="R34" s="41"/>
    </row>
    <row r="35" spans="1:28" ht="48.75" customHeight="1" x14ac:dyDescent="0.25">
      <c r="A35" s="1"/>
      <c r="B35" s="40"/>
      <c r="D35" s="40"/>
      <c r="E35" s="496"/>
      <c r="F35" s="496"/>
      <c r="G35" s="496"/>
      <c r="H35" s="496"/>
      <c r="I35" s="496"/>
      <c r="J35" s="496"/>
      <c r="K35" s="496"/>
      <c r="L35" s="496"/>
      <c r="M35" s="496"/>
      <c r="N35" s="496"/>
      <c r="O35" s="67"/>
      <c r="P35" s="40"/>
      <c r="R35" s="40"/>
      <c r="S35" s="496"/>
      <c r="T35" s="496"/>
      <c r="U35" s="496"/>
      <c r="V35" s="496"/>
      <c r="W35" s="496"/>
      <c r="X35" s="496"/>
      <c r="Y35" s="496"/>
      <c r="Z35" s="496"/>
      <c r="AA35" s="496"/>
      <c r="AB35" s="496"/>
    </row>
    <row r="36" spans="1:28" s="11" customFormat="1" ht="62.25" customHeight="1" x14ac:dyDescent="0.25">
      <c r="B36" s="41"/>
      <c r="C36" s="37"/>
      <c r="D36" s="41"/>
      <c r="E36" s="496"/>
      <c r="F36" s="496"/>
      <c r="G36" s="496"/>
      <c r="H36" s="496"/>
      <c r="I36" s="496"/>
      <c r="J36" s="496"/>
      <c r="K36" s="496"/>
      <c r="L36" s="496"/>
      <c r="M36" s="496"/>
      <c r="N36" s="496"/>
      <c r="O36" s="68"/>
      <c r="P36" s="41"/>
      <c r="Q36" s="37"/>
      <c r="R36" s="41"/>
      <c r="S36" s="496"/>
      <c r="T36" s="496"/>
      <c r="U36" s="496"/>
      <c r="V36" s="496"/>
      <c r="W36" s="496"/>
      <c r="X36" s="496"/>
      <c r="Y36" s="496"/>
      <c r="Z36" s="496"/>
      <c r="AA36" s="496"/>
      <c r="AB36" s="496"/>
    </row>
    <row r="37" spans="1:28" s="11" customFormat="1" x14ac:dyDescent="0.25">
      <c r="B37" s="41"/>
      <c r="C37" s="37"/>
      <c r="D37" s="41"/>
      <c r="O37" s="66"/>
      <c r="P37" s="41"/>
      <c r="Q37" s="37"/>
      <c r="R37" s="41"/>
    </row>
    <row r="38" spans="1:28" s="11" customFormat="1" x14ac:dyDescent="0.25">
      <c r="B38" s="41"/>
      <c r="C38" s="37"/>
      <c r="D38" s="41"/>
      <c r="O38" s="66"/>
      <c r="P38" s="41"/>
      <c r="Q38" s="37"/>
      <c r="R38" s="41"/>
    </row>
    <row r="39" spans="1:28" s="11" customFormat="1" x14ac:dyDescent="0.25">
      <c r="B39" s="41"/>
      <c r="C39" s="37"/>
      <c r="D39" s="41"/>
      <c r="O39" s="66"/>
      <c r="P39" s="41"/>
      <c r="Q39" s="37"/>
      <c r="R39" s="41"/>
    </row>
    <row r="41" spans="1:28" x14ac:dyDescent="0.25">
      <c r="A41" s="1"/>
      <c r="B41" s="40"/>
      <c r="D41" s="40"/>
      <c r="E41" s="12"/>
      <c r="F41" s="12"/>
      <c r="G41" s="13"/>
      <c r="O41" s="64"/>
      <c r="P41" s="40"/>
      <c r="R41" s="40"/>
      <c r="S41" s="12"/>
      <c r="T41" s="12"/>
      <c r="U41" s="13"/>
    </row>
    <row r="48" spans="1:28" x14ac:dyDescent="0.25">
      <c r="A48" s="1"/>
      <c r="B48" s="40"/>
      <c r="D48" s="40"/>
      <c r="E48" s="1"/>
      <c r="F48" s="1"/>
      <c r="H48" s="1"/>
      <c r="I48" s="1"/>
      <c r="J48" s="1"/>
      <c r="K48" s="1"/>
      <c r="L48" s="1"/>
      <c r="M48" s="1"/>
      <c r="N48" s="1"/>
      <c r="O48" s="64"/>
      <c r="P48" s="40"/>
      <c r="R48" s="40"/>
      <c r="S48" s="1"/>
      <c r="T48" s="1"/>
      <c r="V48" s="1"/>
      <c r="W48" s="1"/>
      <c r="X48" s="1"/>
      <c r="Y48" s="1"/>
      <c r="Z48" s="1"/>
      <c r="AA48" s="1"/>
      <c r="AB48" s="1"/>
    </row>
  </sheetData>
  <sheetProtection algorithmName="SHA-512" hashValue="k/zTk/phXwVFuWOmZN6O8iAH4MYgV/gX6XteCariOQpBvKdI+O6q1lgyOSE/XZlppb2jNoy6mg4ZzILE81Gx3w==" saltValue="Zn6NtG+jDx3WRGfHNhmp9Q==" spinCount="100000" sheet="1" selectLockedCells="1"/>
  <mergeCells count="27">
    <mergeCell ref="E35:N35"/>
    <mergeCell ref="S35:AB35"/>
    <mergeCell ref="S36:AB36"/>
    <mergeCell ref="E36:N36"/>
    <mergeCell ref="S2:AB2"/>
    <mergeCell ref="S3:AB3"/>
    <mergeCell ref="W6:AA6"/>
    <mergeCell ref="W8:X8"/>
    <mergeCell ref="S14:AB14"/>
    <mergeCell ref="S16:AB16"/>
    <mergeCell ref="S19:AB19"/>
    <mergeCell ref="U21:AB21"/>
    <mergeCell ref="P21:P27"/>
    <mergeCell ref="U22:AB23"/>
    <mergeCell ref="U25:AB26"/>
    <mergeCell ref="U27:AB27"/>
    <mergeCell ref="U24:AB24"/>
    <mergeCell ref="B21:B27"/>
    <mergeCell ref="E2:N2"/>
    <mergeCell ref="E3:N3"/>
    <mergeCell ref="I6:M6"/>
    <mergeCell ref="I8:J8"/>
    <mergeCell ref="E14:N14"/>
    <mergeCell ref="E19:N19"/>
    <mergeCell ref="E15:N16"/>
    <mergeCell ref="E20:N20"/>
    <mergeCell ref="E21:N22"/>
  </mergeCells>
  <dataValidations count="1">
    <dataValidation type="list" allowBlank="1" showInputMessage="1" showErrorMessage="1" sqref="T21:T27" xr:uid="{00000000-0002-0000-0900-000000000000}">
      <formula1>R$15:R$16</formula1>
    </dataValidation>
  </dataValidations>
  <pageMargins left="0.7" right="0.7" top="0.75" bottom="0.75" header="0.3" footer="0.3"/>
  <pageSetup scale="71" orientation="portrait" r:id="rId1"/>
  <headerFooter>
    <oddFooter>&amp;CTab: &amp;A&amp;RPrint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Z30"/>
  <sheetViews>
    <sheetView showGridLines="0" view="pageBreakPreview" zoomScaleNormal="100" zoomScaleSheetLayoutView="100" workbookViewId="0">
      <selection activeCell="H21" sqref="H21"/>
    </sheetView>
  </sheetViews>
  <sheetFormatPr defaultColWidth="9.140625" defaultRowHeight="15.75" x14ac:dyDescent="0.25"/>
  <cols>
    <col min="1" max="1" width="3.42578125" style="1" customWidth="1"/>
    <col min="2" max="3" width="9.140625" style="39" hidden="1" customWidth="1"/>
    <col min="4" max="5" width="4.85546875" style="3" customWidth="1"/>
    <col min="6" max="12" width="12.42578125" style="3" customWidth="1"/>
    <col min="13" max="13" width="14.42578125" style="3" customWidth="1"/>
    <col min="14" max="14" width="1.5703125" style="64" customWidth="1"/>
    <col min="15" max="15" width="9.140625" style="39" hidden="1" customWidth="1"/>
    <col min="16" max="16" width="0.85546875" style="39" customWidth="1"/>
    <col min="17" max="17" width="5" style="3" customWidth="1"/>
    <col min="18" max="18" width="4.85546875" style="3" customWidth="1"/>
    <col min="19" max="26" width="12.42578125" style="3" customWidth="1"/>
    <col min="27" max="16384" width="9.140625" style="1"/>
  </cols>
  <sheetData>
    <row r="1" spans="2:26" x14ac:dyDescent="0.25">
      <c r="N1" s="67"/>
    </row>
    <row r="2" spans="2:26" x14ac:dyDescent="0.25">
      <c r="B2" s="40"/>
      <c r="C2" s="40"/>
      <c r="D2" s="608" t="s">
        <v>221</v>
      </c>
      <c r="E2" s="608"/>
      <c r="F2" s="608"/>
      <c r="G2" s="608"/>
      <c r="H2" s="608"/>
      <c r="I2" s="608"/>
      <c r="J2" s="608"/>
      <c r="K2" s="608"/>
      <c r="L2" s="608"/>
      <c r="M2" s="608"/>
      <c r="N2" s="67"/>
      <c r="O2" s="40"/>
      <c r="P2" s="40"/>
      <c r="Q2" s="608" t="s">
        <v>221</v>
      </c>
      <c r="R2" s="608"/>
      <c r="S2" s="608"/>
      <c r="T2" s="608"/>
      <c r="U2" s="608"/>
      <c r="V2" s="608"/>
      <c r="W2" s="608"/>
      <c r="X2" s="608"/>
      <c r="Y2" s="608"/>
      <c r="Z2" s="608"/>
    </row>
    <row r="3" spans="2:26" ht="16.5" thickBot="1" x14ac:dyDescent="0.3">
      <c r="B3" s="40"/>
      <c r="C3" s="40"/>
      <c r="D3" s="499" t="s">
        <v>60</v>
      </c>
      <c r="E3" s="499"/>
      <c r="F3" s="499"/>
      <c r="G3" s="499"/>
      <c r="H3" s="499"/>
      <c r="I3" s="499"/>
      <c r="J3" s="499"/>
      <c r="K3" s="499"/>
      <c r="L3" s="499"/>
      <c r="M3" s="499"/>
      <c r="N3" s="67"/>
      <c r="O3" s="40"/>
      <c r="P3" s="40"/>
      <c r="Q3" s="499" t="s">
        <v>61</v>
      </c>
      <c r="R3" s="499"/>
      <c r="S3" s="499"/>
      <c r="T3" s="499"/>
      <c r="U3" s="499"/>
      <c r="V3" s="499"/>
      <c r="W3" s="499"/>
      <c r="X3" s="499"/>
      <c r="Y3" s="499"/>
      <c r="Z3" s="499"/>
    </row>
    <row r="4" spans="2:26" x14ac:dyDescent="0.25">
      <c r="B4" s="40"/>
      <c r="C4" s="40"/>
      <c r="D4" s="2"/>
      <c r="E4" s="2"/>
      <c r="F4" s="2"/>
      <c r="G4" s="2"/>
      <c r="H4" s="2"/>
      <c r="I4" s="2"/>
      <c r="J4" s="2"/>
      <c r="K4" s="2"/>
      <c r="L4" s="2"/>
      <c r="M4" s="2"/>
      <c r="N4" s="67"/>
      <c r="O4" s="40"/>
      <c r="P4" s="40"/>
      <c r="Q4" s="2"/>
      <c r="R4" s="2"/>
      <c r="S4" s="2"/>
      <c r="T4" s="2"/>
      <c r="U4" s="2"/>
      <c r="V4" s="2"/>
      <c r="W4" s="2"/>
      <c r="X4" s="2"/>
      <c r="Y4" s="2"/>
      <c r="Z4" s="2"/>
    </row>
    <row r="5" spans="2:26" x14ac:dyDescent="0.25">
      <c r="B5" s="40"/>
      <c r="C5" s="40"/>
      <c r="D5" s="2"/>
      <c r="E5" s="2"/>
      <c r="G5" s="279" t="s">
        <v>0</v>
      </c>
      <c r="H5" s="28" t="str">
        <f>IF(Summary!E5="","",Summary!E5)</f>
        <v/>
      </c>
      <c r="I5" s="353"/>
      <c r="J5" s="353"/>
      <c r="K5" s="353"/>
      <c r="L5" s="353"/>
      <c r="M5" s="2"/>
      <c r="N5" s="67"/>
      <c r="O5" s="40"/>
      <c r="P5" s="40"/>
      <c r="Q5" s="2"/>
      <c r="R5" s="2"/>
      <c r="T5" s="279" t="s">
        <v>0</v>
      </c>
      <c r="U5" s="28" t="str">
        <f>IF(Summary!$S5="","",Summary!$S5)</f>
        <v/>
      </c>
      <c r="V5" s="353"/>
      <c r="W5" s="353"/>
      <c r="X5" s="353"/>
      <c r="Y5" s="353"/>
      <c r="Z5" s="2"/>
    </row>
    <row r="6" spans="2:26" x14ac:dyDescent="0.25">
      <c r="B6" s="40"/>
      <c r="C6" s="40"/>
      <c r="G6" s="279" t="s">
        <v>1</v>
      </c>
      <c r="H6" s="548" t="str">
        <f>IF(Summary!E6="","",Summary!E6)</f>
        <v/>
      </c>
      <c r="I6" s="549"/>
      <c r="J6" s="549"/>
      <c r="K6" s="549"/>
      <c r="L6" s="550"/>
      <c r="N6" s="67"/>
      <c r="O6" s="40"/>
      <c r="P6" s="40"/>
      <c r="T6" s="279" t="s">
        <v>1</v>
      </c>
      <c r="U6" s="548" t="str">
        <f>IF(Summary!$S6="","",Summary!$S6)</f>
        <v/>
      </c>
      <c r="V6" s="549"/>
      <c r="W6" s="549"/>
      <c r="X6" s="549"/>
      <c r="Y6" s="550"/>
    </row>
    <row r="7" spans="2:26" x14ac:dyDescent="0.25">
      <c r="B7" s="40"/>
      <c r="C7" s="40"/>
      <c r="G7" s="279"/>
      <c r="H7" s="348"/>
      <c r="I7" s="348"/>
      <c r="J7" s="353"/>
      <c r="K7" s="353"/>
      <c r="L7" s="353"/>
      <c r="N7" s="67"/>
      <c r="O7" s="40"/>
      <c r="P7" s="40"/>
      <c r="T7" s="279"/>
      <c r="U7" s="348"/>
      <c r="V7" s="348"/>
      <c r="W7" s="353"/>
      <c r="X7" s="353"/>
      <c r="Y7" s="353"/>
    </row>
    <row r="8" spans="2:26" x14ac:dyDescent="0.25">
      <c r="B8" s="40"/>
      <c r="C8" s="40"/>
      <c r="G8" s="279" t="s">
        <v>55</v>
      </c>
      <c r="H8" s="551" t="str">
        <f>IF(Summary!E8="","",Summary!E8)</f>
        <v/>
      </c>
      <c r="I8" s="551"/>
      <c r="J8" s="353"/>
      <c r="K8" s="353"/>
      <c r="L8" s="353"/>
      <c r="N8" s="67"/>
      <c r="O8" s="40"/>
      <c r="P8" s="40"/>
      <c r="T8" s="279" t="s">
        <v>55</v>
      </c>
      <c r="U8" s="552" t="str">
        <f>IF(Summary!$S8="","",Summary!$S8)</f>
        <v/>
      </c>
      <c r="V8" s="553"/>
      <c r="W8" s="353"/>
      <c r="X8" s="353"/>
      <c r="Y8" s="353"/>
    </row>
    <row r="9" spans="2:26" x14ac:dyDescent="0.25">
      <c r="B9" s="40"/>
      <c r="C9" s="40"/>
      <c r="G9" s="279"/>
      <c r="H9" s="353"/>
      <c r="I9" s="353"/>
      <c r="J9" s="353"/>
      <c r="K9" s="353"/>
      <c r="L9" s="353"/>
      <c r="N9" s="67"/>
      <c r="O9" s="40"/>
      <c r="P9" s="40"/>
      <c r="T9" s="279"/>
      <c r="U9" s="353"/>
      <c r="V9" s="353"/>
      <c r="W9" s="353"/>
      <c r="X9" s="353"/>
      <c r="Y9" s="353"/>
    </row>
    <row r="10" spans="2:26" x14ac:dyDescent="0.25">
      <c r="B10" s="40"/>
      <c r="C10" s="40"/>
      <c r="G10" s="279" t="s">
        <v>56</v>
      </c>
      <c r="H10" s="354">
        <f>IF(H17="",0,H21)</f>
        <v>0</v>
      </c>
      <c r="I10" s="353"/>
      <c r="J10" s="353"/>
      <c r="K10" s="353"/>
      <c r="L10" s="353"/>
      <c r="N10" s="67"/>
      <c r="O10" s="40"/>
      <c r="P10" s="40"/>
      <c r="T10" s="279" t="s">
        <v>53</v>
      </c>
      <c r="U10" s="354">
        <f>IF(U17="",0,U21)</f>
        <v>0</v>
      </c>
      <c r="V10" s="353"/>
      <c r="W10" s="353"/>
      <c r="X10" s="353"/>
      <c r="Y10" s="353"/>
    </row>
    <row r="11" spans="2:26" ht="16.5" thickBot="1" x14ac:dyDescent="0.3">
      <c r="B11" s="40"/>
      <c r="C11" s="40"/>
      <c r="D11" s="5"/>
      <c r="E11" s="5"/>
      <c r="F11" s="5"/>
      <c r="G11" s="5"/>
      <c r="H11" s="5"/>
      <c r="I11" s="5"/>
      <c r="J11" s="5"/>
      <c r="K11" s="5"/>
      <c r="L11" s="5"/>
      <c r="M11" s="5"/>
      <c r="N11" s="67"/>
      <c r="O11" s="40"/>
      <c r="P11" s="40"/>
      <c r="Q11" s="5"/>
      <c r="R11" s="5"/>
      <c r="S11" s="5"/>
      <c r="T11" s="5"/>
      <c r="U11" s="5"/>
      <c r="V11" s="5"/>
      <c r="W11" s="5"/>
      <c r="X11" s="5"/>
      <c r="Y11" s="5"/>
      <c r="Z11" s="5"/>
    </row>
    <row r="12" spans="2:26" x14ac:dyDescent="0.25">
      <c r="N12" s="67"/>
    </row>
    <row r="13" spans="2:26" x14ac:dyDescent="0.25">
      <c r="B13" s="40" t="s">
        <v>147</v>
      </c>
      <c r="C13" s="40"/>
      <c r="D13" s="7"/>
      <c r="E13" s="7"/>
      <c r="F13" s="7"/>
      <c r="G13" s="119"/>
      <c r="H13" s="7"/>
      <c r="I13" s="7"/>
      <c r="J13" s="7"/>
      <c r="K13" s="7"/>
      <c r="L13" s="7"/>
      <c r="M13" s="7"/>
      <c r="N13" s="67"/>
      <c r="O13" s="40"/>
      <c r="P13" s="40"/>
      <c r="Q13" s="7"/>
      <c r="R13" s="7"/>
      <c r="S13" s="7"/>
      <c r="T13" s="7"/>
      <c r="U13" s="7"/>
      <c r="V13" s="7"/>
      <c r="W13" s="7"/>
      <c r="X13" s="7"/>
      <c r="Y13" s="7"/>
      <c r="Z13" s="7"/>
    </row>
    <row r="14" spans="2:26" ht="47.25" customHeight="1" x14ac:dyDescent="0.25">
      <c r="B14" s="40" t="s">
        <v>148</v>
      </c>
      <c r="C14" s="40"/>
      <c r="D14" s="574" t="s">
        <v>149</v>
      </c>
      <c r="E14" s="574"/>
      <c r="F14" s="574"/>
      <c r="G14" s="574"/>
      <c r="H14" s="574"/>
      <c r="I14" s="574"/>
      <c r="J14" s="574"/>
      <c r="K14" s="574"/>
      <c r="L14" s="574"/>
      <c r="M14" s="574"/>
      <c r="N14" s="67"/>
      <c r="O14" s="40"/>
      <c r="P14" s="40"/>
      <c r="Q14" s="574" t="s">
        <v>142</v>
      </c>
      <c r="R14" s="574"/>
      <c r="S14" s="574"/>
      <c r="T14" s="574"/>
      <c r="U14" s="574"/>
      <c r="V14" s="574"/>
      <c r="W14" s="574"/>
      <c r="X14" s="574"/>
      <c r="Y14" s="574"/>
      <c r="Z14" s="574"/>
    </row>
    <row r="15" spans="2:26" x14ac:dyDescent="0.25">
      <c r="B15" s="40"/>
      <c r="C15" s="40"/>
      <c r="N15" s="67"/>
      <c r="O15" s="40"/>
      <c r="P15" s="40"/>
    </row>
    <row r="16" spans="2:26" ht="15" customHeight="1" x14ac:dyDescent="0.25">
      <c r="B16" s="40"/>
      <c r="C16" s="40"/>
      <c r="F16" s="1"/>
      <c r="N16" s="67"/>
      <c r="O16" s="40"/>
      <c r="P16" s="40"/>
      <c r="S16" s="11"/>
      <c r="U16" s="1"/>
    </row>
    <row r="17" spans="2:26" ht="15" customHeight="1" x14ac:dyDescent="0.25">
      <c r="C17" s="40"/>
      <c r="F17" s="11"/>
      <c r="G17" s="279" t="s">
        <v>151</v>
      </c>
      <c r="H17" s="613"/>
      <c r="I17" s="614"/>
      <c r="N17" s="67"/>
      <c r="O17" s="40"/>
      <c r="P17" s="40"/>
      <c r="S17" s="11"/>
      <c r="T17" s="279" t="s">
        <v>151</v>
      </c>
      <c r="U17" s="615"/>
      <c r="V17" s="616"/>
    </row>
    <row r="18" spans="2:26" s="11" customFormat="1" x14ac:dyDescent="0.25">
      <c r="C18" s="41"/>
      <c r="N18" s="66"/>
      <c r="O18" s="41"/>
      <c r="P18" s="41"/>
    </row>
    <row r="19" spans="2:26" s="11" customFormat="1" x14ac:dyDescent="0.25">
      <c r="B19" s="41"/>
      <c r="C19" s="41"/>
      <c r="G19" s="279" t="s">
        <v>150</v>
      </c>
      <c r="H19" s="42"/>
      <c r="N19" s="66"/>
      <c r="O19" s="41"/>
      <c r="P19" s="41"/>
      <c r="T19" s="279" t="s">
        <v>150</v>
      </c>
      <c r="U19" s="113"/>
    </row>
    <row r="20" spans="2:26" s="11" customFormat="1" x14ac:dyDescent="0.25">
      <c r="B20" s="41"/>
      <c r="C20" s="41"/>
      <c r="N20" s="66"/>
      <c r="O20" s="41"/>
      <c r="P20" s="41"/>
    </row>
    <row r="21" spans="2:26" x14ac:dyDescent="0.25">
      <c r="G21" s="279" t="s">
        <v>154</v>
      </c>
      <c r="H21" s="120"/>
      <c r="T21" s="279" t="s">
        <v>154</v>
      </c>
      <c r="U21" s="116"/>
    </row>
    <row r="22" spans="2:26" x14ac:dyDescent="0.25">
      <c r="B22" s="40"/>
      <c r="C22" s="40"/>
      <c r="D22" s="12"/>
      <c r="E22" s="12"/>
      <c r="F22" s="13"/>
      <c r="O22" s="40"/>
      <c r="P22" s="40"/>
      <c r="Q22" s="12"/>
      <c r="R22" s="12"/>
      <c r="S22" s="13"/>
    </row>
    <row r="23" spans="2:26" x14ac:dyDescent="0.25">
      <c r="B23" s="40" t="s">
        <v>152</v>
      </c>
    </row>
    <row r="24" spans="2:26" x14ac:dyDescent="0.25">
      <c r="B24" s="41" t="s">
        <v>153</v>
      </c>
    </row>
    <row r="29" spans="2:26" x14ac:dyDescent="0.25">
      <c r="B29" s="40"/>
      <c r="C29" s="40"/>
      <c r="D29" s="1"/>
      <c r="E29" s="1"/>
      <c r="G29" s="1"/>
      <c r="H29" s="1"/>
      <c r="I29" s="1"/>
      <c r="J29" s="1"/>
      <c r="K29" s="1"/>
      <c r="L29" s="1"/>
      <c r="M29" s="1"/>
      <c r="O29" s="40"/>
      <c r="P29" s="40"/>
      <c r="Q29" s="1"/>
      <c r="R29" s="1"/>
      <c r="T29" s="1"/>
      <c r="U29" s="1"/>
      <c r="V29" s="1"/>
      <c r="W29" s="1"/>
      <c r="X29" s="1"/>
      <c r="Y29" s="1"/>
      <c r="Z29" s="1"/>
    </row>
    <row r="30" spans="2:26" x14ac:dyDescent="0.25">
      <c r="L30" s="387"/>
    </row>
  </sheetData>
  <sheetProtection algorithmName="SHA-512" hashValue="He73u1fvzZLAOWJwuYn1tAiTxEx4ldj43dZ1YCbJNuHy3/onvZds+UQvhiemmpZoSQltuDbaCWK5sGrezsfy+w==" saltValue="A4jFHrM14Ow/qSswN5wPFA==" spinCount="100000" sheet="1" selectLockedCells="1"/>
  <mergeCells count="12">
    <mergeCell ref="D2:M2"/>
    <mergeCell ref="Q2:Z2"/>
    <mergeCell ref="D3:M3"/>
    <mergeCell ref="Q3:Z3"/>
    <mergeCell ref="H6:L6"/>
    <mergeCell ref="U6:Y6"/>
    <mergeCell ref="H17:I17"/>
    <mergeCell ref="U17:V17"/>
    <mergeCell ref="H8:I8"/>
    <mergeCell ref="U8:V8"/>
    <mergeCell ref="D14:M14"/>
    <mergeCell ref="Q14:Z14"/>
  </mergeCells>
  <dataValidations count="2">
    <dataValidation type="list" allowBlank="1" showInputMessage="1" showErrorMessage="1" sqref="H19 U19" xr:uid="{00000000-0002-0000-0A00-000000000000}">
      <formula1>$B$12:$B$14</formula1>
    </dataValidation>
    <dataValidation type="list" allowBlank="1" showInputMessage="1" showErrorMessage="1" sqref="H17:I17 U17:V17" xr:uid="{00000000-0002-0000-0A00-000001000000}">
      <formula1>$B$22:$B$24</formula1>
    </dataValidation>
  </dataValidations>
  <pageMargins left="0.7" right="0.7" top="0.75" bottom="0.75" header="0.3" footer="0.3"/>
  <pageSetup scale="71" orientation="portrait" r:id="rId1"/>
  <headerFooter>
    <oddFooter>&amp;CTab: &amp;A&amp;RPrint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B35"/>
  <sheetViews>
    <sheetView showGridLines="0" view="pageBreakPreview" topLeftCell="B1" zoomScaleNormal="100" zoomScaleSheetLayoutView="100" workbookViewId="0">
      <selection activeCell="G18" sqref="G18"/>
    </sheetView>
  </sheetViews>
  <sheetFormatPr defaultColWidth="9.140625" defaultRowHeight="15.75" x14ac:dyDescent="0.25"/>
  <cols>
    <col min="1" max="1" width="2.42578125" style="1" hidden="1" customWidth="1"/>
    <col min="2" max="2" width="3.5703125" style="1" customWidth="1"/>
    <col min="3" max="3" width="9.140625" style="3" hidden="1" customWidth="1"/>
    <col min="4" max="4" width="9.140625" style="39" hidden="1" customWidth="1"/>
    <col min="5" max="6" width="4.85546875" style="3" customWidth="1"/>
    <col min="7" max="8" width="12.42578125" style="3" customWidth="1"/>
    <col min="9" max="9" width="7.5703125" style="3" customWidth="1"/>
    <col min="10" max="13" width="12.42578125" style="3" customWidth="1"/>
    <col min="14" max="14" width="17.5703125" style="3" customWidth="1"/>
    <col min="15" max="15" width="3.42578125" style="3" customWidth="1"/>
    <col min="16" max="16" width="4.85546875" style="3" hidden="1" customWidth="1"/>
    <col min="17" max="17" width="10.85546875" style="14" hidden="1" customWidth="1"/>
    <col min="18" max="18" width="9.140625" style="39" hidden="1" customWidth="1"/>
    <col min="19" max="20" width="4.85546875" style="3" customWidth="1"/>
    <col min="21" max="28" width="12.42578125" style="3" customWidth="1"/>
    <col min="29" max="16384" width="9.140625" style="1"/>
  </cols>
  <sheetData>
    <row r="1" spans="3:28" x14ac:dyDescent="0.25">
      <c r="Q1" s="69"/>
    </row>
    <row r="2" spans="3:28" x14ac:dyDescent="0.25">
      <c r="C2" s="1"/>
      <c r="D2" s="40"/>
      <c r="E2" s="498" t="s">
        <v>164</v>
      </c>
      <c r="F2" s="498"/>
      <c r="G2" s="498"/>
      <c r="H2" s="498"/>
      <c r="I2" s="498"/>
      <c r="J2" s="498"/>
      <c r="K2" s="498"/>
      <c r="L2" s="498"/>
      <c r="M2" s="498"/>
      <c r="N2" s="498"/>
      <c r="O2" s="361"/>
      <c r="P2" s="361"/>
      <c r="Q2" s="67"/>
      <c r="R2" s="40"/>
      <c r="S2" s="498" t="s">
        <v>164</v>
      </c>
      <c r="T2" s="498"/>
      <c r="U2" s="498"/>
      <c r="V2" s="498"/>
      <c r="W2" s="498"/>
      <c r="X2" s="498"/>
      <c r="Y2" s="498"/>
      <c r="Z2" s="498"/>
      <c r="AA2" s="498"/>
      <c r="AB2" s="498"/>
    </row>
    <row r="3" spans="3:28" ht="16.5" thickBot="1" x14ac:dyDescent="0.3">
      <c r="C3" s="1"/>
      <c r="D3" s="40"/>
      <c r="E3" s="499" t="s">
        <v>60</v>
      </c>
      <c r="F3" s="499"/>
      <c r="G3" s="499"/>
      <c r="H3" s="499"/>
      <c r="I3" s="499"/>
      <c r="J3" s="499"/>
      <c r="K3" s="499"/>
      <c r="L3" s="499"/>
      <c r="M3" s="499"/>
      <c r="N3" s="499"/>
      <c r="O3" s="2"/>
      <c r="P3" s="2"/>
      <c r="Q3" s="67"/>
      <c r="R3" s="40"/>
      <c r="S3" s="499" t="s">
        <v>61</v>
      </c>
      <c r="T3" s="499"/>
      <c r="U3" s="499"/>
      <c r="V3" s="499"/>
      <c r="W3" s="499"/>
      <c r="X3" s="499"/>
      <c r="Y3" s="499"/>
      <c r="Z3" s="499"/>
      <c r="AA3" s="499"/>
      <c r="AB3" s="499"/>
    </row>
    <row r="4" spans="3:28" x14ac:dyDescent="0.25">
      <c r="C4" s="1"/>
      <c r="D4" s="40"/>
      <c r="E4" s="2"/>
      <c r="F4" s="2"/>
      <c r="G4" s="2"/>
      <c r="H4" s="2"/>
      <c r="I4" s="2"/>
      <c r="J4" s="2"/>
      <c r="K4" s="2"/>
      <c r="L4" s="2"/>
      <c r="M4" s="2"/>
      <c r="N4" s="2"/>
      <c r="O4" s="2"/>
      <c r="P4" s="2"/>
      <c r="Q4" s="67"/>
      <c r="R4" s="40"/>
      <c r="S4" s="2"/>
      <c r="T4" s="2"/>
      <c r="U4" s="2"/>
      <c r="V4" s="2"/>
      <c r="W4" s="2"/>
      <c r="X4" s="2"/>
      <c r="Y4" s="2"/>
      <c r="Z4" s="2"/>
      <c r="AA4" s="2"/>
      <c r="AB4" s="2"/>
    </row>
    <row r="5" spans="3:28" x14ac:dyDescent="0.25">
      <c r="C5" s="1"/>
      <c r="D5" s="40"/>
      <c r="E5" s="2"/>
      <c r="F5" s="2"/>
      <c r="H5" s="279" t="s">
        <v>0</v>
      </c>
      <c r="I5" s="28" t="str">
        <f>IF(Summary!E5="","",Summary!E5)</f>
        <v/>
      </c>
      <c r="J5" s="353"/>
      <c r="K5" s="353"/>
      <c r="L5" s="353"/>
      <c r="M5" s="353"/>
      <c r="N5" s="2"/>
      <c r="O5" s="2"/>
      <c r="P5" s="2"/>
      <c r="Q5" s="67"/>
      <c r="R5" s="40"/>
      <c r="S5" s="2"/>
      <c r="T5" s="2"/>
      <c r="V5" s="279" t="s">
        <v>0</v>
      </c>
      <c r="W5" s="28" t="str">
        <f>IF(Summary!$S5="","",Summary!$S5)</f>
        <v/>
      </c>
      <c r="X5" s="353"/>
      <c r="Y5" s="353"/>
      <c r="Z5" s="353"/>
      <c r="AA5" s="353"/>
      <c r="AB5" s="2"/>
    </row>
    <row r="6" spans="3:28" x14ac:dyDescent="0.25">
      <c r="C6" s="1"/>
      <c r="D6" s="40"/>
      <c r="H6" s="279" t="s">
        <v>1</v>
      </c>
      <c r="I6" s="548" t="str">
        <f>IF(Summary!E6="","",Summary!E6)</f>
        <v/>
      </c>
      <c r="J6" s="549"/>
      <c r="K6" s="549"/>
      <c r="L6" s="549"/>
      <c r="M6" s="550"/>
      <c r="Q6" s="67"/>
      <c r="R6" s="40"/>
      <c r="V6" s="279" t="s">
        <v>1</v>
      </c>
      <c r="W6" s="548" t="str">
        <f>IF(Summary!$S6="","",Summary!$S6)</f>
        <v/>
      </c>
      <c r="X6" s="549"/>
      <c r="Y6" s="549"/>
      <c r="Z6" s="549"/>
      <c r="AA6" s="550"/>
    </row>
    <row r="7" spans="3:28" x14ac:dyDescent="0.25">
      <c r="C7" s="1"/>
      <c r="D7" s="40"/>
      <c r="H7" s="279"/>
      <c r="I7" s="348"/>
      <c r="J7" s="348"/>
      <c r="K7" s="353"/>
      <c r="L7" s="353"/>
      <c r="M7" s="353"/>
      <c r="Q7" s="67"/>
      <c r="R7" s="40"/>
      <c r="V7" s="279"/>
      <c r="W7" s="348"/>
      <c r="X7" s="348"/>
      <c r="Y7" s="353"/>
      <c r="Z7" s="353"/>
      <c r="AA7" s="353"/>
    </row>
    <row r="8" spans="3:28" x14ac:dyDescent="0.25">
      <c r="C8" s="1"/>
      <c r="D8" s="40"/>
      <c r="H8" s="279" t="s">
        <v>55</v>
      </c>
      <c r="I8" s="551" t="str">
        <f>IF(Summary!E8="","",Summary!E8)</f>
        <v/>
      </c>
      <c r="J8" s="551"/>
      <c r="K8" s="353"/>
      <c r="L8" s="353"/>
      <c r="M8" s="353"/>
      <c r="Q8" s="67"/>
      <c r="R8" s="40"/>
      <c r="V8" s="279" t="s">
        <v>55</v>
      </c>
      <c r="W8" s="552" t="str">
        <f>IF(Summary!$S8="","",Summary!$S8)</f>
        <v/>
      </c>
      <c r="X8" s="553"/>
      <c r="Y8" s="353"/>
      <c r="Z8" s="353"/>
      <c r="AA8" s="353"/>
    </row>
    <row r="9" spans="3:28" x14ac:dyDescent="0.25">
      <c r="C9" s="1"/>
      <c r="D9" s="40"/>
      <c r="H9" s="279"/>
      <c r="I9" s="115"/>
      <c r="J9" s="115"/>
      <c r="K9" s="353"/>
      <c r="L9" s="353"/>
      <c r="M9" s="353"/>
      <c r="Q9" s="67"/>
      <c r="R9" s="40"/>
      <c r="V9" s="279"/>
      <c r="W9" s="115"/>
      <c r="X9" s="115"/>
      <c r="Y9" s="353"/>
      <c r="Z9" s="353"/>
      <c r="AA9" s="353"/>
    </row>
    <row r="10" spans="3:28" x14ac:dyDescent="0.25">
      <c r="C10" s="1"/>
      <c r="D10" s="40"/>
      <c r="H10" s="279" t="s">
        <v>52</v>
      </c>
      <c r="I10" s="376">
        <v>0</v>
      </c>
      <c r="J10" s="115"/>
      <c r="K10" s="353"/>
      <c r="L10" s="353"/>
      <c r="M10" s="353"/>
      <c r="Q10" s="67"/>
      <c r="R10" s="40"/>
      <c r="V10" s="279" t="s">
        <v>53</v>
      </c>
      <c r="W10" s="30">
        <f>X34</f>
        <v>0</v>
      </c>
      <c r="X10" s="115"/>
      <c r="Y10" s="353"/>
      <c r="Z10" s="353"/>
      <c r="AA10" s="353"/>
    </row>
    <row r="11" spans="3:28" ht="16.5" thickBot="1" x14ac:dyDescent="0.3">
      <c r="C11" s="1"/>
      <c r="D11" s="40"/>
      <c r="E11" s="5"/>
      <c r="F11" s="5"/>
      <c r="G11" s="5"/>
      <c r="H11" s="5"/>
      <c r="I11" s="5"/>
      <c r="J11" s="5"/>
      <c r="K11" s="5"/>
      <c r="L11" s="5"/>
      <c r="M11" s="5"/>
      <c r="N11" s="5"/>
      <c r="Q11" s="67"/>
      <c r="R11" s="40"/>
      <c r="S11" s="5"/>
      <c r="T11" s="5"/>
      <c r="U11" s="5"/>
      <c r="V11" s="5"/>
      <c r="W11" s="5"/>
      <c r="X11" s="5"/>
      <c r="Y11" s="5"/>
      <c r="Z11" s="5"/>
      <c r="AA11" s="5"/>
      <c r="AB11" s="5"/>
    </row>
    <row r="12" spans="3:28" x14ac:dyDescent="0.25">
      <c r="C12" s="3" t="s">
        <v>4</v>
      </c>
      <c r="Q12" s="69"/>
    </row>
    <row r="13" spans="3:28" ht="15.75" customHeight="1" x14ac:dyDescent="0.25">
      <c r="C13" s="1"/>
      <c r="D13" s="40"/>
      <c r="E13" s="563" t="s">
        <v>165</v>
      </c>
      <c r="F13" s="563"/>
      <c r="G13" s="563"/>
      <c r="H13" s="563"/>
      <c r="I13" s="563"/>
      <c r="J13" s="563"/>
      <c r="K13" s="563"/>
      <c r="L13" s="563"/>
      <c r="M13" s="563"/>
      <c r="N13" s="563"/>
      <c r="O13" s="353"/>
      <c r="P13" s="353"/>
      <c r="Q13" s="67"/>
      <c r="R13" s="40"/>
      <c r="S13" s="563" t="s">
        <v>165</v>
      </c>
      <c r="T13" s="563"/>
      <c r="U13" s="563"/>
      <c r="V13" s="563"/>
      <c r="W13" s="563"/>
      <c r="X13" s="563"/>
      <c r="Y13" s="563"/>
      <c r="Z13" s="563"/>
      <c r="AA13" s="563"/>
      <c r="AB13" s="563"/>
    </row>
    <row r="14" spans="3:28" x14ac:dyDescent="0.25">
      <c r="C14" s="1"/>
      <c r="D14" s="40"/>
      <c r="Q14" s="67"/>
      <c r="R14" s="40"/>
    </row>
    <row r="15" spans="3:28" ht="15.75" customHeight="1" x14ac:dyDescent="0.25">
      <c r="C15" s="1"/>
      <c r="D15" s="40"/>
      <c r="E15" s="618" t="s">
        <v>413</v>
      </c>
      <c r="F15" s="618"/>
      <c r="G15" s="618"/>
      <c r="H15" s="618"/>
      <c r="I15" s="618"/>
      <c r="J15" s="618"/>
      <c r="K15" s="618"/>
      <c r="L15" s="618"/>
      <c r="M15" s="618"/>
      <c r="N15" s="618"/>
      <c r="Q15" s="67"/>
      <c r="R15" s="40"/>
      <c r="S15" s="618" t="s">
        <v>413</v>
      </c>
      <c r="T15" s="618"/>
      <c r="U15" s="618"/>
      <c r="V15" s="618"/>
      <c r="W15" s="618"/>
      <c r="X15" s="618"/>
      <c r="Y15" s="618"/>
      <c r="Z15" s="618"/>
      <c r="AA15" s="618"/>
      <c r="AB15" s="618"/>
    </row>
    <row r="16" spans="3:28" ht="70.5" customHeight="1" x14ac:dyDescent="0.25">
      <c r="C16" s="1"/>
      <c r="D16" s="40"/>
      <c r="E16" s="618"/>
      <c r="F16" s="618"/>
      <c r="G16" s="618"/>
      <c r="H16" s="618"/>
      <c r="I16" s="618"/>
      <c r="J16" s="618"/>
      <c r="K16" s="618"/>
      <c r="L16" s="618"/>
      <c r="M16" s="618"/>
      <c r="N16" s="618"/>
      <c r="Q16" s="67"/>
      <c r="R16" s="40"/>
      <c r="S16" s="618"/>
      <c r="T16" s="618"/>
      <c r="U16" s="618"/>
      <c r="V16" s="618"/>
      <c r="W16" s="618"/>
      <c r="X16" s="618"/>
      <c r="Y16" s="618"/>
      <c r="Z16" s="618"/>
      <c r="AA16" s="618"/>
      <c r="AB16" s="618"/>
    </row>
    <row r="17" spans="3:28" x14ac:dyDescent="0.25">
      <c r="C17" s="1"/>
      <c r="D17" s="40"/>
      <c r="E17" s="375" t="s">
        <v>414</v>
      </c>
      <c r="F17" s="306"/>
      <c r="G17" s="306"/>
      <c r="H17" s="306"/>
      <c r="I17" s="306"/>
      <c r="J17" s="306"/>
      <c r="K17" s="306"/>
      <c r="L17" s="306"/>
      <c r="M17" s="306"/>
      <c r="N17" s="306"/>
      <c r="Q17" s="67"/>
      <c r="R17" s="40"/>
      <c r="S17" s="375" t="s">
        <v>414</v>
      </c>
      <c r="T17" s="306"/>
      <c r="U17" s="306"/>
      <c r="V17" s="306"/>
      <c r="W17" s="306"/>
      <c r="X17" s="306"/>
      <c r="Y17" s="306"/>
      <c r="Z17" s="306"/>
      <c r="AA17" s="306"/>
      <c r="AB17" s="306"/>
    </row>
    <row r="18" spans="3:28" ht="15.75" customHeight="1" x14ac:dyDescent="0.25">
      <c r="C18" s="1"/>
      <c r="D18" s="40"/>
      <c r="G18" s="42"/>
      <c r="H18" s="562" t="s">
        <v>415</v>
      </c>
      <c r="I18" s="562"/>
      <c r="J18" s="562"/>
      <c r="K18" s="562"/>
      <c r="L18" s="562"/>
      <c r="M18" s="562"/>
      <c r="N18" s="562"/>
      <c r="Q18" s="67"/>
      <c r="R18" s="40"/>
      <c r="U18" s="113"/>
      <c r="V18" s="562" t="s">
        <v>415</v>
      </c>
      <c r="W18" s="562"/>
      <c r="X18" s="562"/>
      <c r="Y18" s="562"/>
      <c r="Z18" s="562"/>
      <c r="AA18" s="562"/>
      <c r="AB18" s="562"/>
    </row>
    <row r="19" spans="3:28" x14ac:dyDescent="0.25">
      <c r="C19" s="1"/>
      <c r="D19" s="40"/>
      <c r="G19" s="42"/>
      <c r="H19" s="3" t="s">
        <v>416</v>
      </c>
      <c r="Q19" s="67"/>
      <c r="R19" s="40"/>
      <c r="U19" s="113"/>
      <c r="V19" s="3" t="s">
        <v>416</v>
      </c>
    </row>
    <row r="20" spans="3:28" x14ac:dyDescent="0.25">
      <c r="C20" s="1"/>
      <c r="D20" s="40"/>
      <c r="F20" s="353"/>
      <c r="G20" s="388" t="s">
        <v>417</v>
      </c>
      <c r="Q20" s="67"/>
      <c r="R20" s="40"/>
      <c r="T20" s="353"/>
      <c r="U20" s="388" t="s">
        <v>417</v>
      </c>
    </row>
    <row r="21" spans="3:28" ht="15.75" customHeight="1" x14ac:dyDescent="0.25">
      <c r="C21" s="1"/>
      <c r="D21" s="40"/>
      <c r="G21" s="42"/>
      <c r="H21" s="562" t="s">
        <v>418</v>
      </c>
      <c r="I21" s="562"/>
      <c r="J21" s="562"/>
      <c r="K21" s="562"/>
      <c r="L21" s="562"/>
      <c r="M21" s="562"/>
      <c r="N21" s="562"/>
      <c r="Q21" s="67"/>
      <c r="R21" s="40"/>
      <c r="U21" s="113"/>
      <c r="V21" s="562" t="s">
        <v>418</v>
      </c>
      <c r="W21" s="562"/>
      <c r="X21" s="562"/>
      <c r="Y21" s="562"/>
      <c r="Z21" s="562"/>
      <c r="AA21" s="562"/>
      <c r="AB21" s="562"/>
    </row>
    <row r="22" spans="3:28" x14ac:dyDescent="0.25">
      <c r="C22" s="1"/>
      <c r="D22" s="40"/>
      <c r="G22" s="42"/>
      <c r="H22" s="3" t="s">
        <v>419</v>
      </c>
      <c r="Q22" s="67"/>
      <c r="R22" s="40"/>
      <c r="U22" s="113"/>
      <c r="V22" s="3" t="s">
        <v>419</v>
      </c>
    </row>
    <row r="23" spans="3:28" x14ac:dyDescent="0.25">
      <c r="C23" s="1"/>
      <c r="D23" s="40"/>
      <c r="G23" s="42"/>
      <c r="H23" s="3" t="s">
        <v>420</v>
      </c>
      <c r="Q23" s="67"/>
      <c r="R23" s="40"/>
      <c r="U23" s="113"/>
      <c r="V23" s="3" t="s">
        <v>420</v>
      </c>
    </row>
    <row r="24" spans="3:28" x14ac:dyDescent="0.25">
      <c r="C24" s="1"/>
      <c r="D24" s="40"/>
      <c r="G24" s="42"/>
      <c r="H24" s="3" t="s">
        <v>421</v>
      </c>
      <c r="Q24" s="67"/>
      <c r="R24" s="40"/>
      <c r="U24" s="113"/>
      <c r="V24" s="3" t="s">
        <v>421</v>
      </c>
    </row>
    <row r="25" spans="3:28" x14ac:dyDescent="0.25">
      <c r="C25" s="1"/>
      <c r="D25" s="40"/>
      <c r="E25" s="375" t="s">
        <v>422</v>
      </c>
      <c r="F25" s="11"/>
      <c r="G25" s="11"/>
      <c r="H25" s="11"/>
      <c r="I25" s="11"/>
      <c r="J25" s="11"/>
      <c r="K25" s="11"/>
      <c r="L25" s="11"/>
      <c r="M25" s="11"/>
      <c r="N25" s="11"/>
      <c r="Q25" s="67"/>
      <c r="R25" s="40"/>
      <c r="S25" s="375" t="s">
        <v>422</v>
      </c>
      <c r="T25" s="11"/>
      <c r="U25" s="11"/>
      <c r="V25" s="11"/>
      <c r="W25" s="11"/>
      <c r="X25" s="11"/>
      <c r="Y25" s="11"/>
      <c r="Z25" s="11"/>
      <c r="AA25" s="11"/>
      <c r="AB25" s="11"/>
    </row>
    <row r="26" spans="3:28" x14ac:dyDescent="0.25">
      <c r="C26" s="1"/>
      <c r="D26" s="40"/>
      <c r="E26" s="375"/>
      <c r="F26" s="11"/>
      <c r="G26" s="617" t="s">
        <v>423</v>
      </c>
      <c r="H26" s="617"/>
      <c r="I26" s="617"/>
      <c r="J26" s="617"/>
      <c r="K26" s="617"/>
      <c r="L26" s="617"/>
      <c r="M26" s="617"/>
      <c r="N26" s="617"/>
      <c r="Q26" s="67"/>
      <c r="R26" s="40"/>
      <c r="S26" s="375"/>
      <c r="T26" s="11"/>
      <c r="U26" s="617" t="s">
        <v>423</v>
      </c>
      <c r="V26" s="617"/>
      <c r="W26" s="617"/>
      <c r="X26" s="617"/>
      <c r="Y26" s="617"/>
      <c r="Z26" s="617"/>
      <c r="AA26" s="617"/>
      <c r="AB26" s="617"/>
    </row>
    <row r="27" spans="3:28" x14ac:dyDescent="0.25">
      <c r="C27" s="1"/>
      <c r="D27" s="40"/>
      <c r="G27" s="42"/>
      <c r="H27" s="562" t="s">
        <v>424</v>
      </c>
      <c r="I27" s="562"/>
      <c r="J27" s="562"/>
      <c r="K27" s="562"/>
      <c r="L27" s="562"/>
      <c r="M27" s="562"/>
      <c r="N27" s="562"/>
      <c r="Q27" s="67"/>
      <c r="R27" s="40"/>
      <c r="U27" s="113"/>
      <c r="V27" s="562" t="s">
        <v>424</v>
      </c>
      <c r="W27" s="562"/>
      <c r="X27" s="562"/>
      <c r="Y27" s="562"/>
      <c r="Z27" s="562"/>
      <c r="AA27" s="562"/>
      <c r="AB27" s="562"/>
    </row>
    <row r="28" spans="3:28" x14ac:dyDescent="0.25">
      <c r="G28" s="42"/>
      <c r="H28" s="3" t="s">
        <v>425</v>
      </c>
      <c r="U28" s="113"/>
      <c r="V28" s="3" t="s">
        <v>425</v>
      </c>
    </row>
    <row r="29" spans="3:28" x14ac:dyDescent="0.25">
      <c r="E29" s="126"/>
      <c r="F29" s="127"/>
      <c r="G29" s="42"/>
      <c r="H29" s="3" t="s">
        <v>426</v>
      </c>
      <c r="S29" s="126"/>
      <c r="T29" s="127"/>
      <c r="U29" s="113"/>
      <c r="V29" s="3" t="s">
        <v>426</v>
      </c>
    </row>
    <row r="30" spans="3:28" x14ac:dyDescent="0.25">
      <c r="E30" s="126"/>
      <c r="F30" s="127"/>
      <c r="G30" s="42"/>
      <c r="H30" s="3" t="s">
        <v>427</v>
      </c>
      <c r="S30" s="126"/>
      <c r="T30" s="127"/>
      <c r="U30" s="113"/>
      <c r="V30" s="3" t="s">
        <v>427</v>
      </c>
    </row>
    <row r="31" spans="3:28" x14ac:dyDescent="0.25">
      <c r="E31" s="126"/>
      <c r="F31" s="127"/>
      <c r="G31" s="42"/>
      <c r="H31" s="3" t="s">
        <v>428</v>
      </c>
      <c r="S31" s="126"/>
      <c r="T31" s="127"/>
      <c r="U31" s="113"/>
      <c r="V31" s="3" t="s">
        <v>428</v>
      </c>
    </row>
    <row r="32" spans="3:28" ht="16.5" x14ac:dyDescent="0.25">
      <c r="E32" s="126"/>
      <c r="F32" s="129"/>
      <c r="G32" s="42"/>
      <c r="H32" s="1" t="s">
        <v>429</v>
      </c>
      <c r="S32" s="126"/>
      <c r="T32" s="129"/>
      <c r="U32" s="113"/>
      <c r="V32" s="1" t="s">
        <v>429</v>
      </c>
    </row>
    <row r="33" spans="5:24" ht="16.5" x14ac:dyDescent="0.25">
      <c r="E33" s="126"/>
      <c r="F33" s="129"/>
      <c r="H33" s="1"/>
      <c r="W33" s="279"/>
    </row>
    <row r="34" spans="5:24" ht="16.5" x14ac:dyDescent="0.25">
      <c r="E34" s="126"/>
      <c r="F34" s="129"/>
      <c r="H34" s="1"/>
      <c r="W34" s="279" t="s">
        <v>174</v>
      </c>
      <c r="X34" s="135"/>
    </row>
    <row r="35" spans="5:24" x14ac:dyDescent="0.25">
      <c r="E35" s="128"/>
      <c r="F35" s="1"/>
      <c r="G35" s="1"/>
      <c r="H35" s="1"/>
      <c r="I35" s="1"/>
    </row>
  </sheetData>
  <sheetProtection algorithmName="SHA-512" hashValue="YoWxs8CHB4jjtWZOLqtNVjakNCvontsH058KBqIxUWDHI4zgpFY+dwbzbU9vllyxPEMVJlCp479Uvt4ycraGtw==" saltValue="UMQWU/ya+kyM5HKtaPFuaw==" spinCount="100000" sheet="1" selectLockedCells="1"/>
  <mergeCells count="20">
    <mergeCell ref="G26:N26"/>
    <mergeCell ref="H27:N27"/>
    <mergeCell ref="S15:AB16"/>
    <mergeCell ref="V18:AB18"/>
    <mergeCell ref="V21:AB21"/>
    <mergeCell ref="U26:AB26"/>
    <mergeCell ref="V27:AB27"/>
    <mergeCell ref="E15:N16"/>
    <mergeCell ref="H18:N18"/>
    <mergeCell ref="H21:N21"/>
    <mergeCell ref="E2:N2"/>
    <mergeCell ref="E3:N3"/>
    <mergeCell ref="I6:M6"/>
    <mergeCell ref="I8:J8"/>
    <mergeCell ref="E13:N13"/>
    <mergeCell ref="S2:AB2"/>
    <mergeCell ref="S3:AB3"/>
    <mergeCell ref="W6:AA6"/>
    <mergeCell ref="W8:X8"/>
    <mergeCell ref="S13:AB13"/>
  </mergeCells>
  <dataValidations count="1">
    <dataValidation type="list" allowBlank="1" showInputMessage="1" showErrorMessage="1" sqref="U21:U24 G18:G19 G21:G24 U27:U32 U18:U19 G27:G32" xr:uid="{00000000-0002-0000-0B00-000000000000}">
      <formula1>$C$11:$C$12</formula1>
    </dataValidation>
  </dataValidations>
  <pageMargins left="0.7" right="0.7" top="0.75" bottom="0.75" header="0.3" footer="0.3"/>
  <pageSetup scale="71" orientation="portrait" r:id="rId1"/>
  <headerFooter>
    <oddFooter>&amp;CTab: &amp;A&amp;RPrint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B4:AF31"/>
  <sheetViews>
    <sheetView showGridLines="0" view="pageBreakPreview" zoomScaleNormal="100" zoomScaleSheetLayoutView="100" workbookViewId="0">
      <selection activeCell="H21" sqref="H21"/>
    </sheetView>
  </sheetViews>
  <sheetFormatPr defaultColWidth="9.140625" defaultRowHeight="15.75" x14ac:dyDescent="0.25"/>
  <cols>
    <col min="1" max="1" width="3.42578125" style="64" customWidth="1"/>
    <col min="2" max="3" width="9.140625" style="14" hidden="1" customWidth="1"/>
    <col min="4" max="5" width="4.85546875" style="14" customWidth="1"/>
    <col min="6" max="6" width="12.42578125" style="14" customWidth="1"/>
    <col min="7" max="7" width="16" style="14" customWidth="1"/>
    <col min="8" max="8" width="12.42578125" style="14" customWidth="1"/>
    <col min="9" max="9" width="3.85546875" style="14" customWidth="1"/>
    <col min="10" max="10" width="16.5703125" style="14" customWidth="1"/>
    <col min="11" max="11" width="12.42578125" style="14" customWidth="1"/>
    <col min="12" max="12" width="6.85546875" style="14" customWidth="1"/>
    <col min="13" max="13" width="4.42578125" style="14" customWidth="1"/>
    <col min="14" max="15" width="5.85546875" style="14" customWidth="1"/>
    <col min="16" max="16" width="1.5703125" style="14" customWidth="1"/>
    <col min="17" max="17" width="1.5703125" style="64" customWidth="1"/>
    <col min="18" max="18" width="3.42578125" style="14" hidden="1" customWidth="1"/>
    <col min="19" max="19" width="0.85546875" style="14" hidden="1" customWidth="1"/>
    <col min="20" max="21" width="4.85546875" style="14" customWidth="1"/>
    <col min="22" max="22" width="12.42578125" style="14" customWidth="1"/>
    <col min="23" max="23" width="16" style="14" customWidth="1"/>
    <col min="24" max="24" width="12.42578125" style="14" customWidth="1"/>
    <col min="25" max="25" width="3.85546875" style="14" customWidth="1"/>
    <col min="26" max="26" width="16.5703125" style="14" customWidth="1"/>
    <col min="27" max="27" width="12.42578125" style="14" customWidth="1"/>
    <col min="28" max="28" width="6.85546875" style="14" customWidth="1"/>
    <col min="29" max="29" width="4.42578125" style="14" customWidth="1"/>
    <col min="30" max="31" width="5.85546875" style="14" customWidth="1"/>
    <col min="32" max="32" width="1.5703125" style="14" customWidth="1"/>
    <col min="33" max="16384" width="9.140625" style="64"/>
  </cols>
  <sheetData>
    <row r="4" spans="2:32" x14ac:dyDescent="0.25">
      <c r="B4" s="64"/>
      <c r="C4" s="64"/>
      <c r="D4" s="498" t="s">
        <v>179</v>
      </c>
      <c r="E4" s="498"/>
      <c r="F4" s="498"/>
      <c r="G4" s="498"/>
      <c r="H4" s="498"/>
      <c r="I4" s="498"/>
      <c r="J4" s="498"/>
      <c r="K4" s="498"/>
      <c r="L4" s="498"/>
      <c r="M4" s="498"/>
      <c r="N4" s="498"/>
      <c r="O4" s="498"/>
      <c r="P4" s="498"/>
      <c r="R4" s="64"/>
      <c r="S4" s="64"/>
      <c r="T4" s="498" t="s">
        <v>179</v>
      </c>
      <c r="U4" s="498"/>
      <c r="V4" s="498"/>
      <c r="W4" s="498"/>
      <c r="X4" s="498"/>
      <c r="Y4" s="498"/>
      <c r="Z4" s="498"/>
      <c r="AA4" s="498"/>
      <c r="AB4" s="498"/>
      <c r="AC4" s="498"/>
      <c r="AD4" s="498"/>
      <c r="AE4" s="498"/>
      <c r="AF4" s="498"/>
    </row>
    <row r="5" spans="2:32" ht="16.5" thickBot="1" x14ac:dyDescent="0.3">
      <c r="B5" s="64"/>
      <c r="C5" s="64"/>
      <c r="D5" s="509" t="s">
        <v>60</v>
      </c>
      <c r="E5" s="509"/>
      <c r="F5" s="509"/>
      <c r="G5" s="509"/>
      <c r="H5" s="509"/>
      <c r="I5" s="509"/>
      <c r="J5" s="509"/>
      <c r="K5" s="509"/>
      <c r="L5" s="509"/>
      <c r="M5" s="509"/>
      <c r="N5" s="509"/>
      <c r="O5" s="509"/>
      <c r="P5" s="509"/>
      <c r="R5" s="64"/>
      <c r="S5" s="64"/>
      <c r="T5" s="509" t="s">
        <v>61</v>
      </c>
      <c r="U5" s="509"/>
      <c r="V5" s="509"/>
      <c r="W5" s="509"/>
      <c r="X5" s="509"/>
      <c r="Y5" s="509"/>
      <c r="Z5" s="509"/>
      <c r="AA5" s="509"/>
      <c r="AB5" s="509"/>
      <c r="AC5" s="509"/>
      <c r="AD5" s="509"/>
      <c r="AE5" s="509"/>
      <c r="AF5" s="509"/>
    </row>
    <row r="6" spans="2:32" x14ac:dyDescent="0.25">
      <c r="B6" s="64"/>
      <c r="C6" s="64"/>
      <c r="D6" s="437"/>
      <c r="E6" s="437"/>
      <c r="F6" s="437"/>
      <c r="G6" s="437"/>
      <c r="H6" s="437"/>
      <c r="I6" s="437"/>
      <c r="J6" s="437"/>
      <c r="K6" s="437"/>
      <c r="L6" s="437"/>
      <c r="M6" s="437"/>
      <c r="N6" s="437"/>
      <c r="O6" s="437"/>
      <c r="P6" s="437"/>
      <c r="R6" s="64"/>
      <c r="S6" s="64"/>
      <c r="T6" s="437"/>
      <c r="U6" s="437"/>
      <c r="V6" s="437"/>
      <c r="W6" s="437"/>
      <c r="X6" s="437"/>
      <c r="Y6" s="437"/>
      <c r="Z6" s="437"/>
      <c r="AA6" s="437"/>
      <c r="AB6" s="437"/>
      <c r="AC6" s="437"/>
      <c r="AD6" s="437"/>
      <c r="AE6" s="437"/>
      <c r="AF6" s="437"/>
    </row>
    <row r="7" spans="2:32" x14ac:dyDescent="0.25">
      <c r="B7" s="64"/>
      <c r="C7" s="64"/>
      <c r="D7" s="437"/>
      <c r="E7" s="437"/>
      <c r="G7" s="83" t="s">
        <v>0</v>
      </c>
      <c r="H7" s="80" t="str">
        <f>IF(Summary!E5="","",Summary!E5)</f>
        <v/>
      </c>
      <c r="I7" s="122"/>
      <c r="J7" s="122"/>
      <c r="K7" s="122"/>
      <c r="L7" s="122"/>
      <c r="M7" s="122"/>
      <c r="N7" s="122"/>
      <c r="O7" s="122"/>
      <c r="P7" s="437"/>
      <c r="R7" s="64"/>
      <c r="S7" s="64"/>
      <c r="T7" s="437"/>
      <c r="U7" s="437"/>
      <c r="W7" s="83" t="s">
        <v>0</v>
      </c>
      <c r="X7" s="80" t="str">
        <f>IF(Summary!$S5="","",Summary!$S5)</f>
        <v/>
      </c>
      <c r="Y7" s="122"/>
      <c r="Z7" s="122"/>
      <c r="AA7" s="122"/>
      <c r="AB7" s="122"/>
      <c r="AC7" s="122"/>
      <c r="AD7" s="122"/>
      <c r="AE7" s="122"/>
      <c r="AF7" s="437"/>
    </row>
    <row r="8" spans="2:32" x14ac:dyDescent="0.25">
      <c r="B8" s="64"/>
      <c r="C8" s="64"/>
      <c r="G8" s="83" t="s">
        <v>1</v>
      </c>
      <c r="H8" s="533" t="str">
        <f>IF(Summary!E6="","",Summary!E6)</f>
        <v/>
      </c>
      <c r="I8" s="534"/>
      <c r="J8" s="534"/>
      <c r="K8" s="534"/>
      <c r="L8" s="534"/>
      <c r="M8" s="535"/>
      <c r="N8" s="122"/>
      <c r="O8" s="122"/>
      <c r="R8" s="64"/>
      <c r="S8" s="64"/>
      <c r="W8" s="83" t="s">
        <v>1</v>
      </c>
      <c r="X8" s="533" t="str">
        <f>IF(Summary!$S6="","",Summary!$S6)</f>
        <v/>
      </c>
      <c r="Y8" s="534" t="str">
        <f>IF(Summary!$S6="","",Summary!$S6)</f>
        <v/>
      </c>
      <c r="Z8" s="534" t="str">
        <f>IF(Summary!$S6="","",Summary!$S6)</f>
        <v/>
      </c>
      <c r="AA8" s="534" t="str">
        <f>IF(Summary!$S6="","",Summary!$S6)</f>
        <v/>
      </c>
      <c r="AB8" s="534" t="str">
        <f>IF(Summary!$S6="","",Summary!$S6)</f>
        <v/>
      </c>
      <c r="AC8" s="535" t="str">
        <f>IF(Summary!$S6="","",Summary!$S6)</f>
        <v/>
      </c>
      <c r="AD8" s="122"/>
      <c r="AE8" s="122"/>
    </row>
    <row r="9" spans="2:32" x14ac:dyDescent="0.25">
      <c r="B9" s="64"/>
      <c r="C9" s="64"/>
      <c r="G9" s="83"/>
      <c r="H9" s="433"/>
      <c r="I9" s="433"/>
      <c r="J9" s="122"/>
      <c r="K9" s="122"/>
      <c r="L9" s="122"/>
      <c r="M9" s="122"/>
      <c r="N9" s="122"/>
      <c r="O9" s="122"/>
      <c r="R9" s="64"/>
      <c r="S9" s="64"/>
      <c r="W9" s="83"/>
      <c r="X9" s="433"/>
      <c r="Y9" s="433"/>
      <c r="Z9" s="122"/>
      <c r="AA9" s="122"/>
      <c r="AB9" s="122"/>
      <c r="AC9" s="122"/>
      <c r="AD9" s="122"/>
      <c r="AE9" s="122"/>
    </row>
    <row r="10" spans="2:32" x14ac:dyDescent="0.25">
      <c r="B10" s="64"/>
      <c r="C10" s="64"/>
      <c r="G10" s="83" t="s">
        <v>55</v>
      </c>
      <c r="H10" s="619" t="str">
        <f>IF(Summary!E8="","",Summary!E8)</f>
        <v/>
      </c>
      <c r="I10" s="619"/>
      <c r="J10" s="122"/>
      <c r="K10" s="122"/>
      <c r="L10" s="122"/>
      <c r="M10" s="122"/>
      <c r="N10" s="122"/>
      <c r="O10" s="122"/>
      <c r="R10" s="64"/>
      <c r="S10" s="64"/>
      <c r="W10" s="83" t="s">
        <v>55</v>
      </c>
      <c r="X10" s="619" t="str">
        <f>IF(Summary!$S8="","",Summary!$S8)</f>
        <v/>
      </c>
      <c r="Y10" s="619"/>
      <c r="Z10" s="122"/>
      <c r="AA10" s="122"/>
      <c r="AB10" s="122"/>
      <c r="AC10" s="122"/>
      <c r="AD10" s="122"/>
      <c r="AE10" s="122"/>
    </row>
    <row r="11" spans="2:32" x14ac:dyDescent="0.25">
      <c r="B11" s="64"/>
      <c r="C11" s="64"/>
      <c r="G11" s="83"/>
      <c r="H11" s="122"/>
      <c r="I11" s="122"/>
      <c r="J11" s="122"/>
      <c r="K11" s="122"/>
      <c r="L11" s="122"/>
      <c r="M11" s="122"/>
      <c r="N11" s="122"/>
      <c r="O11" s="122"/>
      <c r="R11" s="64"/>
      <c r="S11" s="64"/>
      <c r="W11" s="83"/>
      <c r="X11" s="122"/>
      <c r="Y11" s="122"/>
      <c r="Z11" s="122"/>
      <c r="AA11" s="122"/>
      <c r="AB11" s="122"/>
      <c r="AC11" s="122"/>
      <c r="AD11" s="122"/>
      <c r="AE11" s="122"/>
    </row>
    <row r="12" spans="2:32" x14ac:dyDescent="0.25">
      <c r="B12" s="64"/>
      <c r="C12" s="64"/>
      <c r="G12" s="83" t="s">
        <v>56</v>
      </c>
      <c r="H12" s="441">
        <f>IF(H21&lt;&gt;"Yes",L19,L17)</f>
        <v>0</v>
      </c>
      <c r="I12" s="122"/>
      <c r="J12" s="122"/>
      <c r="K12" s="122"/>
      <c r="L12" s="122"/>
      <c r="M12" s="122"/>
      <c r="N12" s="122"/>
      <c r="O12" s="122"/>
      <c r="R12" s="64"/>
      <c r="S12" s="64"/>
      <c r="W12" s="83" t="s">
        <v>56</v>
      </c>
      <c r="X12" s="441">
        <f>IF(X21&lt;&gt;"Yes",AB19,AB17)</f>
        <v>0</v>
      </c>
      <c r="Y12" s="122"/>
      <c r="Z12" s="122"/>
      <c r="AA12" s="122"/>
      <c r="AB12" s="122"/>
      <c r="AC12" s="122"/>
      <c r="AD12" s="122"/>
      <c r="AE12" s="122"/>
    </row>
    <row r="13" spans="2:32" ht="16.5" thickBot="1" x14ac:dyDescent="0.3">
      <c r="B13" s="64"/>
      <c r="C13" s="64"/>
      <c r="D13" s="65"/>
      <c r="E13" s="65"/>
      <c r="F13" s="65"/>
      <c r="G13" s="65"/>
      <c r="H13" s="65"/>
      <c r="I13" s="65"/>
      <c r="J13" s="65"/>
      <c r="K13" s="65"/>
      <c r="L13" s="65"/>
      <c r="M13" s="65"/>
      <c r="N13" s="65"/>
      <c r="O13" s="65"/>
      <c r="P13" s="65"/>
      <c r="R13" s="64"/>
      <c r="S13" s="64"/>
      <c r="T13" s="65"/>
      <c r="U13" s="65"/>
      <c r="V13" s="65"/>
      <c r="W13" s="65"/>
      <c r="X13" s="65"/>
      <c r="Y13" s="65"/>
      <c r="Z13" s="65"/>
      <c r="AA13" s="65"/>
      <c r="AB13" s="65"/>
      <c r="AC13" s="65"/>
      <c r="AD13" s="65"/>
      <c r="AE13" s="65"/>
      <c r="AF13" s="65"/>
    </row>
    <row r="14" spans="2:32" x14ac:dyDescent="0.25">
      <c r="B14" s="14" t="s">
        <v>147</v>
      </c>
    </row>
    <row r="15" spans="2:32" ht="15.75" customHeight="1" x14ac:dyDescent="0.25">
      <c r="B15" s="64" t="s">
        <v>148</v>
      </c>
      <c r="C15" s="64"/>
      <c r="D15" s="602" t="s">
        <v>167</v>
      </c>
      <c r="E15" s="602"/>
      <c r="F15" s="602"/>
      <c r="G15" s="602"/>
      <c r="H15" s="602"/>
      <c r="I15" s="602"/>
      <c r="J15" s="602"/>
      <c r="K15" s="602"/>
      <c r="L15" s="602"/>
      <c r="M15" s="602"/>
      <c r="N15" s="602"/>
      <c r="O15" s="602"/>
      <c r="P15" s="602"/>
      <c r="R15" s="64"/>
      <c r="S15" s="64"/>
      <c r="T15" s="602" t="s">
        <v>167</v>
      </c>
      <c r="U15" s="602"/>
      <c r="V15" s="602"/>
      <c r="W15" s="602"/>
      <c r="X15" s="602"/>
      <c r="Y15" s="602"/>
      <c r="Z15" s="602"/>
      <c r="AA15" s="602"/>
      <c r="AB15" s="602"/>
      <c r="AC15" s="602"/>
      <c r="AD15" s="602"/>
      <c r="AE15" s="602"/>
      <c r="AF15" s="602"/>
    </row>
    <row r="16" spans="2:32" ht="10.5" customHeight="1" x14ac:dyDescent="0.25">
      <c r="B16" s="64"/>
      <c r="C16" s="64"/>
      <c r="D16" s="436"/>
      <c r="E16" s="436"/>
      <c r="F16" s="436"/>
      <c r="G16" s="436"/>
      <c r="H16" s="436"/>
      <c r="I16" s="436"/>
      <c r="J16" s="436"/>
      <c r="K16" s="436"/>
      <c r="L16" s="436"/>
      <c r="M16" s="436"/>
      <c r="N16" s="436"/>
      <c r="O16" s="436"/>
      <c r="P16" s="436"/>
      <c r="R16" s="64"/>
      <c r="S16" s="64"/>
      <c r="T16" s="436"/>
      <c r="U16" s="436"/>
      <c r="V16" s="436"/>
      <c r="W16" s="436"/>
      <c r="X16" s="436"/>
      <c r="Y16" s="436"/>
      <c r="Z16" s="436"/>
      <c r="AA16" s="436"/>
      <c r="AB16" s="436"/>
      <c r="AC16" s="436"/>
      <c r="AD16" s="436"/>
      <c r="AE16" s="436"/>
      <c r="AF16" s="436"/>
    </row>
    <row r="17" spans="2:32" x14ac:dyDescent="0.25">
      <c r="B17" s="64"/>
      <c r="C17" s="64"/>
      <c r="K17" s="83" t="s">
        <v>171</v>
      </c>
      <c r="L17" s="285"/>
      <c r="R17" s="64"/>
      <c r="S17" s="64"/>
      <c r="AA17" s="83" t="s">
        <v>171</v>
      </c>
      <c r="AB17" s="135"/>
    </row>
    <row r="18" spans="2:32" ht="15" customHeight="1" x14ac:dyDescent="0.25">
      <c r="B18" s="64"/>
      <c r="C18" s="64"/>
      <c r="F18" s="64"/>
      <c r="R18" s="64"/>
      <c r="S18" s="64"/>
      <c r="V18" s="64"/>
    </row>
    <row r="19" spans="2:32" ht="15" customHeight="1" x14ac:dyDescent="0.25">
      <c r="C19" s="64"/>
      <c r="F19" s="66"/>
      <c r="G19" s="83" t="s">
        <v>168</v>
      </c>
      <c r="H19" s="623"/>
      <c r="I19" s="624"/>
      <c r="K19" s="83" t="s">
        <v>166</v>
      </c>
      <c r="L19" s="285"/>
      <c r="M19" s="64"/>
      <c r="N19" s="83" t="s">
        <v>169</v>
      </c>
      <c r="O19" s="84">
        <f>Summary!K8</f>
        <v>0</v>
      </c>
      <c r="P19" s="64"/>
      <c r="R19" s="64"/>
      <c r="S19" s="64"/>
      <c r="V19" s="66"/>
      <c r="W19" s="83" t="s">
        <v>168</v>
      </c>
      <c r="X19" s="620"/>
      <c r="Y19" s="621"/>
      <c r="AA19" s="83" t="s">
        <v>166</v>
      </c>
      <c r="AB19" s="135"/>
      <c r="AC19" s="64"/>
      <c r="AD19" s="83" t="s">
        <v>169</v>
      </c>
      <c r="AE19" s="84">
        <f>Summary!Y8</f>
        <v>0</v>
      </c>
      <c r="AF19" s="64"/>
    </row>
    <row r="20" spans="2:32" s="66" customFormat="1" x14ac:dyDescent="0.25"/>
    <row r="21" spans="2:32" s="66" customFormat="1" x14ac:dyDescent="0.25">
      <c r="G21" s="83" t="s">
        <v>150</v>
      </c>
      <c r="H21" s="42"/>
      <c r="I21" s="622" t="str">
        <f>IF(H21="Yes","Provide additional scoring census tract information below","")</f>
        <v/>
      </c>
      <c r="J21" s="603"/>
      <c r="K21" s="603"/>
      <c r="L21" s="603"/>
      <c r="M21" s="603"/>
      <c r="N21" s="603"/>
      <c r="O21" s="603"/>
      <c r="P21" s="603"/>
      <c r="W21" s="83" t="s">
        <v>150</v>
      </c>
      <c r="X21" s="113"/>
      <c r="Y21" s="622" t="str">
        <f>IF(X21="Yes","Provide additional scoring census tract information below","")</f>
        <v/>
      </c>
      <c r="Z21" s="603"/>
      <c r="AA21" s="603"/>
      <c r="AB21" s="603"/>
      <c r="AC21" s="603"/>
      <c r="AD21" s="603"/>
      <c r="AE21" s="603"/>
      <c r="AF21" s="603"/>
    </row>
    <row r="22" spans="2:32" s="66" customFormat="1" x14ac:dyDescent="0.25"/>
    <row r="23" spans="2:32" ht="15" customHeight="1" x14ac:dyDescent="0.25">
      <c r="C23" s="64"/>
      <c r="F23" s="66"/>
      <c r="G23" s="83" t="str">
        <f>IF($H$21="Yes","Census Tract Number (11-digit FIPS code):","")</f>
        <v/>
      </c>
      <c r="H23" s="625"/>
      <c r="I23" s="625"/>
      <c r="K23" s="83" t="str">
        <f>IF($H$21="Yes","Affordability Risk Index Score:","")</f>
        <v/>
      </c>
      <c r="L23" s="460"/>
      <c r="M23" s="64"/>
      <c r="N23" s="83" t="str">
        <f>IF($H$21="Yes","Units:","")</f>
        <v/>
      </c>
      <c r="O23" s="460"/>
      <c r="P23" s="64"/>
      <c r="R23" s="64"/>
      <c r="S23" s="64"/>
      <c r="V23" s="66"/>
      <c r="W23" s="83" t="str">
        <f>IF($X$21="Yes","Census Tract Number (11-digit FIPS code):","")</f>
        <v/>
      </c>
      <c r="X23" s="626"/>
      <c r="Y23" s="626"/>
      <c r="AA23" s="83" t="str">
        <f>IF($X$21="Yes","Affordability Risk Index Score:","")</f>
        <v/>
      </c>
      <c r="AC23" s="64"/>
      <c r="AD23" s="83" t="str">
        <f>IF($X$21="Yes","Units:","")</f>
        <v/>
      </c>
      <c r="AF23" s="64"/>
    </row>
    <row r="24" spans="2:32" x14ac:dyDescent="0.25">
      <c r="B24" s="64"/>
      <c r="C24" s="64"/>
      <c r="D24" s="442"/>
      <c r="E24" s="442"/>
      <c r="F24" s="13"/>
      <c r="R24" s="64"/>
      <c r="S24" s="64"/>
      <c r="T24" s="442"/>
      <c r="U24" s="442"/>
      <c r="V24" s="13"/>
    </row>
    <row r="25" spans="2:32" ht="15" customHeight="1" x14ac:dyDescent="0.25">
      <c r="C25" s="64"/>
      <c r="F25" s="66"/>
      <c r="G25" s="83" t="str">
        <f>IF($H$21="Yes","Census Tract Number (11-digit FIPS code):","")</f>
        <v/>
      </c>
      <c r="H25" s="625"/>
      <c r="I25" s="625"/>
      <c r="K25" s="83" t="str">
        <f>IF($H$21="Yes","Affordability Risk Index Score:","")</f>
        <v/>
      </c>
      <c r="L25" s="460"/>
      <c r="M25" s="64"/>
      <c r="N25" s="83" t="str">
        <f>IF($H$21="Yes","Units:","")</f>
        <v/>
      </c>
      <c r="O25" s="460"/>
      <c r="P25" s="64"/>
      <c r="R25" s="64"/>
      <c r="S25" s="64"/>
      <c r="V25" s="66"/>
      <c r="W25" s="83" t="str">
        <f>IF($X$21="Yes","Census Tract Number (11-digit FIPS code):","")</f>
        <v/>
      </c>
      <c r="X25" s="626"/>
      <c r="Y25" s="626"/>
      <c r="AA25" s="83" t="str">
        <f>IF($X$21="Yes","Affordability Risk Index Score:","")</f>
        <v/>
      </c>
      <c r="AC25" s="64"/>
      <c r="AD25" s="83" t="str">
        <f>IF($X$21="Yes","Units:","")</f>
        <v/>
      </c>
      <c r="AF25" s="64"/>
    </row>
    <row r="26" spans="2:32" x14ac:dyDescent="0.25">
      <c r="B26" s="66"/>
    </row>
    <row r="27" spans="2:32" ht="15" customHeight="1" x14ac:dyDescent="0.25">
      <c r="C27" s="64"/>
      <c r="F27" s="66"/>
      <c r="G27" s="83" t="str">
        <f>IF($H$21="Yes","Census Tract Number (11-digit FIPS code):","")</f>
        <v/>
      </c>
      <c r="H27" s="625"/>
      <c r="I27" s="625"/>
      <c r="K27" s="83" t="str">
        <f>IF($H$21="Yes","Affordability Risk Index Score:","")</f>
        <v/>
      </c>
      <c r="L27" s="460"/>
      <c r="M27" s="64"/>
      <c r="N27" s="83" t="str">
        <f>IF($H$21="Yes","Units:","")</f>
        <v/>
      </c>
      <c r="O27" s="460"/>
      <c r="P27" s="64"/>
      <c r="R27" s="64"/>
      <c r="S27" s="64"/>
      <c r="V27" s="66"/>
      <c r="W27" s="83" t="str">
        <f>IF($X$21="Yes","Census Tract Number (11-digit FIPS code):","")</f>
        <v/>
      </c>
      <c r="X27" s="626"/>
      <c r="Y27" s="626"/>
      <c r="AA27" s="83" t="str">
        <f>IF($X$21="Yes","Affordability Risk Index Score:","")</f>
        <v/>
      </c>
      <c r="AC27" s="64"/>
      <c r="AD27" s="83" t="str">
        <f>IF($X$21="Yes","Units:","")</f>
        <v/>
      </c>
      <c r="AF27" s="64"/>
    </row>
    <row r="29" spans="2:32" ht="15" customHeight="1" x14ac:dyDescent="0.25">
      <c r="C29" s="64"/>
      <c r="F29" s="66"/>
      <c r="G29" s="83" t="str">
        <f>IF($H$21="Yes","Census Tract Number (11-digit FIPS code):","")</f>
        <v/>
      </c>
      <c r="H29" s="625"/>
      <c r="I29" s="625"/>
      <c r="K29" s="83" t="str">
        <f>IF($H$21="Yes","Affordability Risk Index Score:","")</f>
        <v/>
      </c>
      <c r="L29" s="460"/>
      <c r="M29" s="64"/>
      <c r="N29" s="83" t="str">
        <f>IF($H$21="Yes","Units:","")</f>
        <v/>
      </c>
      <c r="O29" s="460"/>
      <c r="P29" s="64"/>
      <c r="R29" s="64"/>
      <c r="S29" s="64"/>
      <c r="V29" s="66"/>
      <c r="W29" s="83" t="str">
        <f>IF($X$21="Yes","Census Tract Number (11-digit FIPS code):","")</f>
        <v/>
      </c>
      <c r="X29" s="626"/>
      <c r="Y29" s="626"/>
      <c r="AA29" s="83" t="str">
        <f>IF($X$21="Yes","Affordability Risk Index Score:","")</f>
        <v/>
      </c>
      <c r="AC29" s="64"/>
      <c r="AD29" s="83" t="str">
        <f>IF($X$21="Yes","Units:","")</f>
        <v/>
      </c>
      <c r="AF29" s="64"/>
    </row>
    <row r="30" spans="2:32" x14ac:dyDescent="0.25">
      <c r="K30" s="64"/>
      <c r="L30" s="64"/>
    </row>
    <row r="31" spans="2:32" ht="15" customHeight="1" x14ac:dyDescent="0.25">
      <c r="C31" s="64"/>
      <c r="F31" s="66"/>
      <c r="G31" s="83" t="str">
        <f>IF($H$21="Yes","Census Tract Number (11-digit FIPS code):","")</f>
        <v/>
      </c>
      <c r="H31" s="625"/>
      <c r="I31" s="625"/>
      <c r="K31" s="83" t="str">
        <f>IF($H$21="Yes","Affordability Risk Index Score:","")</f>
        <v/>
      </c>
      <c r="L31" s="460"/>
      <c r="M31" s="64"/>
      <c r="N31" s="83" t="str">
        <f>IF($H$21="Yes","Units:","")</f>
        <v/>
      </c>
      <c r="O31" s="460"/>
      <c r="P31" s="64"/>
      <c r="R31" s="64"/>
      <c r="S31" s="64"/>
      <c r="V31" s="66"/>
      <c r="W31" s="83" t="str">
        <f>IF($X$21="Yes","Census Tract Number (11-digit FIPS code):","")</f>
        <v/>
      </c>
      <c r="X31" s="626"/>
      <c r="Y31" s="626"/>
      <c r="AA31" s="83" t="str">
        <f>IF($X$21="Yes","Affordability Risk Index Score:","")</f>
        <v/>
      </c>
      <c r="AC31" s="64"/>
      <c r="AD31" s="83" t="str">
        <f>IF($X$21="Yes","Units:","")</f>
        <v/>
      </c>
      <c r="AF31" s="64"/>
    </row>
  </sheetData>
  <sheetProtection algorithmName="SHA-512" hashValue="LaPQrXDhTCoa96eCV+Ab388OUKgEylux9dpVt1ycrf+a5MUK2GZA9ZHTX27KuWeiG6FhWZa2NmFoz7Gb9Q3xnw==" saltValue="T0cRyq8dtSZvYuz52wP3eA==" spinCount="100000" sheet="1" selectLockedCells="1"/>
  <mergeCells count="24">
    <mergeCell ref="H31:I31"/>
    <mergeCell ref="X31:Y31"/>
    <mergeCell ref="X23:Y23"/>
    <mergeCell ref="H25:I25"/>
    <mergeCell ref="X25:Y25"/>
    <mergeCell ref="H27:I27"/>
    <mergeCell ref="X27:Y27"/>
    <mergeCell ref="H29:I29"/>
    <mergeCell ref="X29:Y29"/>
    <mergeCell ref="H23:I23"/>
    <mergeCell ref="I21:P21"/>
    <mergeCell ref="D15:P15"/>
    <mergeCell ref="H19:I19"/>
    <mergeCell ref="T15:AF15"/>
    <mergeCell ref="Y21:AF21"/>
    <mergeCell ref="H10:I10"/>
    <mergeCell ref="X10:Y10"/>
    <mergeCell ref="X19:Y19"/>
    <mergeCell ref="D4:P4"/>
    <mergeCell ref="D5:P5"/>
    <mergeCell ref="H8:M8"/>
    <mergeCell ref="T4:AF4"/>
    <mergeCell ref="T5:AF5"/>
    <mergeCell ref="X8:AC8"/>
  </mergeCells>
  <dataValidations count="1">
    <dataValidation type="list" allowBlank="1" showInputMessage="1" showErrorMessage="1" sqref="H21 X21" xr:uid="{00000000-0002-0000-0C00-000000000000}">
      <formula1>$B$13:$B$15</formula1>
    </dataValidation>
  </dataValidations>
  <pageMargins left="0.7" right="0.7" top="0.75" bottom="0.75" header="0.3" footer="0.3"/>
  <pageSetup scale="71" orientation="portrait" r:id="rId1"/>
  <headerFooter>
    <oddFooter>&amp;CTab: &amp;A&amp;RPrint Date: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AA39"/>
  <sheetViews>
    <sheetView showGridLines="0" view="pageBreakPreview" zoomScaleNormal="100" zoomScaleSheetLayoutView="100" workbookViewId="0">
      <selection activeCell="F16" sqref="F16"/>
    </sheetView>
  </sheetViews>
  <sheetFormatPr defaultColWidth="9.140625" defaultRowHeight="15.75" x14ac:dyDescent="0.25"/>
  <cols>
    <col min="1" max="1" width="4.42578125" style="3" customWidth="1"/>
    <col min="2" max="2" width="9.140625" style="41" hidden="1" customWidth="1"/>
    <col min="3" max="3" width="4.7109375" style="3" customWidth="1"/>
    <col min="4" max="4" width="4.85546875" style="3" customWidth="1"/>
    <col min="5" max="5" width="12.42578125" style="3" customWidth="1"/>
    <col min="6" max="6" width="14.5703125" style="3" customWidth="1"/>
    <col min="7" max="12" width="12.42578125" style="3" customWidth="1"/>
    <col min="13" max="13" width="2.5703125" style="40" hidden="1" customWidth="1"/>
    <col min="14" max="14" width="3.5703125" style="64" customWidth="1"/>
    <col min="15" max="15" width="18.42578125" style="41" hidden="1" customWidth="1"/>
    <col min="16" max="17" width="4.85546875" style="3" customWidth="1"/>
    <col min="18" max="18" width="12.42578125" style="3" customWidth="1"/>
    <col min="19" max="19" width="16" style="3" customWidth="1"/>
    <col min="20" max="25" width="12.42578125" style="3" customWidth="1"/>
    <col min="26" max="26" width="9.140625" style="40" hidden="1" customWidth="1"/>
    <col min="27" max="16384" width="9.140625" style="1"/>
  </cols>
  <sheetData>
    <row r="1" spans="1:27" x14ac:dyDescent="0.25">
      <c r="M1" s="52" t="s">
        <v>140</v>
      </c>
      <c r="N1" s="67"/>
    </row>
    <row r="2" spans="1:27" x14ac:dyDescent="0.25">
      <c r="A2" s="1"/>
      <c r="C2" s="498" t="s">
        <v>115</v>
      </c>
      <c r="D2" s="498"/>
      <c r="E2" s="498"/>
      <c r="F2" s="498"/>
      <c r="G2" s="498"/>
      <c r="H2" s="498"/>
      <c r="I2" s="498"/>
      <c r="J2" s="498"/>
      <c r="K2" s="498"/>
      <c r="L2" s="498"/>
      <c r="M2" s="52"/>
      <c r="N2" s="67"/>
      <c r="P2" s="498" t="s">
        <v>115</v>
      </c>
      <c r="Q2" s="498"/>
      <c r="R2" s="498"/>
      <c r="S2" s="498"/>
      <c r="T2" s="498"/>
      <c r="U2" s="498"/>
      <c r="V2" s="498"/>
      <c r="W2" s="498"/>
      <c r="X2" s="498"/>
      <c r="Y2" s="498"/>
    </row>
    <row r="3" spans="1:27" ht="17.25" thickBot="1" x14ac:dyDescent="0.35">
      <c r="A3" s="1"/>
      <c r="C3" s="499" t="s">
        <v>60</v>
      </c>
      <c r="D3" s="499"/>
      <c r="E3" s="499"/>
      <c r="F3" s="499"/>
      <c r="G3" s="499"/>
      <c r="H3" s="499"/>
      <c r="I3" s="499"/>
      <c r="J3" s="499"/>
      <c r="K3" s="499"/>
      <c r="L3" s="499"/>
      <c r="M3" s="51" t="s">
        <v>29</v>
      </c>
      <c r="N3" s="67"/>
      <c r="P3" s="499" t="s">
        <v>61</v>
      </c>
      <c r="Q3" s="499"/>
      <c r="R3" s="499"/>
      <c r="S3" s="499"/>
      <c r="T3" s="499"/>
      <c r="U3" s="499"/>
      <c r="V3" s="499"/>
      <c r="W3" s="499"/>
      <c r="X3" s="499"/>
      <c r="Y3" s="499"/>
    </row>
    <row r="4" spans="1:27" ht="16.5" x14ac:dyDescent="0.3">
      <c r="A4" s="1"/>
      <c r="C4" s="2"/>
      <c r="D4" s="2"/>
      <c r="E4" s="2"/>
      <c r="F4" s="2"/>
      <c r="G4" s="2"/>
      <c r="H4" s="2"/>
      <c r="I4" s="2"/>
      <c r="J4" s="2"/>
      <c r="K4" s="2"/>
      <c r="L4" s="2"/>
      <c r="M4" s="51" t="s">
        <v>30</v>
      </c>
      <c r="N4" s="67"/>
      <c r="P4" s="2"/>
      <c r="Q4" s="2"/>
      <c r="R4" s="2"/>
      <c r="S4" s="2"/>
      <c r="T4" s="2"/>
      <c r="U4" s="2"/>
      <c r="V4" s="2"/>
      <c r="W4" s="2"/>
      <c r="X4" s="2"/>
      <c r="Y4" s="2"/>
    </row>
    <row r="5" spans="1:27" ht="16.5" x14ac:dyDescent="0.3">
      <c r="A5" s="1"/>
      <c r="C5" s="1"/>
      <c r="D5" s="2"/>
      <c r="F5" s="279" t="s">
        <v>0</v>
      </c>
      <c r="G5" s="28" t="str">
        <f>IF(Summary!E5="","",Summary!E5)</f>
        <v/>
      </c>
      <c r="H5" s="353"/>
      <c r="I5" s="353"/>
      <c r="J5" s="353"/>
      <c r="K5" s="353"/>
      <c r="L5" s="2"/>
      <c r="M5" s="51" t="s">
        <v>31</v>
      </c>
      <c r="N5" s="70"/>
      <c r="P5" s="1"/>
      <c r="Q5" s="2"/>
      <c r="S5" s="279" t="s">
        <v>0</v>
      </c>
      <c r="T5" s="28" t="str">
        <f>IF(Summary!S5="","",Summary!S5)</f>
        <v/>
      </c>
      <c r="U5" s="353"/>
      <c r="V5" s="353"/>
      <c r="W5" s="353"/>
      <c r="X5" s="353"/>
      <c r="Y5" s="2"/>
      <c r="Z5" s="365"/>
      <c r="AA5" s="2"/>
    </row>
    <row r="6" spans="1:27" ht="16.5" x14ac:dyDescent="0.3">
      <c r="A6" s="1"/>
      <c r="C6" s="1"/>
      <c r="F6" s="279" t="s">
        <v>1</v>
      </c>
      <c r="G6" s="548" t="str">
        <f>IF(Summary!E6="","",Summary!E6)</f>
        <v/>
      </c>
      <c r="H6" s="549"/>
      <c r="I6" s="549"/>
      <c r="J6" s="549"/>
      <c r="K6" s="550"/>
      <c r="M6" s="51" t="s">
        <v>32</v>
      </c>
      <c r="N6" s="70"/>
      <c r="P6" s="1"/>
      <c r="S6" s="279" t="s">
        <v>1</v>
      </c>
      <c r="T6" s="548" t="str">
        <f>IF(Summary!$S6="","",Summary!$S6)</f>
        <v/>
      </c>
      <c r="U6" s="549"/>
      <c r="V6" s="549"/>
      <c r="W6" s="549"/>
      <c r="X6" s="550"/>
      <c r="Z6" s="39"/>
      <c r="AA6" s="2"/>
    </row>
    <row r="7" spans="1:27" ht="16.5" x14ac:dyDescent="0.3">
      <c r="A7" s="1"/>
      <c r="C7" s="1"/>
      <c r="F7" s="279"/>
      <c r="G7" s="348"/>
      <c r="H7" s="348"/>
      <c r="I7" s="353"/>
      <c r="J7" s="353"/>
      <c r="K7" s="353"/>
      <c r="M7" s="51" t="s">
        <v>33</v>
      </c>
      <c r="N7" s="70"/>
      <c r="P7" s="1"/>
      <c r="S7" s="279"/>
      <c r="T7" s="348"/>
      <c r="U7" s="348"/>
      <c r="V7" s="353"/>
      <c r="W7" s="353"/>
      <c r="X7" s="353"/>
      <c r="Z7" s="39"/>
      <c r="AA7" s="2"/>
    </row>
    <row r="8" spans="1:27" x14ac:dyDescent="0.25">
      <c r="A8" s="1"/>
      <c r="C8" s="1"/>
      <c r="F8" s="279" t="s">
        <v>55</v>
      </c>
      <c r="G8" s="551" t="str">
        <f>IF(Summary!E8="","",Summary!E8)</f>
        <v/>
      </c>
      <c r="H8" s="551"/>
      <c r="I8" s="353"/>
      <c r="J8" s="353"/>
      <c r="K8" s="353"/>
      <c r="M8" s="39"/>
      <c r="N8" s="69"/>
      <c r="P8" s="1"/>
      <c r="S8" s="279" t="s">
        <v>55</v>
      </c>
      <c r="T8" s="552" t="str">
        <f>IF(Summary!$S8="","",Summary!$S8)</f>
        <v/>
      </c>
      <c r="U8" s="553"/>
      <c r="V8" s="353"/>
      <c r="W8" s="353"/>
      <c r="X8" s="353"/>
      <c r="Z8" s="39"/>
      <c r="AA8" s="3"/>
    </row>
    <row r="9" spans="1:27" x14ac:dyDescent="0.25">
      <c r="A9" s="1"/>
      <c r="C9" s="1"/>
      <c r="F9" s="279"/>
      <c r="G9" s="31"/>
      <c r="H9" s="32"/>
      <c r="I9" s="353"/>
      <c r="J9" s="353"/>
      <c r="K9" s="353"/>
      <c r="M9" s="39"/>
      <c r="N9" s="69"/>
      <c r="P9" s="1"/>
      <c r="S9" s="279"/>
      <c r="T9" s="31"/>
      <c r="U9" s="32"/>
      <c r="V9" s="353"/>
      <c r="W9" s="353"/>
      <c r="X9" s="353"/>
      <c r="Z9" s="39"/>
      <c r="AA9" s="3"/>
    </row>
    <row r="10" spans="1:27" x14ac:dyDescent="0.25">
      <c r="A10" s="1"/>
      <c r="C10" s="1"/>
      <c r="F10" s="279" t="s">
        <v>56</v>
      </c>
      <c r="G10" s="30">
        <f>IF(F16="X",SUM(C24:C26), 0)</f>
        <v>0</v>
      </c>
      <c r="H10" s="115"/>
      <c r="I10" s="353"/>
      <c r="J10" s="353"/>
      <c r="K10" s="353"/>
      <c r="M10" s="39"/>
      <c r="N10" s="69"/>
      <c r="P10" s="1"/>
      <c r="S10" s="279" t="s">
        <v>53</v>
      </c>
      <c r="T10" s="30">
        <f>IF(S16="X",SUM(P24:P26), 0)</f>
        <v>0</v>
      </c>
      <c r="U10" s="115"/>
      <c r="V10" s="353"/>
      <c r="W10" s="353"/>
      <c r="X10" s="353"/>
      <c r="Z10" s="39"/>
      <c r="AA10" s="3"/>
    </row>
    <row r="11" spans="1:27" ht="16.5" thickBot="1" x14ac:dyDescent="0.3">
      <c r="A11" s="1"/>
      <c r="C11" s="5"/>
      <c r="D11" s="5"/>
      <c r="E11" s="5"/>
      <c r="F11" s="5"/>
      <c r="G11" s="5"/>
      <c r="H11" s="5"/>
      <c r="I11" s="5"/>
      <c r="J11" s="5"/>
      <c r="K11" s="5"/>
      <c r="L11" s="5"/>
      <c r="N11" s="67"/>
      <c r="P11" s="5"/>
      <c r="Q11" s="5"/>
      <c r="R11" s="5"/>
      <c r="S11" s="5"/>
      <c r="T11" s="5"/>
      <c r="U11" s="5"/>
      <c r="V11" s="5"/>
      <c r="W11" s="5"/>
      <c r="X11" s="5"/>
      <c r="Y11" s="5"/>
    </row>
    <row r="12" spans="1:27" x14ac:dyDescent="0.25">
      <c r="N12" s="67"/>
    </row>
    <row r="13" spans="1:27" x14ac:dyDescent="0.25">
      <c r="N13" s="67"/>
    </row>
    <row r="14" spans="1:27" x14ac:dyDescent="0.25">
      <c r="B14" s="41">
        <f>IF(E14="X",1,0)</f>
        <v>0</v>
      </c>
      <c r="E14" s="632" t="str">
        <f>IF(Summary!$I$9="","",Summary!$I$9)</f>
        <v/>
      </c>
      <c r="F14" s="633"/>
      <c r="G14" s="3" t="s">
        <v>119</v>
      </c>
      <c r="N14" s="67"/>
      <c r="O14" s="41">
        <f>IF(R14="X",1,0)</f>
        <v>0</v>
      </c>
      <c r="R14" s="632" t="str">
        <f>IF(Summary!$I$9="","",Summary!$I$9)</f>
        <v/>
      </c>
      <c r="S14" s="633"/>
      <c r="T14" s="3" t="s">
        <v>119</v>
      </c>
    </row>
    <row r="15" spans="1:27" x14ac:dyDescent="0.25">
      <c r="N15" s="67"/>
    </row>
    <row r="16" spans="1:27" ht="15.75" customHeight="1" x14ac:dyDescent="0.25">
      <c r="F16" s="117"/>
      <c r="G16" s="574" t="s">
        <v>225</v>
      </c>
      <c r="H16" s="574"/>
      <c r="I16" s="574"/>
      <c r="J16" s="574"/>
      <c r="K16" s="574"/>
      <c r="L16" s="574"/>
      <c r="N16" s="67"/>
      <c r="S16" s="121"/>
      <c r="T16" s="574" t="s">
        <v>225</v>
      </c>
      <c r="U16" s="574"/>
      <c r="V16" s="574"/>
      <c r="W16" s="574"/>
      <c r="X16" s="574"/>
      <c r="Y16" s="574"/>
    </row>
    <row r="17" spans="1:26" x14ac:dyDescent="0.25">
      <c r="A17" s="1"/>
      <c r="C17" s="7"/>
      <c r="D17" s="7"/>
      <c r="E17" s="7"/>
      <c r="G17" s="574"/>
      <c r="H17" s="574"/>
      <c r="I17" s="574"/>
      <c r="J17" s="574"/>
      <c r="K17" s="574"/>
      <c r="L17" s="574"/>
      <c r="N17" s="67"/>
      <c r="P17" s="7"/>
      <c r="Q17" s="7"/>
      <c r="R17" s="7"/>
      <c r="T17" s="574"/>
      <c r="U17" s="574"/>
      <c r="V17" s="574"/>
      <c r="W17" s="574"/>
      <c r="X17" s="574"/>
      <c r="Y17" s="574"/>
    </row>
    <row r="18" spans="1:26" ht="38.25" customHeight="1" x14ac:dyDescent="0.25">
      <c r="A18" s="1"/>
      <c r="B18" s="39"/>
      <c r="C18" s="574" t="s">
        <v>118</v>
      </c>
      <c r="D18" s="574"/>
      <c r="E18" s="574"/>
      <c r="F18" s="574"/>
      <c r="G18" s="574"/>
      <c r="H18" s="574"/>
      <c r="I18" s="574"/>
      <c r="J18" s="574"/>
      <c r="K18" s="574"/>
      <c r="L18" s="574"/>
      <c r="N18" s="67"/>
      <c r="O18" s="39"/>
      <c r="P18" s="574" t="s">
        <v>118</v>
      </c>
      <c r="Q18" s="574"/>
      <c r="R18" s="574"/>
      <c r="S18" s="574"/>
      <c r="T18" s="574"/>
      <c r="U18" s="574"/>
      <c r="V18" s="574"/>
      <c r="W18" s="574"/>
      <c r="X18" s="574"/>
      <c r="Y18" s="574"/>
    </row>
    <row r="19" spans="1:26" x14ac:dyDescent="0.25">
      <c r="A19" s="1"/>
      <c r="B19" s="39" t="s">
        <v>4</v>
      </c>
      <c r="N19" s="67"/>
      <c r="O19" s="39" t="s">
        <v>4</v>
      </c>
    </row>
    <row r="20" spans="1:26" x14ac:dyDescent="0.25">
      <c r="A20" s="1"/>
      <c r="C20" s="556" t="str">
        <f>IF(SUM(B14:B14)&gt;1,"ERROR: SELECT ONLY ONE SET-ASIDE","")</f>
        <v/>
      </c>
      <c r="D20" s="556"/>
      <c r="E20" s="556"/>
      <c r="F20" s="556"/>
      <c r="G20" s="556"/>
      <c r="H20" s="556"/>
      <c r="I20" s="556"/>
      <c r="J20" s="556"/>
      <c r="K20" s="556"/>
      <c r="L20" s="556"/>
      <c r="N20" s="67"/>
      <c r="P20" s="556" t="str">
        <f>IF(SUM(O14:O14)&gt;1,"ERROR: SELECT ONLY ONE SET-ASIDE","")</f>
        <v/>
      </c>
      <c r="Q20" s="556"/>
      <c r="R20" s="556"/>
      <c r="S20" s="556"/>
      <c r="T20" s="556"/>
      <c r="U20" s="556"/>
      <c r="V20" s="556"/>
      <c r="W20" s="556"/>
      <c r="X20" s="556"/>
      <c r="Y20" s="556"/>
      <c r="Z20" s="40">
        <f>IF(P20="",1,0)</f>
        <v>1</v>
      </c>
    </row>
    <row r="21" spans="1:26" x14ac:dyDescent="0.25">
      <c r="A21" s="1"/>
      <c r="C21" s="1"/>
      <c r="D21" s="1"/>
      <c r="E21" s="1"/>
      <c r="F21" s="1"/>
      <c r="N21" s="67"/>
      <c r="P21" s="1"/>
      <c r="Q21" s="1"/>
      <c r="R21" s="1"/>
      <c r="S21" s="1"/>
    </row>
    <row r="22" spans="1:26" x14ac:dyDescent="0.25">
      <c r="A22" s="1"/>
      <c r="B22" s="102" t="s">
        <v>59</v>
      </c>
      <c r="E22" s="10"/>
      <c r="F22" s="10"/>
      <c r="G22" s="10"/>
      <c r="H22" s="10"/>
      <c r="I22" s="10"/>
      <c r="J22" s="10"/>
      <c r="K22" s="10"/>
      <c r="L22" s="10"/>
      <c r="N22" s="67"/>
      <c r="O22" s="102" t="s">
        <v>59</v>
      </c>
      <c r="R22" s="10"/>
      <c r="S22" s="10"/>
      <c r="T22" s="10"/>
      <c r="U22" s="10"/>
      <c r="V22" s="10"/>
      <c r="W22" s="10"/>
      <c r="X22" s="10"/>
      <c r="Y22" s="10"/>
    </row>
    <row r="23" spans="1:26" ht="15.75" customHeight="1" x14ac:dyDescent="0.25">
      <c r="A23" s="1"/>
      <c r="B23" s="37"/>
      <c r="C23" s="636"/>
      <c r="D23" s="637"/>
      <c r="E23" s="634" t="s">
        <v>143</v>
      </c>
      <c r="F23" s="598"/>
      <c r="G23" s="598"/>
      <c r="H23" s="598"/>
      <c r="I23" s="598"/>
      <c r="J23" s="598"/>
      <c r="K23" s="598"/>
      <c r="L23" s="635"/>
      <c r="N23" s="67"/>
      <c r="O23" s="37"/>
      <c r="P23" s="636"/>
      <c r="Q23" s="637"/>
      <c r="R23" s="634" t="s">
        <v>143</v>
      </c>
      <c r="S23" s="598"/>
      <c r="T23" s="598"/>
      <c r="U23" s="598"/>
      <c r="V23" s="598"/>
      <c r="W23" s="598"/>
      <c r="X23" s="598"/>
      <c r="Y23" s="635"/>
      <c r="Z23" s="40">
        <f>IF(Q23="X",1,0)</f>
        <v>0</v>
      </c>
    </row>
    <row r="24" spans="1:26" ht="99.75" customHeight="1" x14ac:dyDescent="0.25">
      <c r="A24" s="1"/>
      <c r="B24" s="112">
        <v>1</v>
      </c>
      <c r="C24" s="142" t="str">
        <f>IF(D24="X",B24,"")</f>
        <v/>
      </c>
      <c r="D24" s="359"/>
      <c r="E24" s="629" t="s">
        <v>155</v>
      </c>
      <c r="F24" s="630"/>
      <c r="G24" s="630"/>
      <c r="H24" s="630"/>
      <c r="I24" s="630"/>
      <c r="J24" s="630"/>
      <c r="K24" s="630"/>
      <c r="L24" s="631"/>
      <c r="N24" s="67"/>
      <c r="O24" s="112">
        <v>1</v>
      </c>
      <c r="P24" s="142" t="str">
        <f>IF(Q24="X",O24,"")</f>
        <v/>
      </c>
      <c r="Q24" s="357"/>
      <c r="R24" s="629" t="s">
        <v>155</v>
      </c>
      <c r="S24" s="630"/>
      <c r="T24" s="630"/>
      <c r="U24" s="630"/>
      <c r="V24" s="630"/>
      <c r="W24" s="630"/>
      <c r="X24" s="630"/>
      <c r="Y24" s="631"/>
    </row>
    <row r="25" spans="1:26" ht="105.75" customHeight="1" x14ac:dyDescent="0.25">
      <c r="A25" s="1"/>
      <c r="B25" s="112">
        <v>1</v>
      </c>
      <c r="C25" s="142" t="str">
        <f>IF(D25="X",B25,"")</f>
        <v/>
      </c>
      <c r="D25" s="359"/>
      <c r="E25" s="593" t="s">
        <v>381</v>
      </c>
      <c r="F25" s="593"/>
      <c r="G25" s="593"/>
      <c r="H25" s="593"/>
      <c r="I25" s="593"/>
      <c r="J25" s="593"/>
      <c r="K25" s="593"/>
      <c r="L25" s="593"/>
      <c r="N25" s="67"/>
      <c r="O25" s="112">
        <v>1</v>
      </c>
      <c r="P25" s="142" t="str">
        <f>IF(Q25="X",O25,"")</f>
        <v/>
      </c>
      <c r="Q25" s="357"/>
      <c r="R25" s="593" t="s">
        <v>381</v>
      </c>
      <c r="S25" s="593"/>
      <c r="T25" s="593"/>
      <c r="U25" s="593"/>
      <c r="V25" s="593"/>
      <c r="W25" s="593"/>
      <c r="X25" s="593"/>
      <c r="Y25" s="593"/>
      <c r="Z25" s="40">
        <f>IF(Q25="X",1,0)</f>
        <v>0</v>
      </c>
    </row>
    <row r="26" spans="1:26" ht="55.35" customHeight="1" x14ac:dyDescent="0.25">
      <c r="A26" s="1"/>
      <c r="B26" s="112">
        <v>1</v>
      </c>
      <c r="C26" s="142" t="str">
        <f>IF(D26="X",B26,"")</f>
        <v/>
      </c>
      <c r="D26" s="359"/>
      <c r="E26" s="628" t="s">
        <v>193</v>
      </c>
      <c r="F26" s="628"/>
      <c r="G26" s="628"/>
      <c r="H26" s="628"/>
      <c r="I26" s="628"/>
      <c r="J26" s="628"/>
      <c r="K26" s="628"/>
      <c r="L26" s="628"/>
      <c r="N26" s="67"/>
      <c r="O26" s="112">
        <v>1</v>
      </c>
      <c r="P26" s="142" t="str">
        <f>IF(Q26="X",O26,"")</f>
        <v/>
      </c>
      <c r="Q26" s="357"/>
      <c r="R26" s="627" t="s">
        <v>194</v>
      </c>
      <c r="S26" s="628"/>
      <c r="T26" s="628"/>
      <c r="U26" s="628"/>
      <c r="V26" s="628"/>
      <c r="W26" s="628"/>
      <c r="X26" s="628"/>
      <c r="Y26" s="628"/>
      <c r="Z26" s="40">
        <f>IF(Q26="X",1,0)</f>
        <v>0</v>
      </c>
    </row>
    <row r="27" spans="1:26" ht="15" customHeight="1" x14ac:dyDescent="0.25">
      <c r="A27" s="1"/>
      <c r="E27" s="11"/>
      <c r="N27" s="67"/>
      <c r="R27" s="11"/>
    </row>
    <row r="28" spans="1:26" s="11" customFormat="1" ht="15" customHeight="1" x14ac:dyDescent="0.25">
      <c r="B28" s="41"/>
      <c r="M28" s="41"/>
      <c r="N28" s="68"/>
      <c r="O28" s="41"/>
      <c r="Z28" s="41"/>
    </row>
    <row r="29" spans="1:26" s="11" customFormat="1" ht="15" customHeight="1" x14ac:dyDescent="0.25">
      <c r="B29" s="41"/>
      <c r="M29" s="41"/>
      <c r="N29" s="66"/>
      <c r="O29" s="41"/>
      <c r="Z29" s="41"/>
    </row>
    <row r="30" spans="1:26" s="11" customFormat="1" ht="15" customHeight="1" x14ac:dyDescent="0.25">
      <c r="B30" s="41"/>
      <c r="M30" s="41"/>
      <c r="N30" s="66"/>
      <c r="O30" s="41"/>
      <c r="Z30" s="41"/>
    </row>
    <row r="31" spans="1:26" s="11" customFormat="1" ht="15" customHeight="1" x14ac:dyDescent="0.25">
      <c r="B31" s="41"/>
      <c r="M31" s="41"/>
      <c r="N31" s="66"/>
      <c r="O31" s="41"/>
      <c r="Z31" s="41"/>
    </row>
    <row r="33" spans="1:25" ht="15" customHeight="1" x14ac:dyDescent="0.25">
      <c r="A33" s="1"/>
      <c r="C33" s="12"/>
      <c r="D33" s="12"/>
      <c r="E33" s="13"/>
      <c r="P33" s="12"/>
      <c r="Q33" s="12"/>
      <c r="R33" s="13"/>
    </row>
    <row r="39" spans="1:25" hidden="1" x14ac:dyDescent="0.25">
      <c r="Y39" s="75">
        <f>'20C4'!G10</f>
        <v>0</v>
      </c>
    </row>
  </sheetData>
  <sheetProtection algorithmName="SHA-512" hashValue="fwBLUnb9/9HGZ/R6AkCQbD0TEUWXkk/JserUrOA5J+HxdFNzgftOjCmv75ZsX1GNQyEz2ecwAcgyYXVqjocoPQ==" saltValue="GsPjzHqlA2X7+myshd3iXQ==" spinCount="100000" sheet="1" selectLockedCells="1"/>
  <mergeCells count="26">
    <mergeCell ref="C23:D23"/>
    <mergeCell ref="E25:L25"/>
    <mergeCell ref="P23:Q23"/>
    <mergeCell ref="E23:L23"/>
    <mergeCell ref="C18:L18"/>
    <mergeCell ref="C20:L20"/>
    <mergeCell ref="E24:L24"/>
    <mergeCell ref="C2:L2"/>
    <mergeCell ref="C3:L3"/>
    <mergeCell ref="P2:Y2"/>
    <mergeCell ref="P3:Y3"/>
    <mergeCell ref="T6:X6"/>
    <mergeCell ref="G6:K6"/>
    <mergeCell ref="G8:H8"/>
    <mergeCell ref="G16:L17"/>
    <mergeCell ref="T16:Y17"/>
    <mergeCell ref="R25:Y25"/>
    <mergeCell ref="R26:Y26"/>
    <mergeCell ref="E26:L26"/>
    <mergeCell ref="T8:U8"/>
    <mergeCell ref="R24:Y24"/>
    <mergeCell ref="E14:F14"/>
    <mergeCell ref="R14:S14"/>
    <mergeCell ref="R23:Y23"/>
    <mergeCell ref="P18:Y18"/>
    <mergeCell ref="P20:Y20"/>
  </mergeCells>
  <dataValidations count="2">
    <dataValidation type="list" allowBlank="1" showInputMessage="1" showErrorMessage="1" sqref="D24:D26 Q24:Q26" xr:uid="{00000000-0002-0000-0D00-000000000000}">
      <formula1>$B$18:$B$19</formula1>
    </dataValidation>
    <dataValidation type="list" operator="greaterThanOrEqual" showInputMessage="1" showErrorMessage="1" sqref="F16 S16" xr:uid="{00000000-0002-0000-0D00-000001000000}">
      <formula1>$B$18:$B$19</formula1>
    </dataValidation>
  </dataValidations>
  <pageMargins left="0.7" right="0.7" top="0.75" bottom="0.75" header="0.3" footer="0.3"/>
  <pageSetup scale="71" orientation="portrait" r:id="rId1"/>
  <headerFooter>
    <oddFooter>&amp;CTab: &amp;A&amp;RPrint Date: &amp;D</oddFooter>
  </headerFooter>
  <colBreaks count="1" manualBreakCount="1">
    <brk id="14" max="30"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B1:AW827"/>
  <sheetViews>
    <sheetView showGridLines="0" view="pageBreakPreview" zoomScaleNormal="100" zoomScaleSheetLayoutView="100" workbookViewId="0">
      <selection activeCell="G32" sqref="G32:I32"/>
    </sheetView>
  </sheetViews>
  <sheetFormatPr defaultColWidth="9.140625" defaultRowHeight="15.75" x14ac:dyDescent="0.25"/>
  <cols>
    <col min="1" max="1" width="4.5703125" style="393" customWidth="1"/>
    <col min="2" max="3" width="9.140625" style="392" hidden="1" customWidth="1"/>
    <col min="4" max="5" width="11.7109375" style="64" customWidth="1"/>
    <col min="6" max="6" width="25.5703125" style="64" customWidth="1"/>
    <col min="7" max="11" width="12.42578125" style="64" customWidth="1"/>
    <col min="12" max="12" width="21.42578125" style="64" customWidth="1"/>
    <col min="13" max="13" width="12.42578125" style="64" customWidth="1"/>
    <col min="14" max="14" width="12" style="64" customWidth="1"/>
    <col min="15" max="15" width="20.140625" style="392" hidden="1" customWidth="1"/>
    <col min="16" max="16" width="24.7109375" style="392" hidden="1" customWidth="1"/>
    <col min="17" max="19" width="16.85546875" style="392" hidden="1" customWidth="1"/>
    <col min="20" max="20" width="12.7109375" style="392" hidden="1" customWidth="1"/>
    <col min="21" max="23" width="9.140625" style="392" hidden="1" customWidth="1"/>
    <col min="24" max="24" width="1.5703125" style="412" customWidth="1"/>
    <col min="25" max="25" width="11.140625" style="365" hidden="1" customWidth="1"/>
    <col min="26" max="26" width="9.140625" style="365" hidden="1" customWidth="1"/>
    <col min="27" max="27" width="11.5703125" style="393" customWidth="1"/>
    <col min="28" max="28" width="17.42578125" style="393" customWidth="1"/>
    <col min="29" max="29" width="25.42578125" style="393" customWidth="1"/>
    <col min="30" max="36" width="12.42578125" style="393" customWidth="1"/>
    <col min="37" max="37" width="12" style="393" customWidth="1"/>
    <col min="38" max="38" width="20.140625" style="392" hidden="1" customWidth="1"/>
    <col min="39" max="39" width="24.7109375" style="392" hidden="1" customWidth="1"/>
    <col min="40" max="42" width="16.85546875" style="392" hidden="1" customWidth="1"/>
    <col min="43" max="43" width="12.7109375" style="392" hidden="1" customWidth="1"/>
    <col min="44" max="45" width="9.140625" style="392" hidden="1" customWidth="1"/>
    <col min="46" max="46" width="9.140625" style="392" customWidth="1"/>
    <col min="47" max="47" width="1.5703125" style="412" customWidth="1"/>
    <col min="48" max="48" width="9.140625" style="365" customWidth="1"/>
    <col min="49" max="49" width="9.140625" style="365"/>
    <col min="50" max="16384" width="9.140625" style="393"/>
  </cols>
  <sheetData>
    <row r="1" spans="2:49" s="1" customFormat="1" x14ac:dyDescent="0.25">
      <c r="B1" s="365"/>
      <c r="C1" s="365"/>
      <c r="D1" s="361"/>
      <c r="E1" s="254"/>
      <c r="F1" s="649"/>
      <c r="G1" s="649"/>
      <c r="H1" s="649"/>
      <c r="I1" s="649"/>
      <c r="J1" s="649"/>
      <c r="K1" s="649"/>
      <c r="L1" s="649"/>
      <c r="M1" s="389"/>
      <c r="O1" s="365"/>
      <c r="P1" s="365"/>
      <c r="Q1" s="267" t="s">
        <v>305</v>
      </c>
      <c r="R1" s="266"/>
      <c r="S1" s="266"/>
      <c r="T1" s="365"/>
      <c r="U1" s="365"/>
      <c r="V1" s="365"/>
      <c r="W1" s="365"/>
      <c r="X1" s="67"/>
      <c r="Y1" s="365"/>
      <c r="Z1" s="365"/>
      <c r="AA1" s="3"/>
      <c r="AB1" s="3"/>
      <c r="AC1" s="3"/>
      <c r="AD1" s="3"/>
      <c r="AE1" s="3"/>
      <c r="AF1" s="3"/>
      <c r="AG1" s="3"/>
      <c r="AH1" s="3"/>
      <c r="AI1" s="3"/>
      <c r="AJ1" s="3"/>
      <c r="AL1" s="365"/>
      <c r="AM1" s="365"/>
      <c r="AN1" s="267" t="s">
        <v>305</v>
      </c>
      <c r="AO1" s="266"/>
      <c r="AP1" s="266"/>
      <c r="AQ1" s="365"/>
      <c r="AR1" s="365"/>
      <c r="AS1" s="365"/>
      <c r="AT1" s="365"/>
      <c r="AU1" s="67"/>
      <c r="AV1" s="365"/>
      <c r="AW1" s="365"/>
    </row>
    <row r="2" spans="2:49" s="1" customFormat="1" x14ac:dyDescent="0.25">
      <c r="B2" s="365"/>
      <c r="C2" s="365"/>
      <c r="D2" s="498" t="s">
        <v>170</v>
      </c>
      <c r="E2" s="498"/>
      <c r="F2" s="498"/>
      <c r="G2" s="498"/>
      <c r="H2" s="498"/>
      <c r="I2" s="498"/>
      <c r="J2" s="498"/>
      <c r="K2" s="498"/>
      <c r="L2" s="498"/>
      <c r="M2" s="498"/>
      <c r="N2" s="498"/>
      <c r="O2" s="255" t="s">
        <v>23</v>
      </c>
      <c r="P2" s="256" t="s">
        <v>24</v>
      </c>
      <c r="Q2" s="367" t="s">
        <v>302</v>
      </c>
      <c r="R2" s="367" t="s">
        <v>303</v>
      </c>
      <c r="S2" s="367" t="s">
        <v>304</v>
      </c>
      <c r="T2" s="365"/>
      <c r="U2" s="365"/>
      <c r="V2" s="365"/>
      <c r="W2" s="365"/>
      <c r="X2" s="67"/>
      <c r="Y2" s="365"/>
      <c r="Z2" s="365"/>
      <c r="AA2" s="498" t="s">
        <v>170</v>
      </c>
      <c r="AB2" s="498"/>
      <c r="AC2" s="498"/>
      <c r="AD2" s="498"/>
      <c r="AE2" s="498"/>
      <c r="AF2" s="498"/>
      <c r="AG2" s="498"/>
      <c r="AH2" s="498"/>
      <c r="AI2" s="498"/>
      <c r="AJ2" s="498"/>
      <c r="AK2" s="498"/>
      <c r="AL2" s="255" t="s">
        <v>23</v>
      </c>
      <c r="AM2" s="256" t="s">
        <v>24</v>
      </c>
      <c r="AN2" s="367" t="s">
        <v>302</v>
      </c>
      <c r="AO2" s="367" t="s">
        <v>303</v>
      </c>
      <c r="AP2" s="367" t="s">
        <v>304</v>
      </c>
      <c r="AQ2" s="365"/>
      <c r="AR2" s="365"/>
      <c r="AS2" s="365"/>
      <c r="AT2" s="365"/>
      <c r="AU2" s="67"/>
      <c r="AV2" s="365"/>
      <c r="AW2" s="365"/>
    </row>
    <row r="3" spans="2:49" s="1" customFormat="1" ht="16.5" thickBot="1" x14ac:dyDescent="0.3">
      <c r="B3" s="365"/>
      <c r="C3" s="365"/>
      <c r="D3" s="499" t="s">
        <v>60</v>
      </c>
      <c r="E3" s="499"/>
      <c r="F3" s="499"/>
      <c r="G3" s="499"/>
      <c r="H3" s="499"/>
      <c r="I3" s="499"/>
      <c r="J3" s="499"/>
      <c r="K3" s="499"/>
      <c r="L3" s="499"/>
      <c r="M3" s="499"/>
      <c r="N3" s="6"/>
      <c r="O3" s="257" t="s">
        <v>28</v>
      </c>
      <c r="P3" s="258"/>
      <c r="Q3" s="365"/>
      <c r="R3" s="365"/>
      <c r="S3" s="365"/>
      <c r="U3" s="346" t="s">
        <v>59</v>
      </c>
      <c r="V3" s="346" t="s">
        <v>59</v>
      </c>
      <c r="W3" s="365"/>
      <c r="X3" s="67"/>
      <c r="Y3" s="365"/>
      <c r="Z3" s="365"/>
      <c r="AA3" s="499" t="s">
        <v>61</v>
      </c>
      <c r="AB3" s="499"/>
      <c r="AC3" s="499"/>
      <c r="AD3" s="499"/>
      <c r="AE3" s="499"/>
      <c r="AF3" s="499"/>
      <c r="AG3" s="499"/>
      <c r="AH3" s="499"/>
      <c r="AI3" s="499"/>
      <c r="AJ3" s="499"/>
      <c r="AK3" s="6"/>
      <c r="AL3" s="257" t="s">
        <v>28</v>
      </c>
      <c r="AM3" s="258"/>
      <c r="AN3" s="365"/>
      <c r="AO3" s="365"/>
      <c r="AP3" s="365"/>
      <c r="AR3" s="346" t="s">
        <v>59</v>
      </c>
      <c r="AS3" s="346" t="s">
        <v>59</v>
      </c>
      <c r="AT3" s="365"/>
      <c r="AU3" s="67"/>
      <c r="AV3" s="365"/>
      <c r="AW3" s="365"/>
    </row>
    <row r="4" spans="2:49" s="1" customFormat="1" x14ac:dyDescent="0.25">
      <c r="B4" s="365"/>
      <c r="C4" s="365"/>
      <c r="D4" s="2"/>
      <c r="E4" s="2"/>
      <c r="F4" s="2"/>
      <c r="G4" s="2"/>
      <c r="H4" s="2"/>
      <c r="I4" s="2"/>
      <c r="J4" s="2"/>
      <c r="K4" s="2"/>
      <c r="L4" s="2"/>
      <c r="M4" s="2"/>
      <c r="O4" s="258" t="s">
        <v>29</v>
      </c>
      <c r="P4" s="390" t="s">
        <v>349</v>
      </c>
      <c r="Q4" s="258">
        <v>0.25</v>
      </c>
      <c r="R4" s="365">
        <v>0.5</v>
      </c>
      <c r="S4" s="365">
        <v>0.75</v>
      </c>
      <c r="T4" s="365"/>
      <c r="U4" s="365">
        <v>3</v>
      </c>
      <c r="V4" s="365" t="s">
        <v>302</v>
      </c>
      <c r="W4" s="365"/>
      <c r="X4" s="67"/>
      <c r="Y4" s="365"/>
      <c r="Z4" s="365"/>
      <c r="AA4" s="2"/>
      <c r="AB4" s="2"/>
      <c r="AC4" s="2"/>
      <c r="AD4" s="2"/>
      <c r="AE4" s="2"/>
      <c r="AF4" s="2"/>
      <c r="AG4" s="2"/>
      <c r="AH4" s="2"/>
      <c r="AI4" s="2"/>
      <c r="AJ4" s="2"/>
      <c r="AK4" s="2"/>
      <c r="AL4" s="258" t="s">
        <v>29</v>
      </c>
      <c r="AM4" s="390" t="s">
        <v>349</v>
      </c>
      <c r="AN4" s="258">
        <v>0.25</v>
      </c>
      <c r="AO4" s="365">
        <v>0.5</v>
      </c>
      <c r="AP4" s="365">
        <v>0.75</v>
      </c>
      <c r="AQ4" s="365"/>
      <c r="AR4" s="365">
        <v>3</v>
      </c>
      <c r="AS4" s="365" t="s">
        <v>302</v>
      </c>
      <c r="AT4" s="365"/>
      <c r="AU4" s="67"/>
      <c r="AV4" s="365"/>
      <c r="AW4" s="365"/>
    </row>
    <row r="5" spans="2:49" s="1" customFormat="1" x14ac:dyDescent="0.25">
      <c r="B5" s="365"/>
      <c r="C5" s="365"/>
      <c r="D5" s="2"/>
      <c r="E5" s="2"/>
      <c r="F5" s="3"/>
      <c r="G5" s="279" t="s">
        <v>0</v>
      </c>
      <c r="H5" s="28" t="str">
        <f>IF(Summary!E5="","",Summary!E5)</f>
        <v/>
      </c>
      <c r="I5" s="353"/>
      <c r="J5" s="353"/>
      <c r="K5" s="353"/>
      <c r="L5" s="353"/>
      <c r="M5" s="2"/>
      <c r="O5" s="258" t="s">
        <v>199</v>
      </c>
      <c r="P5" s="390" t="s">
        <v>350</v>
      </c>
      <c r="Q5" s="258">
        <v>0.5</v>
      </c>
      <c r="R5" s="365">
        <v>1</v>
      </c>
      <c r="S5" s="365">
        <v>1.5</v>
      </c>
      <c r="T5" s="365"/>
      <c r="U5" s="365">
        <v>2</v>
      </c>
      <c r="V5" s="365" t="s">
        <v>303</v>
      </c>
      <c r="W5" s="365"/>
      <c r="X5" s="67"/>
      <c r="Y5" s="365"/>
      <c r="Z5" s="365"/>
      <c r="AA5" s="2"/>
      <c r="AB5" s="2"/>
      <c r="AC5" s="3"/>
      <c r="AD5" s="279" t="s">
        <v>0</v>
      </c>
      <c r="AE5" s="28" t="str">
        <f>IF(Summary!S5="","",Summary!S5)</f>
        <v/>
      </c>
      <c r="AF5" s="353"/>
      <c r="AG5" s="353"/>
      <c r="AH5" s="353"/>
      <c r="AI5" s="353"/>
      <c r="AJ5" s="2"/>
      <c r="AL5" s="258" t="s">
        <v>199</v>
      </c>
      <c r="AM5" s="390" t="s">
        <v>350</v>
      </c>
      <c r="AN5" s="258">
        <v>0.5</v>
      </c>
      <c r="AO5" s="365">
        <v>1</v>
      </c>
      <c r="AP5" s="365">
        <v>1.5</v>
      </c>
      <c r="AQ5" s="365"/>
      <c r="AR5" s="365">
        <v>2</v>
      </c>
      <c r="AS5" s="365" t="s">
        <v>303</v>
      </c>
      <c r="AT5" s="365"/>
      <c r="AU5" s="67"/>
      <c r="AV5" s="365"/>
      <c r="AW5" s="365"/>
    </row>
    <row r="6" spans="2:49" s="1" customFormat="1" x14ac:dyDescent="0.25">
      <c r="B6" s="365"/>
      <c r="C6" s="365"/>
      <c r="D6" s="3"/>
      <c r="E6" s="3"/>
      <c r="F6" s="3"/>
      <c r="G6" s="279" t="s">
        <v>1</v>
      </c>
      <c r="H6" s="548" t="str">
        <f>IF(Summary!E6="","",Summary!E6)</f>
        <v/>
      </c>
      <c r="I6" s="549"/>
      <c r="J6" s="549"/>
      <c r="K6" s="549"/>
      <c r="L6" s="550"/>
      <c r="M6" s="3"/>
      <c r="O6" s="258" t="s">
        <v>32</v>
      </c>
      <c r="P6" s="390" t="s">
        <v>351</v>
      </c>
      <c r="Q6" s="258">
        <v>1</v>
      </c>
      <c r="R6" s="365">
        <v>2</v>
      </c>
      <c r="S6" s="365">
        <v>3</v>
      </c>
      <c r="T6" s="365"/>
      <c r="U6" s="365">
        <v>1</v>
      </c>
      <c r="V6" s="365" t="s">
        <v>304</v>
      </c>
      <c r="W6" s="365"/>
      <c r="X6" s="67"/>
      <c r="Y6" s="365"/>
      <c r="Z6" s="365"/>
      <c r="AA6" s="3"/>
      <c r="AB6" s="3"/>
      <c r="AC6" s="3"/>
      <c r="AD6" s="279" t="s">
        <v>1</v>
      </c>
      <c r="AE6" s="548" t="str">
        <f>IF(Summary!$S6="","",Summary!$S6)</f>
        <v/>
      </c>
      <c r="AF6" s="549" t="str">
        <f>IF(Summary!$S6="","",Summary!$S6)</f>
        <v/>
      </c>
      <c r="AG6" s="549" t="str">
        <f>IF(Summary!$S6="","",Summary!$S6)</f>
        <v/>
      </c>
      <c r="AH6" s="549" t="str">
        <f>IF(Summary!$S6="","",Summary!$S6)</f>
        <v/>
      </c>
      <c r="AI6" s="550" t="str">
        <f>IF(Summary!$S6="","",Summary!$S6)</f>
        <v/>
      </c>
      <c r="AJ6" s="3"/>
      <c r="AL6" s="258" t="s">
        <v>32</v>
      </c>
      <c r="AM6" s="390" t="s">
        <v>351</v>
      </c>
      <c r="AN6" s="258">
        <v>1</v>
      </c>
      <c r="AO6" s="365">
        <v>2</v>
      </c>
      <c r="AP6" s="365">
        <v>3</v>
      </c>
      <c r="AQ6" s="365"/>
      <c r="AR6" s="365">
        <v>1</v>
      </c>
      <c r="AS6" s="365" t="s">
        <v>304</v>
      </c>
      <c r="AT6" s="365"/>
      <c r="AU6" s="67"/>
      <c r="AV6" s="365"/>
      <c r="AW6" s="365"/>
    </row>
    <row r="7" spans="2:49" s="1" customFormat="1" x14ac:dyDescent="0.25">
      <c r="B7" s="365"/>
      <c r="C7" s="365"/>
      <c r="D7" s="3"/>
      <c r="E7" s="3"/>
      <c r="F7" s="3"/>
      <c r="G7" s="279"/>
      <c r="H7" s="348"/>
      <c r="I7" s="348"/>
      <c r="J7" s="353"/>
      <c r="K7" s="353"/>
      <c r="L7" s="353"/>
      <c r="M7" s="3"/>
      <c r="O7" s="258" t="s">
        <v>33</v>
      </c>
      <c r="P7" s="390" t="s">
        <v>352</v>
      </c>
      <c r="Q7" s="258">
        <v>2</v>
      </c>
      <c r="R7" s="365">
        <v>4</v>
      </c>
      <c r="S7" s="365">
        <v>6</v>
      </c>
      <c r="T7" s="365"/>
      <c r="U7" s="365"/>
      <c r="V7" s="365"/>
      <c r="W7" s="365"/>
      <c r="X7" s="67"/>
      <c r="Y7" s="365"/>
      <c r="Z7" s="365"/>
      <c r="AA7" s="3"/>
      <c r="AB7" s="3"/>
      <c r="AC7" s="3"/>
      <c r="AD7" s="279"/>
      <c r="AE7" s="348"/>
      <c r="AF7" s="348"/>
      <c r="AG7" s="353"/>
      <c r="AH7" s="353"/>
      <c r="AI7" s="353"/>
      <c r="AJ7" s="3"/>
      <c r="AL7" s="258" t="s">
        <v>33</v>
      </c>
      <c r="AM7" s="390" t="s">
        <v>352</v>
      </c>
      <c r="AN7" s="258">
        <v>2</v>
      </c>
      <c r="AO7" s="365">
        <v>4</v>
      </c>
      <c r="AP7" s="365">
        <v>6</v>
      </c>
      <c r="AQ7" s="365"/>
      <c r="AR7" s="365"/>
      <c r="AS7" s="365"/>
      <c r="AT7" s="365"/>
      <c r="AU7" s="67"/>
      <c r="AV7" s="365"/>
      <c r="AW7" s="365"/>
    </row>
    <row r="8" spans="2:49" s="1" customFormat="1" x14ac:dyDescent="0.25">
      <c r="B8" s="365"/>
      <c r="C8" s="365"/>
      <c r="D8" s="3"/>
      <c r="E8" s="3"/>
      <c r="F8" s="3"/>
      <c r="G8" s="279" t="s">
        <v>55</v>
      </c>
      <c r="H8" s="551" t="str">
        <f>IF(Summary!E8="","",Summary!E8)</f>
        <v/>
      </c>
      <c r="I8" s="551"/>
      <c r="J8" s="353"/>
      <c r="K8" s="353"/>
      <c r="L8" s="353"/>
      <c r="M8" s="3"/>
      <c r="O8" s="258"/>
      <c r="P8" s="391"/>
      <c r="Q8" s="365"/>
      <c r="R8" s="365"/>
      <c r="S8" s="365"/>
      <c r="T8" s="365"/>
      <c r="U8" s="365"/>
      <c r="V8" s="365"/>
      <c r="W8" s="365"/>
      <c r="X8" s="67"/>
      <c r="Y8" s="365"/>
      <c r="Z8" s="365"/>
      <c r="AA8" s="3"/>
      <c r="AB8" s="3"/>
      <c r="AC8" s="3"/>
      <c r="AD8" s="279" t="s">
        <v>55</v>
      </c>
      <c r="AE8" s="551" t="str">
        <f>IF(Summary!$S8="","",Summary!$S8)</f>
        <v/>
      </c>
      <c r="AF8" s="551"/>
      <c r="AG8" s="353"/>
      <c r="AH8" s="353"/>
      <c r="AI8" s="353"/>
      <c r="AJ8" s="3"/>
      <c r="AL8" s="258"/>
      <c r="AM8" s="391"/>
      <c r="AN8" s="365"/>
      <c r="AO8" s="365"/>
      <c r="AP8" s="365"/>
      <c r="AQ8" s="365"/>
      <c r="AR8" s="365"/>
      <c r="AS8" s="365"/>
      <c r="AT8" s="365"/>
      <c r="AU8" s="67"/>
      <c r="AV8" s="365"/>
      <c r="AW8" s="365"/>
    </row>
    <row r="9" spans="2:49" s="1" customFormat="1" x14ac:dyDescent="0.25">
      <c r="B9" s="365"/>
      <c r="C9" s="365"/>
      <c r="D9" s="3"/>
      <c r="E9" s="3"/>
      <c r="F9" s="3"/>
      <c r="G9" s="279"/>
      <c r="H9" s="115"/>
      <c r="I9" s="115"/>
      <c r="J9" s="353"/>
      <c r="K9" s="353"/>
      <c r="L9" s="353"/>
      <c r="M9" s="3"/>
      <c r="O9" s="365" t="s">
        <v>147</v>
      </c>
      <c r="P9" s="365"/>
      <c r="Q9" s="365"/>
      <c r="R9" s="365"/>
      <c r="S9" s="365"/>
      <c r="T9" s="365"/>
      <c r="U9" s="365"/>
      <c r="V9" s="365"/>
      <c r="W9" s="365"/>
      <c r="X9" s="67"/>
      <c r="Y9" s="365"/>
      <c r="Z9" s="365"/>
      <c r="AA9" s="3"/>
      <c r="AB9" s="3"/>
      <c r="AC9" s="3"/>
      <c r="AD9" s="279"/>
      <c r="AE9" s="115"/>
      <c r="AF9" s="115"/>
      <c r="AG9" s="353"/>
      <c r="AH9" s="353"/>
      <c r="AI9" s="353"/>
      <c r="AJ9" s="3"/>
      <c r="AL9" s="365" t="s">
        <v>147</v>
      </c>
      <c r="AM9" s="365"/>
      <c r="AN9" s="365"/>
      <c r="AO9" s="365"/>
      <c r="AP9" s="365"/>
      <c r="AQ9" s="365"/>
      <c r="AR9" s="365"/>
      <c r="AS9" s="365"/>
      <c r="AT9" s="365"/>
      <c r="AU9" s="67"/>
      <c r="AV9" s="365"/>
      <c r="AW9" s="365"/>
    </row>
    <row r="10" spans="2:49" s="1" customFormat="1" x14ac:dyDescent="0.25">
      <c r="B10" s="365"/>
      <c r="C10" s="365"/>
      <c r="D10" s="3"/>
      <c r="E10" s="3"/>
      <c r="F10" s="3"/>
      <c r="G10" s="279" t="s">
        <v>52</v>
      </c>
      <c r="H10" s="30">
        <f>SUM(E23:E25)</f>
        <v>0</v>
      </c>
      <c r="I10" s="115"/>
      <c r="J10" s="353"/>
      <c r="K10" s="353"/>
      <c r="L10" s="353"/>
      <c r="M10" s="3"/>
      <c r="O10" s="365" t="s">
        <v>148</v>
      </c>
      <c r="P10" s="365"/>
      <c r="Q10" s="365"/>
      <c r="R10" s="365"/>
      <c r="S10" s="365"/>
      <c r="T10" s="365"/>
      <c r="U10" s="365"/>
      <c r="V10" s="365"/>
      <c r="W10" s="365"/>
      <c r="X10" s="67"/>
      <c r="Y10" s="365"/>
      <c r="Z10" s="365"/>
      <c r="AA10" s="3"/>
      <c r="AB10" s="3"/>
      <c r="AC10" s="3"/>
      <c r="AD10" s="279" t="s">
        <v>52</v>
      </c>
      <c r="AE10" s="30">
        <f>SUM(AB23:AB25)</f>
        <v>0</v>
      </c>
      <c r="AF10" s="115"/>
      <c r="AG10" s="353"/>
      <c r="AH10" s="353"/>
      <c r="AI10" s="353"/>
      <c r="AJ10" s="3"/>
      <c r="AL10" s="365" t="s">
        <v>148</v>
      </c>
      <c r="AM10" s="365"/>
      <c r="AN10" s="365"/>
      <c r="AO10" s="365"/>
      <c r="AP10" s="365"/>
      <c r="AQ10" s="365"/>
      <c r="AR10" s="365"/>
      <c r="AS10" s="365"/>
      <c r="AT10" s="365"/>
      <c r="AU10" s="67"/>
      <c r="AV10" s="365"/>
      <c r="AW10" s="365"/>
    </row>
    <row r="11" spans="2:49" s="1" customFormat="1" ht="16.5" thickBot="1" x14ac:dyDescent="0.3">
      <c r="B11" s="365"/>
      <c r="C11" s="365"/>
      <c r="D11" s="5"/>
      <c r="E11" s="5"/>
      <c r="F11" s="5"/>
      <c r="G11" s="5"/>
      <c r="H11" s="5"/>
      <c r="I11" s="5"/>
      <c r="J11" s="5"/>
      <c r="K11" s="5"/>
      <c r="L11" s="5"/>
      <c r="M11" s="5"/>
      <c r="N11" s="5"/>
      <c r="O11" s="365"/>
      <c r="P11" s="365"/>
      <c r="Q11" s="365"/>
      <c r="R11" s="365"/>
      <c r="S11" s="365"/>
      <c r="T11" s="365"/>
      <c r="U11" s="365"/>
      <c r="V11" s="365"/>
      <c r="W11" s="365"/>
      <c r="X11" s="67"/>
      <c r="Y11" s="365"/>
      <c r="Z11" s="365"/>
      <c r="AA11" s="5"/>
      <c r="AB11" s="5"/>
      <c r="AC11" s="5"/>
      <c r="AD11" s="5"/>
      <c r="AE11" s="5"/>
      <c r="AF11" s="5"/>
      <c r="AG11" s="5"/>
      <c r="AH11" s="5"/>
      <c r="AI11" s="5"/>
      <c r="AJ11" s="5"/>
      <c r="AK11" s="5"/>
      <c r="AL11" s="365"/>
      <c r="AM11" s="365"/>
      <c r="AN11" s="365"/>
      <c r="AO11" s="365"/>
      <c r="AP11" s="365"/>
      <c r="AQ11" s="365"/>
      <c r="AR11" s="365"/>
      <c r="AS11" s="365"/>
      <c r="AT11" s="365"/>
      <c r="AU11" s="67"/>
      <c r="AV11" s="365"/>
      <c r="AW11" s="365"/>
    </row>
    <row r="12" spans="2:49" s="1" customFormat="1" x14ac:dyDescent="0.25">
      <c r="B12" s="365"/>
      <c r="C12" s="365"/>
      <c r="D12" s="3"/>
      <c r="E12" s="3"/>
      <c r="F12" s="3"/>
      <c r="G12" s="3"/>
      <c r="H12" s="3"/>
      <c r="I12" s="3"/>
      <c r="J12" s="3"/>
      <c r="K12" s="3"/>
      <c r="L12" s="3"/>
      <c r="M12" s="3"/>
      <c r="O12" s="43"/>
      <c r="P12" s="365"/>
      <c r="Q12" s="275"/>
      <c r="R12" s="365"/>
      <c r="S12" s="365"/>
      <c r="T12" s="365"/>
      <c r="U12" s="365"/>
      <c r="V12" s="365"/>
      <c r="W12" s="365"/>
      <c r="X12" s="67"/>
      <c r="Y12" s="365"/>
      <c r="Z12" s="365"/>
      <c r="AA12" s="3"/>
      <c r="AB12" s="3"/>
      <c r="AC12" s="3"/>
      <c r="AD12" s="3"/>
      <c r="AE12" s="3"/>
      <c r="AF12" s="3"/>
      <c r="AG12" s="3"/>
      <c r="AH12" s="3"/>
      <c r="AI12" s="3"/>
      <c r="AJ12" s="3"/>
      <c r="AL12" s="43"/>
      <c r="AM12" s="365"/>
      <c r="AN12" s="275"/>
      <c r="AO12" s="365"/>
      <c r="AP12" s="365"/>
      <c r="AQ12" s="365"/>
      <c r="AR12" s="365"/>
      <c r="AS12" s="365"/>
      <c r="AT12" s="365"/>
      <c r="AU12" s="67"/>
      <c r="AV12" s="365"/>
      <c r="AW12" s="365"/>
    </row>
    <row r="13" spans="2:49" s="1" customFormat="1" ht="16.5" customHeight="1" x14ac:dyDescent="0.25">
      <c r="B13" s="365"/>
      <c r="C13" s="365"/>
      <c r="D13" s="7"/>
      <c r="E13" s="7"/>
      <c r="F13" s="7"/>
      <c r="G13" s="7"/>
      <c r="H13" s="7"/>
      <c r="I13" s="7"/>
      <c r="J13" s="7"/>
      <c r="K13" s="7"/>
      <c r="L13" s="7"/>
      <c r="M13" s="7"/>
      <c r="O13" s="365"/>
      <c r="P13" s="365"/>
      <c r="Q13" s="365"/>
      <c r="R13" s="365"/>
      <c r="S13" s="365"/>
      <c r="T13" s="365"/>
      <c r="U13" s="365"/>
      <c r="V13" s="365"/>
      <c r="W13" s="365"/>
      <c r="X13" s="67"/>
      <c r="Y13" s="365"/>
      <c r="Z13" s="365"/>
      <c r="AA13" s="7"/>
      <c r="AB13" s="7"/>
      <c r="AC13" s="7"/>
      <c r="AD13" s="7"/>
      <c r="AE13" s="7"/>
      <c r="AF13" s="7"/>
      <c r="AG13" s="7"/>
      <c r="AH13" s="7"/>
      <c r="AI13" s="7"/>
      <c r="AJ13" s="7"/>
      <c r="AL13" s="365"/>
      <c r="AM13" s="365"/>
      <c r="AN13" s="365"/>
      <c r="AO13" s="365"/>
      <c r="AP13" s="365"/>
      <c r="AQ13" s="365"/>
      <c r="AR13" s="365"/>
      <c r="AS13" s="365"/>
      <c r="AT13" s="365"/>
      <c r="AU13" s="67"/>
      <c r="AV13" s="365"/>
      <c r="AW13" s="365"/>
    </row>
    <row r="14" spans="2:49" ht="31.5" x14ac:dyDescent="0.25">
      <c r="D14" s="651" t="s">
        <v>296</v>
      </c>
      <c r="E14" s="651"/>
      <c r="F14" s="651"/>
      <c r="G14" s="651"/>
      <c r="H14" s="651"/>
      <c r="I14" s="651"/>
      <c r="J14" s="651"/>
      <c r="K14" s="651"/>
      <c r="L14" s="651"/>
      <c r="M14" s="651"/>
      <c r="N14" s="651"/>
      <c r="O14" s="393"/>
      <c r="P14" s="259"/>
      <c r="Q14" s="260" t="str">
        <f>IF($F$23="","",$F$23)</f>
        <v>Education /Job Training</v>
      </c>
      <c r="R14" s="260" t="str">
        <f>IF($F$24="","",$F$24)</f>
        <v>Health Services</v>
      </c>
      <c r="S14" s="260" t="str">
        <f>IF($F$25="","",$F$25)</f>
        <v>Recreation</v>
      </c>
      <c r="T14" s="259"/>
      <c r="U14" s="259"/>
      <c r="V14" s="259"/>
      <c r="W14" s="259"/>
      <c r="X14" s="394"/>
      <c r="AA14" s="651" t="s">
        <v>296</v>
      </c>
      <c r="AB14" s="651"/>
      <c r="AC14" s="651"/>
      <c r="AD14" s="651"/>
      <c r="AE14" s="651"/>
      <c r="AF14" s="651"/>
      <c r="AG14" s="651"/>
      <c r="AH14" s="651"/>
      <c r="AI14" s="651"/>
      <c r="AJ14" s="651"/>
      <c r="AK14" s="651"/>
      <c r="AL14" s="393"/>
      <c r="AM14" s="259"/>
      <c r="AN14" s="260" t="str">
        <f>IF($F$23="","",$F$23)</f>
        <v>Education /Job Training</v>
      </c>
      <c r="AO14" s="260" t="str">
        <f>IF($F$24="","",$F$24)</f>
        <v>Health Services</v>
      </c>
      <c r="AP14" s="260" t="str">
        <f>IF($F$25="","",$F$25)</f>
        <v>Recreation</v>
      </c>
      <c r="AQ14" s="259"/>
      <c r="AR14" s="259"/>
      <c r="AS14" s="259"/>
      <c r="AT14" s="259"/>
      <c r="AU14" s="394"/>
    </row>
    <row r="15" spans="2:49" x14ac:dyDescent="0.25">
      <c r="D15" s="651" t="s">
        <v>146</v>
      </c>
      <c r="E15" s="651"/>
      <c r="F15" s="651"/>
      <c r="G15" s="651"/>
      <c r="H15" s="651"/>
      <c r="I15" s="651"/>
      <c r="J15" s="651"/>
      <c r="K15" s="651"/>
      <c r="L15" s="651"/>
      <c r="M15" s="651"/>
      <c r="N15" s="651"/>
      <c r="O15" s="392" t="s">
        <v>25</v>
      </c>
      <c r="P15" s="395" t="s">
        <v>309</v>
      </c>
      <c r="Q15" s="392">
        <f>SUM(Q30:Q9907)</f>
        <v>0</v>
      </c>
      <c r="R15" s="392">
        <f>SUM(R30:R9907)</f>
        <v>0</v>
      </c>
      <c r="S15" s="392">
        <f>SUM(S30:S9907)</f>
        <v>0</v>
      </c>
      <c r="T15" s="396"/>
      <c r="U15" s="396"/>
      <c r="V15" s="396"/>
      <c r="W15" s="396"/>
      <c r="X15" s="394"/>
      <c r="AA15" s="651" t="s">
        <v>146</v>
      </c>
      <c r="AB15" s="651"/>
      <c r="AC15" s="651"/>
      <c r="AD15" s="651"/>
      <c r="AE15" s="651"/>
      <c r="AF15" s="651"/>
      <c r="AG15" s="651"/>
      <c r="AH15" s="651"/>
      <c r="AI15" s="651"/>
      <c r="AJ15" s="651"/>
      <c r="AK15" s="651"/>
      <c r="AL15" s="392" t="s">
        <v>25</v>
      </c>
      <c r="AM15" s="395" t="s">
        <v>309</v>
      </c>
      <c r="AN15" s="392">
        <f>SUM(AN30:AN9907)</f>
        <v>0</v>
      </c>
      <c r="AO15" s="392">
        <f>SUM(AO30:AO9907)</f>
        <v>0</v>
      </c>
      <c r="AP15" s="392">
        <f>SUM(AP30:AP9907)</f>
        <v>0</v>
      </c>
      <c r="AQ15" s="396"/>
      <c r="AR15" s="396"/>
      <c r="AS15" s="396"/>
      <c r="AT15" s="396"/>
      <c r="AU15" s="394"/>
    </row>
    <row r="16" spans="2:49" ht="15.75" customHeight="1" x14ac:dyDescent="0.25">
      <c r="D16" s="651" t="s">
        <v>385</v>
      </c>
      <c r="E16" s="651"/>
      <c r="F16" s="651"/>
      <c r="G16" s="651"/>
      <c r="H16" s="651"/>
      <c r="I16" s="651"/>
      <c r="J16" s="651"/>
      <c r="K16" s="651"/>
      <c r="L16" s="651"/>
      <c r="M16" s="651"/>
      <c r="N16" s="651"/>
      <c r="O16" s="396">
        <f>SUM(O30:O827)</f>
        <v>0</v>
      </c>
      <c r="P16" s="395" t="s">
        <v>310</v>
      </c>
      <c r="Q16" s="397" t="str">
        <f>IFERROR(Q$15/$O$16,"")</f>
        <v/>
      </c>
      <c r="R16" s="397" t="str">
        <f>IFERROR(R$15/$O$16,"")</f>
        <v/>
      </c>
      <c r="S16" s="397" t="str">
        <f>IFERROR(S$15/$O$16,"")</f>
        <v/>
      </c>
      <c r="X16" s="394"/>
      <c r="AA16" s="651" t="s">
        <v>385</v>
      </c>
      <c r="AB16" s="651"/>
      <c r="AC16" s="651"/>
      <c r="AD16" s="651"/>
      <c r="AE16" s="651"/>
      <c r="AF16" s="651"/>
      <c r="AG16" s="651"/>
      <c r="AH16" s="651"/>
      <c r="AI16" s="651"/>
      <c r="AJ16" s="651"/>
      <c r="AK16" s="651"/>
      <c r="AL16" s="396">
        <f>SUM(AL30:AL827)</f>
        <v>0</v>
      </c>
      <c r="AM16" s="395" t="s">
        <v>310</v>
      </c>
      <c r="AN16" s="397" t="str">
        <f>IFERROR(AN$15/AL$16,"")</f>
        <v/>
      </c>
      <c r="AO16" s="397" t="str">
        <f>IFERROR(AO$15/AL$16,"")</f>
        <v/>
      </c>
      <c r="AP16" s="397" t="str">
        <f>IFERROR(AP$15/AL$16,"")</f>
        <v/>
      </c>
      <c r="AU16" s="394"/>
    </row>
    <row r="17" spans="2:49" s="364" customFormat="1" ht="33.75" customHeight="1" x14ac:dyDescent="0.25">
      <c r="B17" s="247"/>
      <c r="C17" s="247"/>
      <c r="D17" s="650" t="s">
        <v>297</v>
      </c>
      <c r="E17" s="650"/>
      <c r="F17" s="650"/>
      <c r="G17" s="650"/>
      <c r="H17" s="650"/>
      <c r="I17" s="650"/>
      <c r="J17" s="650"/>
      <c r="K17" s="650"/>
      <c r="L17" s="650"/>
      <c r="M17" s="650"/>
      <c r="N17" s="650"/>
      <c r="P17" s="118" t="s">
        <v>307</v>
      </c>
      <c r="Q17" s="247">
        <f>COUNTIF(Q31:Q9907,0)</f>
        <v>0</v>
      </c>
      <c r="R17" s="247">
        <f>COUNTIF(R31:R9907,0)</f>
        <v>0</v>
      </c>
      <c r="S17" s="247">
        <f>COUNTIF(S31:S9907,0)</f>
        <v>0</v>
      </c>
      <c r="T17" s="247"/>
      <c r="U17" s="247"/>
      <c r="V17" s="247"/>
      <c r="W17" s="247"/>
      <c r="X17" s="248"/>
      <c r="Y17" s="247"/>
      <c r="Z17" s="247"/>
      <c r="AA17" s="650" t="s">
        <v>297</v>
      </c>
      <c r="AB17" s="650"/>
      <c r="AC17" s="650"/>
      <c r="AD17" s="650"/>
      <c r="AE17" s="650"/>
      <c r="AF17" s="650"/>
      <c r="AG17" s="650"/>
      <c r="AH17" s="650"/>
      <c r="AI17" s="650"/>
      <c r="AJ17" s="650"/>
      <c r="AK17" s="650"/>
      <c r="AM17" s="118" t="s">
        <v>307</v>
      </c>
      <c r="AN17" s="247">
        <f>COUNTIF(AN31:AN9907,0)</f>
        <v>0</v>
      </c>
      <c r="AO17" s="247">
        <f>COUNTIF(AO31:AO9907,0)</f>
        <v>0</v>
      </c>
      <c r="AP17" s="247">
        <f>COUNTIF(AP31:AP9907,0)</f>
        <v>0</v>
      </c>
      <c r="AQ17" s="247"/>
      <c r="AR17" s="247"/>
      <c r="AS17" s="247"/>
      <c r="AT17" s="247"/>
      <c r="AU17" s="248"/>
      <c r="AV17" s="247"/>
      <c r="AW17" s="247"/>
    </row>
    <row r="18" spans="2:49" s="1" customFormat="1" ht="16.5" customHeight="1" x14ac:dyDescent="0.25">
      <c r="B18" s="365"/>
      <c r="C18" s="365"/>
      <c r="H18" s="3"/>
      <c r="I18" s="3"/>
      <c r="J18" s="3"/>
      <c r="K18" s="3"/>
      <c r="L18" s="3"/>
      <c r="M18" s="3"/>
      <c r="P18" s="118" t="s">
        <v>311</v>
      </c>
      <c r="Q18" s="365" t="str">
        <f>IFERROR(IF(Q17&gt;0,0,Q16),"")</f>
        <v/>
      </c>
      <c r="R18" s="365" t="str">
        <f>IFERROR(IF(R17&gt;0,0,R16),"")</f>
        <v/>
      </c>
      <c r="S18" s="365" t="str">
        <f>IFERROR(IF(S17&gt;0,0,S16),"")</f>
        <v/>
      </c>
      <c r="T18" s="365"/>
      <c r="U18" s="365"/>
      <c r="V18" s="365"/>
      <c r="W18" s="365"/>
      <c r="X18" s="67"/>
      <c r="Y18" s="365"/>
      <c r="Z18" s="365"/>
      <c r="AE18" s="3"/>
      <c r="AF18" s="3"/>
      <c r="AG18" s="3"/>
      <c r="AH18" s="3"/>
      <c r="AI18" s="3"/>
      <c r="AJ18" s="3"/>
      <c r="AM18" s="118" t="s">
        <v>311</v>
      </c>
      <c r="AN18" s="365" t="str">
        <f>IFERROR(IF(AN17&gt;0,0,AN16),"")</f>
        <v/>
      </c>
      <c r="AO18" s="365" t="str">
        <f>IFERROR(IF(AO17&gt;0,0,AO16),"")</f>
        <v/>
      </c>
      <c r="AP18" s="365" t="str">
        <f>IFERROR(IF(AP17&gt;0,0,AP16),"")</f>
        <v/>
      </c>
      <c r="AQ18" s="365"/>
      <c r="AR18" s="365"/>
      <c r="AS18" s="365"/>
      <c r="AT18" s="365"/>
      <c r="AU18" s="67"/>
      <c r="AV18" s="365"/>
      <c r="AW18" s="365"/>
    </row>
    <row r="19" spans="2:49" s="1" customFormat="1" ht="16.5" thickBot="1" x14ac:dyDescent="0.3">
      <c r="B19" s="365"/>
      <c r="C19" s="365"/>
      <c r="D19" s="495" t="s">
        <v>67</v>
      </c>
      <c r="E19" s="495"/>
      <c r="F19" s="495"/>
      <c r="G19" s="495"/>
      <c r="H19" s="495"/>
      <c r="I19" s="495"/>
      <c r="J19" s="495"/>
      <c r="K19" s="495"/>
      <c r="L19" s="495"/>
      <c r="M19" s="495"/>
      <c r="N19" s="495"/>
      <c r="P19" s="365"/>
      <c r="Q19" s="365"/>
      <c r="R19" s="365"/>
      <c r="S19" s="365"/>
      <c r="T19" s="365"/>
      <c r="U19" s="365"/>
      <c r="V19" s="365"/>
      <c r="W19" s="365"/>
      <c r="X19" s="67"/>
      <c r="Y19" s="365"/>
      <c r="Z19" s="365"/>
      <c r="AA19" s="495" t="s">
        <v>67</v>
      </c>
      <c r="AB19" s="495"/>
      <c r="AC19" s="495"/>
      <c r="AD19" s="495"/>
      <c r="AE19" s="495"/>
      <c r="AF19" s="495"/>
      <c r="AG19" s="495"/>
      <c r="AH19" s="495"/>
      <c r="AI19" s="495"/>
      <c r="AJ19" s="495"/>
      <c r="AK19" s="495"/>
      <c r="AM19" s="365"/>
      <c r="AN19" s="365"/>
      <c r="AO19" s="365"/>
      <c r="AP19" s="365"/>
      <c r="AQ19" s="365"/>
      <c r="AR19" s="365"/>
      <c r="AS19" s="365"/>
      <c r="AT19" s="365"/>
      <c r="AU19" s="67"/>
      <c r="AV19" s="365"/>
      <c r="AW19" s="365"/>
    </row>
    <row r="20" spans="2:49" s="1" customFormat="1" x14ac:dyDescent="0.25">
      <c r="B20" s="363"/>
      <c r="C20" s="363"/>
      <c r="D20" s="3"/>
      <c r="E20" s="3"/>
      <c r="F20" s="10"/>
      <c r="G20" s="10"/>
      <c r="H20" s="10"/>
      <c r="I20" s="10"/>
      <c r="J20" s="10"/>
      <c r="K20" s="10"/>
      <c r="L20" s="10"/>
      <c r="M20" s="10"/>
      <c r="P20" s="365"/>
      <c r="Q20" s="365"/>
      <c r="R20" s="365"/>
      <c r="S20" s="365"/>
      <c r="T20" s="365"/>
      <c r="U20" s="365"/>
      <c r="V20" s="365"/>
      <c r="W20" s="365"/>
      <c r="X20" s="67"/>
      <c r="Y20" s="365"/>
      <c r="Z20" s="365"/>
      <c r="AA20" s="3"/>
      <c r="AB20" s="3"/>
      <c r="AC20" s="10"/>
      <c r="AD20" s="10"/>
      <c r="AE20" s="10"/>
      <c r="AF20" s="10"/>
      <c r="AG20" s="10"/>
      <c r="AH20" s="10"/>
      <c r="AI20" s="10"/>
      <c r="AJ20" s="10"/>
      <c r="AM20" s="365"/>
      <c r="AN20" s="365"/>
      <c r="AO20" s="365"/>
      <c r="AP20" s="365"/>
      <c r="AQ20" s="365"/>
      <c r="AR20" s="365"/>
      <c r="AS20" s="365"/>
      <c r="AT20" s="365"/>
      <c r="AU20" s="67"/>
      <c r="AV20" s="365"/>
      <c r="AW20" s="365"/>
    </row>
    <row r="21" spans="2:49" s="1" customFormat="1" x14ac:dyDescent="0.25">
      <c r="B21" s="363"/>
      <c r="C21" s="363"/>
      <c r="D21" s="3"/>
      <c r="E21" s="3"/>
      <c r="F21" s="10"/>
      <c r="G21" s="10"/>
      <c r="H21" s="10"/>
      <c r="I21" s="10"/>
      <c r="J21" s="10"/>
      <c r="K21" s="10"/>
      <c r="L21" s="10"/>
      <c r="M21" s="29" t="s">
        <v>34</v>
      </c>
      <c r="N21" s="261">
        <f>O16</f>
        <v>0</v>
      </c>
      <c r="O21" s="365"/>
      <c r="P21" s="365"/>
      <c r="Q21" s="365"/>
      <c r="R21" s="365"/>
      <c r="S21" s="365"/>
      <c r="T21" s="365"/>
      <c r="U21" s="365"/>
      <c r="V21" s="365"/>
      <c r="W21" s="365"/>
      <c r="X21" s="67"/>
      <c r="Y21" s="365"/>
      <c r="Z21" s="365"/>
      <c r="AA21" s="3"/>
      <c r="AB21" s="3"/>
      <c r="AC21" s="10"/>
      <c r="AD21" s="10"/>
      <c r="AE21" s="10"/>
      <c r="AF21" s="10"/>
      <c r="AG21" s="10"/>
      <c r="AH21" s="10"/>
      <c r="AI21" s="10"/>
      <c r="AJ21" s="29" t="s">
        <v>34</v>
      </c>
      <c r="AK21" s="261">
        <f>AL16</f>
        <v>0</v>
      </c>
      <c r="AL21" s="365"/>
      <c r="AM21" s="365"/>
      <c r="AN21" s="365"/>
      <c r="AO21" s="365"/>
      <c r="AP21" s="365"/>
      <c r="AQ21" s="365"/>
      <c r="AR21" s="365"/>
      <c r="AS21" s="365"/>
      <c r="AT21" s="365"/>
      <c r="AU21" s="67"/>
      <c r="AV21" s="365"/>
      <c r="AW21" s="365"/>
    </row>
    <row r="22" spans="2:49" s="1" customFormat="1" ht="47.25" x14ac:dyDescent="0.25">
      <c r="B22" s="372"/>
      <c r="C22" s="372"/>
      <c r="D22" s="125" t="s">
        <v>312</v>
      </c>
      <c r="E22" s="274" t="s">
        <v>313</v>
      </c>
      <c r="F22" s="272" t="s">
        <v>37</v>
      </c>
      <c r="G22" s="10" t="s">
        <v>308</v>
      </c>
      <c r="H22" s="10"/>
      <c r="I22" s="10"/>
      <c r="J22" s="10"/>
      <c r="K22" s="10"/>
      <c r="L22" s="10"/>
      <c r="M22" s="10"/>
      <c r="O22" s="365"/>
      <c r="P22" s="365"/>
      <c r="Q22" s="365"/>
      <c r="R22" s="365"/>
      <c r="S22" s="365"/>
      <c r="T22" s="365"/>
      <c r="U22" s="365"/>
      <c r="V22" s="365"/>
      <c r="W22" s="365"/>
      <c r="X22" s="67"/>
      <c r="Y22" s="346"/>
      <c r="Z22" s="346"/>
      <c r="AA22" s="125" t="s">
        <v>312</v>
      </c>
      <c r="AB22" s="274" t="s">
        <v>313</v>
      </c>
      <c r="AC22" s="272" t="s">
        <v>37</v>
      </c>
      <c r="AD22" s="10" t="s">
        <v>308</v>
      </c>
      <c r="AE22" s="10"/>
      <c r="AF22" s="10"/>
      <c r="AG22" s="10"/>
      <c r="AH22" s="10"/>
      <c r="AI22" s="10"/>
      <c r="AJ22" s="10"/>
      <c r="AL22" s="365"/>
      <c r="AM22" s="365"/>
      <c r="AN22" s="365"/>
      <c r="AO22" s="365"/>
      <c r="AP22" s="365"/>
      <c r="AQ22" s="365"/>
      <c r="AR22" s="365"/>
      <c r="AS22" s="365"/>
      <c r="AT22" s="365"/>
      <c r="AU22" s="67"/>
      <c r="AV22" s="346"/>
      <c r="AW22" s="346"/>
    </row>
    <row r="23" spans="2:49" s="262" customFormat="1" ht="144" customHeight="1" x14ac:dyDescent="0.25">
      <c r="B23" s="270"/>
      <c r="C23" s="271"/>
      <c r="D23" s="273" t="str">
        <f>IF(Q15=0,"",IF(Q17&gt;0,"","X"))</f>
        <v/>
      </c>
      <c r="E23" s="304" t="str">
        <f>IF(Q18=0,"",Q18)</f>
        <v/>
      </c>
      <c r="F23" s="373" t="s">
        <v>298</v>
      </c>
      <c r="G23" s="653" t="s">
        <v>314</v>
      </c>
      <c r="H23" s="654"/>
      <c r="I23" s="654"/>
      <c r="J23" s="654"/>
      <c r="K23" s="654"/>
      <c r="L23" s="654"/>
      <c r="M23" s="654"/>
      <c r="N23" s="655"/>
      <c r="O23" s="263"/>
      <c r="P23" s="263"/>
      <c r="Q23" s="263"/>
      <c r="R23" s="263"/>
      <c r="S23" s="263"/>
      <c r="T23" s="263"/>
      <c r="U23" s="263"/>
      <c r="V23" s="263"/>
      <c r="W23" s="263"/>
      <c r="X23" s="264"/>
      <c r="Y23" s="652"/>
      <c r="Z23" s="263"/>
      <c r="AA23" s="273" t="str">
        <f>IF(AN15=0,"",IF(AN17&gt;0,"","X"))</f>
        <v/>
      </c>
      <c r="AB23" s="304" t="str">
        <f>IF(AN18=0,"",AN18)</f>
        <v/>
      </c>
      <c r="AC23" s="373" t="s">
        <v>298</v>
      </c>
      <c r="AD23" s="653" t="s">
        <v>314</v>
      </c>
      <c r="AE23" s="654"/>
      <c r="AF23" s="654"/>
      <c r="AG23" s="654"/>
      <c r="AH23" s="654"/>
      <c r="AI23" s="654"/>
      <c r="AJ23" s="654"/>
      <c r="AK23" s="655"/>
      <c r="AL23" s="263"/>
      <c r="AM23" s="263"/>
      <c r="AN23" s="263"/>
      <c r="AO23" s="263"/>
      <c r="AP23" s="263"/>
      <c r="AQ23" s="263"/>
      <c r="AR23" s="263"/>
      <c r="AS23" s="263"/>
      <c r="AT23" s="263"/>
      <c r="AU23" s="264"/>
      <c r="AV23" s="652"/>
      <c r="AW23" s="263"/>
    </row>
    <row r="24" spans="2:49" s="262" customFormat="1" ht="40.5" customHeight="1" x14ac:dyDescent="0.25">
      <c r="B24" s="270"/>
      <c r="C24" s="271"/>
      <c r="D24" s="273" t="str">
        <f>IF(R15=0,"",IF(R17&gt;0,"","X"))</f>
        <v/>
      </c>
      <c r="E24" s="304" t="str">
        <f>IF(R18=0,"",R18)</f>
        <v/>
      </c>
      <c r="F24" s="373" t="s">
        <v>27</v>
      </c>
      <c r="G24" s="653" t="s">
        <v>300</v>
      </c>
      <c r="H24" s="654"/>
      <c r="I24" s="654"/>
      <c r="J24" s="654"/>
      <c r="K24" s="654"/>
      <c r="L24" s="654"/>
      <c r="M24" s="654"/>
      <c r="N24" s="655"/>
      <c r="O24" s="263"/>
      <c r="P24" s="263"/>
      <c r="Q24" s="263"/>
      <c r="R24" s="263"/>
      <c r="S24" s="263"/>
      <c r="T24" s="263"/>
      <c r="U24" s="263"/>
      <c r="V24" s="263"/>
      <c r="W24" s="263"/>
      <c r="X24" s="264"/>
      <c r="Y24" s="652"/>
      <c r="Z24" s="263"/>
      <c r="AA24" s="273" t="str">
        <f>IF(AO15=0,"",IF(AO17&gt;0,"","X"))</f>
        <v/>
      </c>
      <c r="AB24" s="304" t="str">
        <f>IF(AO18=0,"",AO18)</f>
        <v/>
      </c>
      <c r="AC24" s="373" t="s">
        <v>27</v>
      </c>
      <c r="AD24" s="653" t="s">
        <v>300</v>
      </c>
      <c r="AE24" s="654"/>
      <c r="AF24" s="654"/>
      <c r="AG24" s="654"/>
      <c r="AH24" s="654"/>
      <c r="AI24" s="654"/>
      <c r="AJ24" s="654"/>
      <c r="AK24" s="655"/>
      <c r="AL24" s="263"/>
      <c r="AM24" s="263"/>
      <c r="AN24" s="263"/>
      <c r="AO24" s="263"/>
      <c r="AP24" s="263"/>
      <c r="AQ24" s="263"/>
      <c r="AR24" s="263"/>
      <c r="AS24" s="263"/>
      <c r="AT24" s="263"/>
      <c r="AU24" s="264"/>
      <c r="AV24" s="652"/>
      <c r="AW24" s="263"/>
    </row>
    <row r="25" spans="2:49" s="262" customFormat="1" ht="34.5" customHeight="1" x14ac:dyDescent="0.25">
      <c r="B25" s="270"/>
      <c r="C25" s="271"/>
      <c r="D25" s="273" t="str">
        <f>IF(S15=0,"",IF(S17&gt;0,"","X"))</f>
        <v/>
      </c>
      <c r="E25" s="304" t="str">
        <f>IF(S18=0,"",S18)</f>
        <v/>
      </c>
      <c r="F25" s="373" t="s">
        <v>26</v>
      </c>
      <c r="G25" s="656" t="s">
        <v>301</v>
      </c>
      <c r="H25" s="657"/>
      <c r="I25" s="657"/>
      <c r="J25" s="657"/>
      <c r="K25" s="657"/>
      <c r="L25" s="657"/>
      <c r="M25" s="657"/>
      <c r="N25" s="658"/>
      <c r="O25" s="263"/>
      <c r="P25" s="263"/>
      <c r="Q25" s="263"/>
      <c r="R25" s="263"/>
      <c r="S25" s="263"/>
      <c r="T25" s="263"/>
      <c r="U25" s="263"/>
      <c r="V25" s="263"/>
      <c r="W25" s="263"/>
      <c r="X25" s="264"/>
      <c r="Y25" s="652"/>
      <c r="Z25" s="263"/>
      <c r="AA25" s="273" t="str">
        <f>IF(AP15=0,"",IF(AP17&gt;0,"","X"))</f>
        <v/>
      </c>
      <c r="AB25" s="304" t="str">
        <f>IF(AP18=0,"",AP18)</f>
        <v/>
      </c>
      <c r="AC25" s="373" t="s">
        <v>26</v>
      </c>
      <c r="AD25" s="656" t="s">
        <v>301</v>
      </c>
      <c r="AE25" s="657"/>
      <c r="AF25" s="657"/>
      <c r="AG25" s="657"/>
      <c r="AH25" s="657"/>
      <c r="AI25" s="657"/>
      <c r="AJ25" s="657"/>
      <c r="AK25" s="658"/>
      <c r="AL25" s="263"/>
      <c r="AM25" s="263"/>
      <c r="AN25" s="263"/>
      <c r="AO25" s="263"/>
      <c r="AP25" s="263"/>
      <c r="AQ25" s="263"/>
      <c r="AR25" s="263"/>
      <c r="AS25" s="263"/>
      <c r="AT25" s="263"/>
      <c r="AU25" s="264"/>
      <c r="AV25" s="652"/>
      <c r="AW25" s="263"/>
    </row>
    <row r="26" spans="2:49" s="1" customFormat="1" x14ac:dyDescent="0.25">
      <c r="B26" s="363"/>
      <c r="C26" s="363"/>
      <c r="D26" s="21"/>
      <c r="E26" s="3"/>
      <c r="F26" s="11"/>
      <c r="G26" s="3"/>
      <c r="H26" s="3"/>
      <c r="I26" s="3"/>
      <c r="J26" s="3"/>
      <c r="K26" s="3"/>
      <c r="L26" s="3"/>
      <c r="M26" s="3"/>
      <c r="O26" s="365"/>
      <c r="P26" s="365"/>
      <c r="Q26" s="365"/>
      <c r="R26" s="365"/>
      <c r="S26" s="365"/>
      <c r="T26" s="365"/>
      <c r="U26" s="365"/>
      <c r="V26" s="365"/>
      <c r="W26" s="365"/>
      <c r="X26" s="67"/>
      <c r="Y26" s="365"/>
      <c r="Z26" s="365"/>
      <c r="AA26" s="21"/>
      <c r="AB26" s="3"/>
      <c r="AC26" s="11"/>
      <c r="AD26" s="3"/>
      <c r="AE26" s="3"/>
      <c r="AF26" s="3"/>
      <c r="AG26" s="3"/>
      <c r="AH26" s="3"/>
      <c r="AI26" s="3"/>
      <c r="AJ26" s="3"/>
      <c r="AL26" s="365"/>
      <c r="AM26" s="365"/>
      <c r="AN26" s="365"/>
      <c r="AO26" s="365"/>
      <c r="AP26" s="365"/>
      <c r="AQ26" s="365"/>
      <c r="AR26" s="365"/>
      <c r="AS26" s="365"/>
      <c r="AT26" s="365"/>
      <c r="AU26" s="67"/>
      <c r="AV26" s="365"/>
      <c r="AW26" s="365"/>
    </row>
    <row r="27" spans="2:49" ht="16.5" thickBot="1" x14ac:dyDescent="0.3">
      <c r="D27" s="6"/>
      <c r="E27" s="6"/>
      <c r="F27" s="6"/>
      <c r="G27" s="6"/>
      <c r="H27" s="6"/>
      <c r="I27" s="6"/>
      <c r="J27" s="6"/>
      <c r="K27" s="6"/>
      <c r="L27" s="6"/>
      <c r="M27" s="6"/>
      <c r="N27" s="6"/>
      <c r="X27" s="394"/>
      <c r="AA27" s="6"/>
      <c r="AB27" s="6"/>
      <c r="AC27" s="6"/>
      <c r="AD27" s="6"/>
      <c r="AE27" s="6"/>
      <c r="AF27" s="6"/>
      <c r="AG27" s="6"/>
      <c r="AH27" s="6"/>
      <c r="AI27" s="6"/>
      <c r="AJ27" s="6"/>
      <c r="AK27" s="6"/>
      <c r="AU27" s="394"/>
    </row>
    <row r="28" spans="2:49" x14ac:dyDescent="0.25">
      <c r="D28" s="641"/>
      <c r="E28" s="642"/>
      <c r="F28" s="642"/>
      <c r="G28" s="642"/>
      <c r="H28" s="642"/>
      <c r="I28" s="642"/>
      <c r="J28" s="642"/>
      <c r="K28" s="642"/>
      <c r="L28" s="642"/>
      <c r="M28" s="642"/>
      <c r="N28" s="643"/>
      <c r="X28" s="394"/>
      <c r="AA28" s="641"/>
      <c r="AB28" s="642"/>
      <c r="AC28" s="642"/>
      <c r="AD28" s="642"/>
      <c r="AE28" s="642"/>
      <c r="AF28" s="642"/>
      <c r="AG28" s="642"/>
      <c r="AH28" s="642"/>
      <c r="AI28" s="642"/>
      <c r="AJ28" s="642"/>
      <c r="AK28" s="643"/>
      <c r="AU28" s="394"/>
    </row>
    <row r="29" spans="2:49" ht="15" customHeight="1" x14ac:dyDescent="0.25">
      <c r="D29" s="398"/>
      <c r="E29" s="124" t="s">
        <v>35</v>
      </c>
      <c r="F29" s="353">
        <v>1</v>
      </c>
      <c r="G29" s="124" t="s">
        <v>306</v>
      </c>
      <c r="H29" s="124"/>
      <c r="I29" s="124"/>
      <c r="J29" s="21" t="s">
        <v>144</v>
      </c>
      <c r="K29" s="265"/>
      <c r="L29" s="1"/>
      <c r="M29" s="1"/>
      <c r="N29" s="400"/>
      <c r="X29" s="394"/>
      <c r="AA29" s="398"/>
      <c r="AB29" s="124" t="s">
        <v>35</v>
      </c>
      <c r="AC29" s="353">
        <v>1</v>
      </c>
      <c r="AD29" s="124" t="s">
        <v>306</v>
      </c>
      <c r="AE29" s="124"/>
      <c r="AF29" s="124"/>
      <c r="AG29" s="21" t="s">
        <v>144</v>
      </c>
      <c r="AH29" s="399"/>
      <c r="AI29" s="1"/>
      <c r="AJ29" s="1"/>
      <c r="AK29" s="400"/>
      <c r="AU29" s="394"/>
    </row>
    <row r="30" spans="2:49" ht="14.45" customHeight="1" x14ac:dyDescent="0.25">
      <c r="D30" s="644" t="s">
        <v>36</v>
      </c>
      <c r="E30" s="645"/>
      <c r="F30" s="268" t="s">
        <v>28</v>
      </c>
      <c r="G30" s="402" t="str">
        <f>IF(F30=O$4,P$4,IF(F30=O$5,P$5,IF(F30=O$6,P$6,IF(F30=O$7,P$7,IF(F30=O$8,"","")))))</f>
        <v/>
      </c>
      <c r="H30" s="403"/>
      <c r="I30" s="403"/>
      <c r="J30" s="21" t="s">
        <v>145</v>
      </c>
      <c r="K30" s="265"/>
      <c r="L30" s="3"/>
      <c r="M30" s="3"/>
      <c r="N30" s="404"/>
      <c r="X30" s="394"/>
      <c r="AA30" s="644" t="s">
        <v>36</v>
      </c>
      <c r="AB30" s="645"/>
      <c r="AC30" s="401" t="s">
        <v>28</v>
      </c>
      <c r="AD30" s="402" t="str">
        <f>IF(AC30=AL$4,AM$4,IF(AC30=AL$5,AM$5,IF(AC30=AL$6,AM$6,IF(AC30=AL$7,AM$7,IF(AC30=AL$8,"","")))))</f>
        <v/>
      </c>
      <c r="AE30" s="403"/>
      <c r="AF30" s="403"/>
      <c r="AG30" s="21" t="s">
        <v>145</v>
      </c>
      <c r="AH30" s="399"/>
      <c r="AI30" s="3"/>
      <c r="AJ30" s="3"/>
      <c r="AK30" s="404"/>
      <c r="AU30" s="394"/>
    </row>
    <row r="31" spans="2:49" x14ac:dyDescent="0.25">
      <c r="D31" s="405" t="s">
        <v>299</v>
      </c>
      <c r="E31" s="361" t="s">
        <v>59</v>
      </c>
      <c r="F31" s="124" t="s">
        <v>37</v>
      </c>
      <c r="G31" s="124" t="s">
        <v>38</v>
      </c>
      <c r="H31" s="124"/>
      <c r="I31" s="124"/>
      <c r="J31" s="124" t="s">
        <v>39</v>
      </c>
      <c r="K31" s="124"/>
      <c r="L31" s="124"/>
      <c r="M31" s="124"/>
      <c r="N31" s="406" t="s">
        <v>40</v>
      </c>
      <c r="O31" s="396" t="s">
        <v>25</v>
      </c>
      <c r="P31" s="396"/>
      <c r="Q31" s="396" t="str">
        <f>IF($F$23="","",$F$23)</f>
        <v>Education /Job Training</v>
      </c>
      <c r="R31" s="396" t="str">
        <f>IF($F$24="","",$F$24)</f>
        <v>Health Services</v>
      </c>
      <c r="S31" s="396" t="str">
        <f>IF($F$25="","",$F$25)</f>
        <v>Recreation</v>
      </c>
      <c r="X31" s="394"/>
      <c r="AA31" s="405" t="s">
        <v>299</v>
      </c>
      <c r="AB31" s="361" t="s">
        <v>59</v>
      </c>
      <c r="AC31" s="124" t="s">
        <v>37</v>
      </c>
      <c r="AD31" s="124" t="s">
        <v>38</v>
      </c>
      <c r="AE31" s="124"/>
      <c r="AF31" s="124"/>
      <c r="AG31" s="124" t="s">
        <v>39</v>
      </c>
      <c r="AH31" s="124"/>
      <c r="AI31" s="124"/>
      <c r="AJ31" s="124"/>
      <c r="AK31" s="406" t="s">
        <v>40</v>
      </c>
      <c r="AL31" s="396" t="s">
        <v>25</v>
      </c>
      <c r="AM31" s="396"/>
      <c r="AN31" s="396" t="str">
        <f>IF($F$23="","",$F$23)</f>
        <v>Education /Job Training</v>
      </c>
      <c r="AO31" s="396" t="str">
        <f>IF($F$24="","",$F$24)</f>
        <v>Health Services</v>
      </c>
      <c r="AP31" s="396" t="str">
        <f>IF($F$25="","",$F$25)</f>
        <v>Recreation</v>
      </c>
      <c r="AU31" s="394"/>
    </row>
    <row r="32" spans="2:49" ht="15" customHeight="1" x14ac:dyDescent="0.25">
      <c r="D32" s="407" t="str">
        <f>IFERROR(VLOOKUP($E32,$U$4:$V$6,2,0),"")</f>
        <v/>
      </c>
      <c r="E32" s="354" t="str">
        <f>IF(OR(N32="",N32=0,G32="",J32=""),"",(IF(AND(F30=O$4,N32&lt;=Q$4),3,IF(AND(F30=O$4,N32&lt;=R$4),2,IF(AND(F30=O$4,N32&lt;=S$4),1,0)))+IF(AND(F30=O$5,N32&lt;=Q$5),3,IF(AND(F30=O$5,N32&lt;=R$5),2,IF(AND(F30=O$5,N32&lt;=S$5),1,0)))+IF(AND(F30=O$6,N32&lt;=Q$6),3,IF(AND(F30=O$6,N32&lt;=R$6),2,IF(AND(F30=O$6,N32&lt;=S$6),1,0)))+IF(AND(F30=O$7,N32&lt;=Q$7),3,IF(AND(F30=O$7,N32&lt;=R$7),2,IF(AND(F30=O$7,N32&lt;=S$7),1,0)))))</f>
        <v/>
      </c>
      <c r="F32" s="276" t="str">
        <f>IF($F$23="","",$F$23)</f>
        <v>Education /Job Training</v>
      </c>
      <c r="G32" s="638"/>
      <c r="H32" s="639"/>
      <c r="I32" s="640"/>
      <c r="J32" s="638"/>
      <c r="K32" s="639"/>
      <c r="L32" s="639"/>
      <c r="M32" s="640"/>
      <c r="N32" s="269"/>
      <c r="O32" s="392">
        <f>IF(F30="",0,1)</f>
        <v>0</v>
      </c>
      <c r="Q32" s="392" t="str">
        <f>IF(F30="","",IF(E32="",0,E32))</f>
        <v/>
      </c>
      <c r="R32" s="392" t="str">
        <f>IF(F30="","",IF(E33="",0,E33))</f>
        <v/>
      </c>
      <c r="S32" s="392" t="str">
        <f>IF(F30="","",IF(E34="",0,E34))</f>
        <v/>
      </c>
      <c r="X32" s="394"/>
      <c r="AA32" s="407" t="str">
        <f t="shared" ref="AA32:AA34" si="0">IFERROR(VLOOKUP($AB32,$AR$4:$AS$6,2,0),"")</f>
        <v/>
      </c>
      <c r="AB32" s="354" t="str">
        <f>IF(OR(AK32="",AK32=0,AD32="",AG32=""),"",(IF(AND(AC30=AL$4,AK32&lt;=AN$4),3,IF(AND(AC30=AL$4,AK32&lt;=AO$4),2,IF(AND(AC30=AL$4,AK32&lt;=AP$4),1,0)))+IF(AND(AC30=AL$5,AK32&lt;=AN$5),3,IF(AND(AC30=AL$5,AK32&lt;=AO$5),2,IF(AND(AC30=AL$5,AK32&lt;=AP$5),1,0)))+IF(AND(AC30=AL$6,AK32&lt;=AN$6),3,IF(AND(AC30=AL$6,AK32&lt;=AO$6),2,IF(AND(AC30=AL$6,AK32&lt;=AP$6),1,0)))+IF(AND(AC30=AL$7,AK32&lt;=AN$7),3,IF(AND(AC30=AL$7,AK32&lt;=AO$7),2,IF(AND(AC30=AL$7,AK32&lt;=AP$7),1,0)))))</f>
        <v/>
      </c>
      <c r="AC32" s="276" t="str">
        <f>IF($F$23="","",$F$23)</f>
        <v>Education /Job Training</v>
      </c>
      <c r="AD32" s="646"/>
      <c r="AE32" s="647"/>
      <c r="AF32" s="648"/>
      <c r="AG32" s="646"/>
      <c r="AH32" s="647"/>
      <c r="AI32" s="647"/>
      <c r="AJ32" s="648"/>
      <c r="AK32" s="408"/>
      <c r="AL32" s="392">
        <f>IF(AC30="",0,1)</f>
        <v>0</v>
      </c>
      <c r="AN32" s="392" t="str">
        <f>IF(AC30="","",IF(AB32="",0,AB32))</f>
        <v/>
      </c>
      <c r="AO32" s="392" t="str">
        <f>IF(AC30="","",IF(AB33="",0,AB33))</f>
        <v/>
      </c>
      <c r="AP32" s="392" t="str">
        <f>IF(AC30="","",IF(AB34="",0,AB34))</f>
        <v/>
      </c>
      <c r="AU32" s="394"/>
    </row>
    <row r="33" spans="4:47" ht="15" customHeight="1" x14ac:dyDescent="0.25">
      <c r="D33" s="407" t="str">
        <f>IFERROR(VLOOKUP($E33,$U$4:$V$6,2,0),"")</f>
        <v/>
      </c>
      <c r="E33" s="354" t="str">
        <f>IF(OR(N33="",N33=0,G33="",J33=""),"",(IF(AND(F30=O$4,N33&lt;=Q$4),3,IF(AND(F30=O$4,N33&lt;=R$4),2,IF(AND(F30=O$4,N33&lt;=S$4),1,0)))+IF(AND(F30=O$5,N33&lt;=Q$5),3,IF(AND(F30=O$5,N33&lt;=R$5),2,IF(AND(F30=O$5,N33&lt;=S$5),1,0)))+IF(AND(F30=O$6,N33&lt;=Q$6),3,IF(AND(F30=O$6,N33&lt;=R$6),2,IF(AND(F30=O$6,N33&lt;=S$6),1,0)))+IF(AND(F30=O$7,N33&lt;=Q$7),3,IF(AND(F30=O$7,N33&lt;=R$7),2,IF(AND(F30=O$7,N33&lt;=S$7),1,0)))))</f>
        <v/>
      </c>
      <c r="F33" s="276" t="str">
        <f>IF($F$24="","",$F$24)</f>
        <v>Health Services</v>
      </c>
      <c r="G33" s="638"/>
      <c r="H33" s="639"/>
      <c r="I33" s="640"/>
      <c r="J33" s="638"/>
      <c r="K33" s="639"/>
      <c r="L33" s="639"/>
      <c r="M33" s="640"/>
      <c r="N33" s="269"/>
      <c r="X33" s="394"/>
      <c r="AA33" s="407" t="str">
        <f t="shared" si="0"/>
        <v/>
      </c>
      <c r="AB33" s="354" t="str">
        <f>IF(OR(AK33="",AK33=0,AD33="",AG33=""),"",(IF(AND(AC30=AL$4,AK33&lt;=AN$4),3,IF(AND(AC30=AL$4,AK33&lt;=AO$4),2,IF(AND(AC30=AL$4,AK33&lt;=AP$4),1,0)))+IF(AND(AC30=AL$5,AK33&lt;=AN$5),3,IF(AND(AC30=AL$5,AK33&lt;=AO$5),2,IF(AND(AC30=AL$5,AK33&lt;=AP$5),1,0)))+IF(AND(AC30=AL$6,AK33&lt;=AN$6),3,IF(AND(AC30=AL$6,AK33&lt;=AO$6),2,IF(AND(AC30=AL$6,AK33&lt;=AP$6),1,0)))+IF(AND(AC30=AL$7,AK33&lt;=AN$7),3,IF(AND(AC30=AL$7,AK33&lt;=AO$7),2,IF(AND(AC30=AL$7,AK33&lt;=AP$7),1,0)))))</f>
        <v/>
      </c>
      <c r="AC33" s="276" t="str">
        <f>IF($F$24="","",$F$24)</f>
        <v>Health Services</v>
      </c>
      <c r="AD33" s="646"/>
      <c r="AE33" s="647"/>
      <c r="AF33" s="648"/>
      <c r="AG33" s="646"/>
      <c r="AH33" s="647"/>
      <c r="AI33" s="647"/>
      <c r="AJ33" s="648"/>
      <c r="AK33" s="408"/>
      <c r="AU33" s="394"/>
    </row>
    <row r="34" spans="4:47" ht="15" customHeight="1" x14ac:dyDescent="0.25">
      <c r="D34" s="407" t="str">
        <f>IFERROR(VLOOKUP($E34,$U$4:$V$6,2,0),"")</f>
        <v/>
      </c>
      <c r="E34" s="354" t="str">
        <f>IF(OR(N34="",N34=0,G34="",J34=""),"",(IF(AND(F30=O$4,N34&lt;=Q$4),3,IF(AND(F30=O$4,N34&lt;=R$4),2,IF(AND(F30=O$4,N34&lt;=S$4),1,0)))+IF(AND(F30=O$5,N34&lt;=Q$5),3,IF(AND(F30=O$5,N34&lt;=R$5),2,IF(AND(F30=O$5,N34&lt;=S$5),1,0)))+IF(AND(F30=O$6,N34&lt;=Q$6),3,IF(AND(F30=O$6,N34&lt;=R$6),2,IF(AND(F30=O$6,N34&lt;=S$6),1,0)))+IF(AND(F30=O$7,N34&lt;=Q$7),3,IF(AND(F30=O$7,N34&lt;=R$7),2,IF(AND(F30=O$7,N34&lt;=S$7),1,0)))))</f>
        <v/>
      </c>
      <c r="F34" s="276" t="str">
        <f>IF($F$25="","",$F$25)</f>
        <v>Recreation</v>
      </c>
      <c r="G34" s="638"/>
      <c r="H34" s="639"/>
      <c r="I34" s="640"/>
      <c r="J34" s="638"/>
      <c r="K34" s="639"/>
      <c r="L34" s="639"/>
      <c r="M34" s="640"/>
      <c r="N34" s="269"/>
      <c r="X34" s="394"/>
      <c r="AA34" s="407" t="str">
        <f t="shared" si="0"/>
        <v/>
      </c>
      <c r="AB34" s="354" t="str">
        <f>IF(OR(AK34="",AK34=0,AD34="",AG34=""),"",(IF(AND(AC30=AL$4,AK34&lt;=AN$4),3,IF(AND(AC30=AL$4,AK34&lt;=AO$4),2,IF(AND(AC30=AL$4,AK34&lt;=AP$4),1,0)))+IF(AND(AC30=AL$5,AK34&lt;=AN$5),3,IF(AND(AC30=AL$5,AK34&lt;=AO$5),2,IF(AND(AC30=AL$5,AK34&lt;=AP$5),1,0)))+IF(AND(AC30=AL$6,AK34&lt;=AN$6),3,IF(AND(AC30=AL$6,AK34&lt;=AO$6),2,IF(AND(AC30=AL$6,AK34&lt;=AP$6),1,0)))+IF(AND(AC30=AL$7,AK34&lt;=AN$7),3,IF(AND(AC30=AL$7,AK34&lt;=AO$7),2,IF(AND(AC30=AL$7,AK34&lt;=AP$7),1,0)))))</f>
        <v/>
      </c>
      <c r="AC34" s="276" t="str">
        <f>IF($F$25="","",$F$25)</f>
        <v>Recreation</v>
      </c>
      <c r="AD34" s="646"/>
      <c r="AE34" s="647"/>
      <c r="AF34" s="648"/>
      <c r="AG34" s="646"/>
      <c r="AH34" s="647"/>
      <c r="AI34" s="647"/>
      <c r="AJ34" s="648"/>
      <c r="AK34" s="408"/>
      <c r="AU34" s="394"/>
    </row>
    <row r="35" spans="4:47" ht="16.5" thickBot="1" x14ac:dyDescent="0.3">
      <c r="D35" s="409"/>
      <c r="E35" s="132"/>
      <c r="F35" s="132"/>
      <c r="G35" s="132"/>
      <c r="H35" s="132"/>
      <c r="I35" s="132"/>
      <c r="J35" s="132"/>
      <c r="K35" s="132"/>
      <c r="L35" s="132"/>
      <c r="M35" s="132"/>
      <c r="N35" s="410"/>
      <c r="O35" s="411"/>
      <c r="X35" s="394"/>
      <c r="AA35" s="409"/>
      <c r="AB35" s="132"/>
      <c r="AC35" s="132"/>
      <c r="AD35" s="132"/>
      <c r="AE35" s="132"/>
      <c r="AF35" s="132"/>
      <c r="AG35" s="132"/>
      <c r="AH35" s="132"/>
      <c r="AI35" s="132"/>
      <c r="AJ35" s="132"/>
      <c r="AK35" s="410"/>
      <c r="AL35" s="411"/>
      <c r="AU35" s="394"/>
    </row>
    <row r="36" spans="4:47" x14ac:dyDescent="0.25">
      <c r="D36" s="641"/>
      <c r="E36" s="642"/>
      <c r="F36" s="642"/>
      <c r="G36" s="642"/>
      <c r="H36" s="642"/>
      <c r="I36" s="642"/>
      <c r="J36" s="642"/>
      <c r="K36" s="642"/>
      <c r="L36" s="642"/>
      <c r="M36" s="642"/>
      <c r="N36" s="643"/>
      <c r="X36" s="394"/>
      <c r="AA36" s="641"/>
      <c r="AB36" s="642"/>
      <c r="AC36" s="642"/>
      <c r="AD36" s="642"/>
      <c r="AE36" s="642"/>
      <c r="AF36" s="642"/>
      <c r="AG36" s="642"/>
      <c r="AH36" s="642"/>
      <c r="AI36" s="642"/>
      <c r="AJ36" s="642"/>
      <c r="AK36" s="643"/>
      <c r="AU36" s="394"/>
    </row>
    <row r="37" spans="4:47" x14ac:dyDescent="0.25">
      <c r="D37" s="398"/>
      <c r="E37" s="124" t="s">
        <v>35</v>
      </c>
      <c r="F37" s="353">
        <v>2</v>
      </c>
      <c r="G37" s="124" t="s">
        <v>306</v>
      </c>
      <c r="H37" s="124"/>
      <c r="I37" s="124"/>
      <c r="J37" s="21" t="s">
        <v>144</v>
      </c>
      <c r="K37" s="265"/>
      <c r="L37" s="1"/>
      <c r="M37" s="1"/>
      <c r="N37" s="400"/>
      <c r="X37" s="394"/>
      <c r="AA37" s="398"/>
      <c r="AB37" s="124" t="s">
        <v>35</v>
      </c>
      <c r="AC37" s="353">
        <v>2</v>
      </c>
      <c r="AD37" s="124" t="s">
        <v>306</v>
      </c>
      <c r="AE37" s="124"/>
      <c r="AF37" s="124"/>
      <c r="AG37" s="21" t="s">
        <v>144</v>
      </c>
      <c r="AH37" s="399"/>
      <c r="AI37" s="1"/>
      <c r="AJ37" s="1"/>
      <c r="AK37" s="400"/>
      <c r="AU37" s="394"/>
    </row>
    <row r="38" spans="4:47" x14ac:dyDescent="0.25">
      <c r="D38" s="644" t="s">
        <v>36</v>
      </c>
      <c r="E38" s="645"/>
      <c r="F38" s="268" t="s">
        <v>28</v>
      </c>
      <c r="G38" s="402" t="str">
        <f t="shared" ref="G38" si="1">IF(F38=O$4,P$4,IF(F38=O$5,P$5,IF(F38=O$6,P$6,IF(F38=O$7,P$7,IF(F38=O$8,"","")))))</f>
        <v/>
      </c>
      <c r="H38" s="403"/>
      <c r="I38" s="403"/>
      <c r="J38" s="21" t="s">
        <v>145</v>
      </c>
      <c r="K38" s="265"/>
      <c r="L38" s="3"/>
      <c r="M38" s="3"/>
      <c r="N38" s="404"/>
      <c r="X38" s="394"/>
      <c r="AA38" s="644" t="s">
        <v>36</v>
      </c>
      <c r="AB38" s="645"/>
      <c r="AC38" s="401" t="s">
        <v>28</v>
      </c>
      <c r="AD38" s="402" t="str">
        <f>IF(AC38=AL$4,AM$4,IF(AC38=AL$5,AM$5,IF(AC38=AL$6,AM$6,IF(AC38=AL$7,AM$7,IF(AC38=AL$8,"","")))))</f>
        <v/>
      </c>
      <c r="AE38" s="403"/>
      <c r="AF38" s="403"/>
      <c r="AG38" s="21" t="s">
        <v>145</v>
      </c>
      <c r="AH38" s="399"/>
      <c r="AI38" s="3"/>
      <c r="AJ38" s="3"/>
      <c r="AK38" s="404"/>
      <c r="AU38" s="394"/>
    </row>
    <row r="39" spans="4:47" x14ac:dyDescent="0.25">
      <c r="D39" s="405" t="s">
        <v>299</v>
      </c>
      <c r="E39" s="361" t="s">
        <v>59</v>
      </c>
      <c r="F39" s="124" t="s">
        <v>37</v>
      </c>
      <c r="G39" s="124" t="s">
        <v>38</v>
      </c>
      <c r="H39" s="124"/>
      <c r="I39" s="124"/>
      <c r="J39" s="124" t="s">
        <v>39</v>
      </c>
      <c r="K39" s="124"/>
      <c r="L39" s="124"/>
      <c r="M39" s="124"/>
      <c r="N39" s="406" t="s">
        <v>40</v>
      </c>
      <c r="O39" s="396" t="s">
        <v>25</v>
      </c>
      <c r="P39" s="396"/>
      <c r="Q39" s="396" t="str">
        <f t="shared" ref="Q39" si="2">IF($F$23="","",$F$23)</f>
        <v>Education /Job Training</v>
      </c>
      <c r="R39" s="396" t="str">
        <f t="shared" ref="R39" si="3">IF($F$24="","",$F$24)</f>
        <v>Health Services</v>
      </c>
      <c r="S39" s="396" t="str">
        <f t="shared" ref="S39" si="4">IF($F$25="","",$F$25)</f>
        <v>Recreation</v>
      </c>
      <c r="X39" s="394"/>
      <c r="AA39" s="405" t="s">
        <v>299</v>
      </c>
      <c r="AB39" s="361" t="s">
        <v>59</v>
      </c>
      <c r="AC39" s="124" t="s">
        <v>37</v>
      </c>
      <c r="AD39" s="124" t="s">
        <v>38</v>
      </c>
      <c r="AE39" s="124"/>
      <c r="AF39" s="124"/>
      <c r="AG39" s="124" t="s">
        <v>39</v>
      </c>
      <c r="AH39" s="124"/>
      <c r="AI39" s="124"/>
      <c r="AJ39" s="124"/>
      <c r="AK39" s="406" t="s">
        <v>40</v>
      </c>
      <c r="AL39" s="396" t="s">
        <v>25</v>
      </c>
      <c r="AM39" s="396"/>
      <c r="AN39" s="396" t="str">
        <f t="shared" ref="AN39" si="5">IF($F$23="","",$F$23)</f>
        <v>Education /Job Training</v>
      </c>
      <c r="AO39" s="396" t="str">
        <f t="shared" ref="AO39" si="6">IF($F$24="","",$F$24)</f>
        <v>Health Services</v>
      </c>
      <c r="AP39" s="396" t="str">
        <f t="shared" ref="AP39" si="7">IF($F$25="","",$F$25)</f>
        <v>Recreation</v>
      </c>
      <c r="AU39" s="394"/>
    </row>
    <row r="40" spans="4:47" ht="15" customHeight="1" x14ac:dyDescent="0.25">
      <c r="D40" s="407" t="str">
        <f t="shared" ref="D40:D42" si="8">IFERROR(VLOOKUP($E40,$U$4:$V$6,2,0),"")</f>
        <v/>
      </c>
      <c r="E40" s="354" t="str">
        <f t="shared" ref="E40" si="9">IF(OR(N40="",N40=0,G40="",J40=""),"",(IF(AND(F38=O$4,N40&lt;=Q$4),3,IF(AND(F38=O$4,N40&lt;=R$4),2,IF(AND(F38=O$4,N40&lt;=S$4),1,0)))+IF(AND(F38=O$5,N40&lt;=Q$5),3,IF(AND(F38=O$5,N40&lt;=R$5),2,IF(AND(F38=O$5,N40&lt;=S$5),1,0)))+IF(AND(F38=O$6,N40&lt;=Q$6),3,IF(AND(F38=O$6,N40&lt;=R$6),2,IF(AND(F38=O$6,N40&lt;=S$6),1,0)))+IF(AND(F38=O$7,N40&lt;=Q$7),3,IF(AND(F38=O$7,N40&lt;=R$7),2,IF(AND(F38=O$7,N40&lt;=S$7),1,0)))))</f>
        <v/>
      </c>
      <c r="F40" s="276" t="str">
        <f t="shared" ref="F40" si="10">IF($F$23="","",$F$23)</f>
        <v>Education /Job Training</v>
      </c>
      <c r="G40" s="638"/>
      <c r="H40" s="639"/>
      <c r="I40" s="640"/>
      <c r="J40" s="638"/>
      <c r="K40" s="639"/>
      <c r="L40" s="639"/>
      <c r="M40" s="640"/>
      <c r="N40" s="269"/>
      <c r="O40" s="392">
        <f t="shared" ref="O40" si="11">IF(F38="",0,1)</f>
        <v>0</v>
      </c>
      <c r="Q40" s="392" t="str">
        <f t="shared" ref="Q40" si="12">IF(F38="","",IF(E40="",0,E40))</f>
        <v/>
      </c>
      <c r="R40" s="392" t="str">
        <f t="shared" ref="R40" si="13">IF(F38="","",IF(E41="",0,E41))</f>
        <v/>
      </c>
      <c r="S40" s="392" t="str">
        <f t="shared" ref="S40" si="14">IF(F38="","",IF(E42="",0,E42))</f>
        <v/>
      </c>
      <c r="X40" s="394"/>
      <c r="AA40" s="407" t="str">
        <f t="shared" ref="AA40:AA42" si="15">IFERROR(VLOOKUP($AB40,$AR$4:$AS$6,2,0),"")</f>
        <v/>
      </c>
      <c r="AB40" s="354" t="str">
        <f>IF(OR(AK40="",AK40=0,AD40="",AG40=""),"",(IF(AND(AC38=AL$4,AK40&lt;=AN$4),3,IF(AND(AC38=AL$4,AK40&lt;=AO$4),2,IF(AND(AC38=AL$4,AK40&lt;=AP$4),1,0)))+IF(AND(AC38=AL$5,AK40&lt;=AN$5),3,IF(AND(AC38=AL$5,AK40&lt;=AO$5),2,IF(AND(AC38=AL$5,AK40&lt;=AP$5),1,0)))+IF(AND(AC38=AL$6,AK40&lt;=AN$6),3,IF(AND(AC38=AL$6,AK40&lt;=AO$6),2,IF(AND(AC38=AL$6,AK40&lt;=AP$6),1,0)))+IF(AND(AC38=AL$7,AK40&lt;=AN$7),3,IF(AND(AC38=AL$7,AK40&lt;=AO$7),2,IF(AND(AC38=AL$7,AK40&lt;=AP$7),1,0)))))</f>
        <v/>
      </c>
      <c r="AC40" s="276" t="str">
        <f>IF($F$23="","",$F$23)</f>
        <v>Education /Job Training</v>
      </c>
      <c r="AD40" s="646"/>
      <c r="AE40" s="647"/>
      <c r="AF40" s="648"/>
      <c r="AG40" s="646"/>
      <c r="AH40" s="647"/>
      <c r="AI40" s="647"/>
      <c r="AJ40" s="648"/>
      <c r="AK40" s="408"/>
      <c r="AL40" s="392">
        <f t="shared" ref="AL40" si="16">IF(AC38="",0,1)</f>
        <v>0</v>
      </c>
      <c r="AN40" s="392" t="str">
        <f t="shared" ref="AN40" si="17">IF(AC38="","",IF(AB40="",0,AB40))</f>
        <v/>
      </c>
      <c r="AO40" s="392" t="str">
        <f t="shared" ref="AO40" si="18">IF(AC38="","",IF(AB41="",0,AB41))</f>
        <v/>
      </c>
      <c r="AP40" s="392" t="str">
        <f t="shared" ref="AP40" si="19">IF(AC38="","",IF(AB42="",0,AB42))</f>
        <v/>
      </c>
      <c r="AU40" s="394"/>
    </row>
    <row r="41" spans="4:47" ht="15" customHeight="1" x14ac:dyDescent="0.25">
      <c r="D41" s="407" t="str">
        <f t="shared" si="8"/>
        <v/>
      </c>
      <c r="E41" s="354" t="str">
        <f t="shared" ref="E41" si="20">IF(OR(N41="",N41=0,G41="",J41=""),"",(IF(AND(F38=O$4,N41&lt;=Q$4),3,IF(AND(F38=O$4,N41&lt;=R$4),2,IF(AND(F38=O$4,N41&lt;=S$4),1,0)))+IF(AND(F38=O$5,N41&lt;=Q$5),3,IF(AND(F38=O$5,N41&lt;=R$5),2,IF(AND(F38=O$5,N41&lt;=S$5),1,0)))+IF(AND(F38=O$6,N41&lt;=Q$6),3,IF(AND(F38=O$6,N41&lt;=R$6),2,IF(AND(F38=O$6,N41&lt;=S$6),1,0)))+IF(AND(F38=O$7,N41&lt;=Q$7),3,IF(AND(F38=O$7,N41&lt;=R$7),2,IF(AND(F38=O$7,N41&lt;=S$7),1,0)))))</f>
        <v/>
      </c>
      <c r="F41" s="276" t="str">
        <f t="shared" ref="F41" si="21">IF($F$24="","",$F$24)</f>
        <v>Health Services</v>
      </c>
      <c r="G41" s="638"/>
      <c r="H41" s="639"/>
      <c r="I41" s="640"/>
      <c r="J41" s="638"/>
      <c r="K41" s="639"/>
      <c r="L41" s="639"/>
      <c r="M41" s="640"/>
      <c r="N41" s="269"/>
      <c r="X41" s="394"/>
      <c r="AA41" s="407" t="str">
        <f t="shared" si="15"/>
        <v/>
      </c>
      <c r="AB41" s="354" t="str">
        <f>IF(OR(AK41="",AK41=0,AD41="",AG41=""),"",(IF(AND(AC38=AL$4,AK41&lt;=AN$4),3,IF(AND(AC38=AL$4,AK41&lt;=AO$4),2,IF(AND(AC38=AL$4,AK41&lt;=AP$4),1,0)))+IF(AND(AC38=AL$5,AK41&lt;=AN$5),3,IF(AND(AC38=AL$5,AK41&lt;=AO$5),2,IF(AND(AC38=AL$5,AK41&lt;=AP$5),1,0)))+IF(AND(AC38=AL$6,AK41&lt;=AN$6),3,IF(AND(AC38=AL$6,AK41&lt;=AO$6),2,IF(AND(AC38=AL$6,AK41&lt;=AP$6),1,0)))+IF(AND(AC38=AL$7,AK41&lt;=AN$7),3,IF(AND(AC38=AL$7,AK41&lt;=AO$7),2,IF(AND(AC38=AL$7,AK41&lt;=AP$7),1,0)))))</f>
        <v/>
      </c>
      <c r="AC41" s="276" t="str">
        <f>IF($F$24="","",$F$24)</f>
        <v>Health Services</v>
      </c>
      <c r="AD41" s="646"/>
      <c r="AE41" s="647"/>
      <c r="AF41" s="648"/>
      <c r="AG41" s="646"/>
      <c r="AH41" s="647"/>
      <c r="AI41" s="647"/>
      <c r="AJ41" s="648"/>
      <c r="AK41" s="408"/>
      <c r="AU41" s="394"/>
    </row>
    <row r="42" spans="4:47" ht="15" customHeight="1" x14ac:dyDescent="0.25">
      <c r="D42" s="407" t="str">
        <f t="shared" si="8"/>
        <v/>
      </c>
      <c r="E42" s="354" t="str">
        <f t="shared" ref="E42" si="22">IF(OR(N42="",N42=0,G42="",J42=""),"",(IF(AND(F38=O$4,N42&lt;=Q$4),3,IF(AND(F38=O$4,N42&lt;=R$4),2,IF(AND(F38=O$4,N42&lt;=S$4),1,0)))+IF(AND(F38=O$5,N42&lt;=Q$5),3,IF(AND(F38=O$5,N42&lt;=R$5),2,IF(AND(F38=O$5,N42&lt;=S$5),1,0)))+IF(AND(F38=O$6,N42&lt;=Q$6),3,IF(AND(F38=O$6,N42&lt;=R$6),2,IF(AND(F38=O$6,N42&lt;=S$6),1,0)))+IF(AND(F38=O$7,N42&lt;=Q$7),3,IF(AND(F38=O$7,N42&lt;=R$7),2,IF(AND(F38=O$7,N42&lt;=S$7),1,0)))))</f>
        <v/>
      </c>
      <c r="F42" s="276" t="str">
        <f t="shared" ref="F42" si="23">IF($F$25="","",$F$25)</f>
        <v>Recreation</v>
      </c>
      <c r="G42" s="638"/>
      <c r="H42" s="639"/>
      <c r="I42" s="640"/>
      <c r="J42" s="638"/>
      <c r="K42" s="639"/>
      <c r="L42" s="639"/>
      <c r="M42" s="640"/>
      <c r="N42" s="269"/>
      <c r="X42" s="394"/>
      <c r="AA42" s="407" t="str">
        <f t="shared" si="15"/>
        <v/>
      </c>
      <c r="AB42" s="354" t="str">
        <f>IF(OR(AK42="",AK42=0,AD42="",AG42=""),"",(IF(AND(AC38=AL$4,AK42&lt;=AN$4),3,IF(AND(AC38=AL$4,AK42&lt;=AO$4),2,IF(AND(AC38=AL$4,AK42&lt;=AP$4),1,0)))+IF(AND(AC38=AL$5,AK42&lt;=AN$5),3,IF(AND(AC38=AL$5,AK42&lt;=AO$5),2,IF(AND(AC38=AL$5,AK42&lt;=AP$5),1,0)))+IF(AND(AC38=AL$6,AK42&lt;=AN$6),3,IF(AND(AC38=AL$6,AK42&lt;=AO$6),2,IF(AND(AC38=AL$6,AK42&lt;=AP$6),1,0)))+IF(AND(AC38=AL$7,AK42&lt;=AN$7),3,IF(AND(AC38=AL$7,AK42&lt;=AO$7),2,IF(AND(AC38=AL$7,AK42&lt;=AP$7),1,0)))))</f>
        <v/>
      </c>
      <c r="AC42" s="276" t="str">
        <f>IF($F$25="","",$F$25)</f>
        <v>Recreation</v>
      </c>
      <c r="AD42" s="646"/>
      <c r="AE42" s="647"/>
      <c r="AF42" s="648"/>
      <c r="AG42" s="646"/>
      <c r="AH42" s="647"/>
      <c r="AI42" s="647"/>
      <c r="AJ42" s="648"/>
      <c r="AK42" s="408"/>
      <c r="AU42" s="394"/>
    </row>
    <row r="43" spans="4:47" ht="15" customHeight="1" thickBot="1" x14ac:dyDescent="0.3">
      <c r="D43" s="409"/>
      <c r="E43" s="132"/>
      <c r="F43" s="132"/>
      <c r="G43" s="132"/>
      <c r="H43" s="132"/>
      <c r="I43" s="132"/>
      <c r="J43" s="132"/>
      <c r="K43" s="132"/>
      <c r="L43" s="132"/>
      <c r="M43" s="132"/>
      <c r="N43" s="410"/>
      <c r="O43" s="411"/>
      <c r="X43" s="394"/>
      <c r="AA43" s="409"/>
      <c r="AB43" s="132"/>
      <c r="AC43" s="132"/>
      <c r="AD43" s="132"/>
      <c r="AE43" s="132"/>
      <c r="AF43" s="132"/>
      <c r="AG43" s="132"/>
      <c r="AH43" s="132"/>
      <c r="AI43" s="132"/>
      <c r="AJ43" s="132"/>
      <c r="AK43" s="410"/>
      <c r="AL43" s="411"/>
      <c r="AU43" s="394"/>
    </row>
    <row r="44" spans="4:47" ht="15" customHeight="1" x14ac:dyDescent="0.25">
      <c r="D44" s="641"/>
      <c r="E44" s="642"/>
      <c r="F44" s="642"/>
      <c r="G44" s="642"/>
      <c r="H44" s="642"/>
      <c r="I44" s="642"/>
      <c r="J44" s="642"/>
      <c r="K44" s="642"/>
      <c r="L44" s="642"/>
      <c r="M44" s="642"/>
      <c r="N44" s="643"/>
      <c r="X44" s="394"/>
      <c r="AA44" s="641"/>
      <c r="AB44" s="642"/>
      <c r="AC44" s="642"/>
      <c r="AD44" s="642"/>
      <c r="AE44" s="642"/>
      <c r="AF44" s="642"/>
      <c r="AG44" s="642"/>
      <c r="AH44" s="642"/>
      <c r="AI44" s="642"/>
      <c r="AJ44" s="642"/>
      <c r="AK44" s="643"/>
      <c r="AU44" s="394"/>
    </row>
    <row r="45" spans="4:47" ht="15" customHeight="1" x14ac:dyDescent="0.25">
      <c r="D45" s="398"/>
      <c r="E45" s="124" t="s">
        <v>35</v>
      </c>
      <c r="F45" s="353">
        <v>3</v>
      </c>
      <c r="G45" s="124" t="s">
        <v>306</v>
      </c>
      <c r="H45" s="124"/>
      <c r="I45" s="124"/>
      <c r="J45" s="21" t="s">
        <v>144</v>
      </c>
      <c r="K45" s="265"/>
      <c r="L45" s="1"/>
      <c r="M45" s="1"/>
      <c r="N45" s="400"/>
      <c r="X45" s="394"/>
      <c r="AA45" s="398"/>
      <c r="AB45" s="124" t="s">
        <v>35</v>
      </c>
      <c r="AC45" s="353">
        <v>3</v>
      </c>
      <c r="AD45" s="124" t="s">
        <v>306</v>
      </c>
      <c r="AE45" s="124"/>
      <c r="AF45" s="124"/>
      <c r="AG45" s="21" t="s">
        <v>144</v>
      </c>
      <c r="AH45" s="399"/>
      <c r="AI45" s="1"/>
      <c r="AJ45" s="1"/>
      <c r="AK45" s="400"/>
      <c r="AU45" s="394"/>
    </row>
    <row r="46" spans="4:47" ht="15" customHeight="1" x14ac:dyDescent="0.25">
      <c r="D46" s="644" t="s">
        <v>36</v>
      </c>
      <c r="E46" s="645"/>
      <c r="F46" s="268" t="s">
        <v>28</v>
      </c>
      <c r="G46" s="402" t="str">
        <f t="shared" ref="G46" si="24">IF(F46=O$4,P$4,IF(F46=O$5,P$5,IF(F46=O$6,P$6,IF(F46=O$7,P$7,IF(F46=O$8,"","")))))</f>
        <v/>
      </c>
      <c r="H46" s="403"/>
      <c r="I46" s="403"/>
      <c r="J46" s="21" t="s">
        <v>145</v>
      </c>
      <c r="K46" s="265"/>
      <c r="L46" s="3"/>
      <c r="M46" s="3"/>
      <c r="N46" s="404"/>
      <c r="X46" s="394"/>
      <c r="AA46" s="644" t="s">
        <v>36</v>
      </c>
      <c r="AB46" s="645"/>
      <c r="AC46" s="401" t="s">
        <v>28</v>
      </c>
      <c r="AD46" s="402" t="str">
        <f t="shared" ref="AD46" si="25">IF(AC46=AL$4,AM$4,IF(AC46=AL$5,AM$5,IF(AC46=AL$6,AM$6,IF(AC46=AL$7,AM$7,IF(AC46=AL$8,"","")))))</f>
        <v/>
      </c>
      <c r="AE46" s="403"/>
      <c r="AF46" s="403"/>
      <c r="AG46" s="21" t="s">
        <v>145</v>
      </c>
      <c r="AH46" s="399"/>
      <c r="AI46" s="3"/>
      <c r="AJ46" s="3"/>
      <c r="AK46" s="404"/>
      <c r="AU46" s="394"/>
    </row>
    <row r="47" spans="4:47" ht="15" customHeight="1" x14ac:dyDescent="0.25">
      <c r="D47" s="405" t="s">
        <v>299</v>
      </c>
      <c r="E47" s="361" t="s">
        <v>59</v>
      </c>
      <c r="F47" s="124" t="s">
        <v>37</v>
      </c>
      <c r="G47" s="124" t="s">
        <v>38</v>
      </c>
      <c r="H47" s="124"/>
      <c r="I47" s="124"/>
      <c r="J47" s="124" t="s">
        <v>39</v>
      </c>
      <c r="K47" s="124"/>
      <c r="L47" s="124"/>
      <c r="M47" s="124"/>
      <c r="N47" s="406" t="s">
        <v>40</v>
      </c>
      <c r="O47" s="396" t="s">
        <v>25</v>
      </c>
      <c r="P47" s="396"/>
      <c r="Q47" s="396" t="str">
        <f t="shared" ref="Q47" si="26">IF($F$23="","",$F$23)</f>
        <v>Education /Job Training</v>
      </c>
      <c r="R47" s="396" t="str">
        <f t="shared" ref="R47" si="27">IF($F$24="","",$F$24)</f>
        <v>Health Services</v>
      </c>
      <c r="S47" s="396" t="str">
        <f t="shared" ref="S47" si="28">IF($F$25="","",$F$25)</f>
        <v>Recreation</v>
      </c>
      <c r="X47" s="394"/>
      <c r="AA47" s="405" t="s">
        <v>299</v>
      </c>
      <c r="AB47" s="361" t="s">
        <v>59</v>
      </c>
      <c r="AC47" s="124" t="s">
        <v>37</v>
      </c>
      <c r="AD47" s="124" t="s">
        <v>38</v>
      </c>
      <c r="AE47" s="124"/>
      <c r="AF47" s="124"/>
      <c r="AG47" s="124" t="s">
        <v>39</v>
      </c>
      <c r="AH47" s="124"/>
      <c r="AI47" s="124"/>
      <c r="AJ47" s="124"/>
      <c r="AK47" s="406" t="s">
        <v>40</v>
      </c>
      <c r="AL47" s="396" t="s">
        <v>25</v>
      </c>
      <c r="AM47" s="396"/>
      <c r="AN47" s="396" t="str">
        <f t="shared" ref="AN47" si="29">IF($F$23="","",$F$23)</f>
        <v>Education /Job Training</v>
      </c>
      <c r="AO47" s="396" t="str">
        <f t="shared" ref="AO47" si="30">IF($F$24="","",$F$24)</f>
        <v>Health Services</v>
      </c>
      <c r="AP47" s="396" t="str">
        <f t="shared" ref="AP47" si="31">IF($F$25="","",$F$25)</f>
        <v>Recreation</v>
      </c>
      <c r="AU47" s="394"/>
    </row>
    <row r="48" spans="4:47" x14ac:dyDescent="0.25">
      <c r="D48" s="407" t="str">
        <f t="shared" ref="D48:D50" si="32">IFERROR(VLOOKUP($E48,$U$4:$V$6,2,0),"")</f>
        <v/>
      </c>
      <c r="E48" s="354" t="str">
        <f t="shared" ref="E48" si="33">IF(OR(N48="",N48=0,G48="",J48=""),"",(IF(AND(F46=O$4,N48&lt;=Q$4),3,IF(AND(F46=O$4,N48&lt;=R$4),2,IF(AND(F46=O$4,N48&lt;=S$4),1,0)))+IF(AND(F46=O$5,N48&lt;=Q$5),3,IF(AND(F46=O$5,N48&lt;=R$5),2,IF(AND(F46=O$5,N48&lt;=S$5),1,0)))+IF(AND(F46=O$6,N48&lt;=Q$6),3,IF(AND(F46=O$6,N48&lt;=R$6),2,IF(AND(F46=O$6,N48&lt;=S$6),1,0)))+IF(AND(F46=O$7,N48&lt;=Q$7),3,IF(AND(F46=O$7,N48&lt;=R$7),2,IF(AND(F46=O$7,N48&lt;=S$7),1,0)))))</f>
        <v/>
      </c>
      <c r="F48" s="276" t="str">
        <f t="shared" ref="F48" si="34">IF($F$23="","",$F$23)</f>
        <v>Education /Job Training</v>
      </c>
      <c r="G48" s="638"/>
      <c r="H48" s="639"/>
      <c r="I48" s="640"/>
      <c r="J48" s="638"/>
      <c r="K48" s="639"/>
      <c r="L48" s="639"/>
      <c r="M48" s="640"/>
      <c r="N48" s="269"/>
      <c r="O48" s="392">
        <f t="shared" ref="O48" si="35">IF(F46="",0,1)</f>
        <v>0</v>
      </c>
      <c r="Q48" s="392" t="str">
        <f t="shared" ref="Q48" si="36">IF(F46="","",IF(E48="",0,E48))</f>
        <v/>
      </c>
      <c r="R48" s="392" t="str">
        <f t="shared" ref="R48" si="37">IF(F46="","",IF(E49="",0,E49))</f>
        <v/>
      </c>
      <c r="S48" s="392" t="str">
        <f t="shared" ref="S48" si="38">IF(F46="","",IF(E50="",0,E50))</f>
        <v/>
      </c>
      <c r="X48" s="394"/>
      <c r="AA48" s="407" t="str">
        <f t="shared" ref="AA48:AA106" si="39">IFERROR(VLOOKUP($AB48,$AR$4:$AS$6,2,0),"")</f>
        <v/>
      </c>
      <c r="AB48" s="354" t="str">
        <f t="shared" ref="AB48" si="40">IF(OR(AK48="",AK48=0,AD48="",AG48=""),"",(IF(AND(AC46=AL$4,AK48&lt;=AN$4),3,IF(AND(AC46=AL$4,AK48&lt;=AO$4),2,IF(AND(AC46=AL$4,AK48&lt;=AP$4),1,0)))+IF(AND(AC46=AL$5,AK48&lt;=AN$5),3,IF(AND(AC46=AL$5,AK48&lt;=AO$5),2,IF(AND(AC46=AL$5,AK48&lt;=AP$5),1,0)))+IF(AND(AC46=AL$6,AK48&lt;=AN$6),3,IF(AND(AC46=AL$6,AK48&lt;=AO$6),2,IF(AND(AC46=AL$6,AK48&lt;=AP$6),1,0)))+IF(AND(AC46=AL$7,AK48&lt;=AN$7),3,IF(AND(AC46=AL$7,AK48&lt;=AO$7),2,IF(AND(AC46=AL$7,AK48&lt;=AP$7),1,0)))))</f>
        <v/>
      </c>
      <c r="AC48" s="276" t="str">
        <f t="shared" ref="AC48" si="41">IF($F$23="","",$F$23)</f>
        <v>Education /Job Training</v>
      </c>
      <c r="AD48" s="646"/>
      <c r="AE48" s="647"/>
      <c r="AF48" s="648"/>
      <c r="AG48" s="646"/>
      <c r="AH48" s="647"/>
      <c r="AI48" s="647"/>
      <c r="AJ48" s="648"/>
      <c r="AK48" s="408"/>
      <c r="AL48" s="392">
        <f t="shared" ref="AL48" si="42">IF(AC46="",0,1)</f>
        <v>0</v>
      </c>
      <c r="AN48" s="392" t="str">
        <f t="shared" ref="AN48" si="43">IF(AC46="","",IF(AB48="",0,AB48))</f>
        <v/>
      </c>
      <c r="AO48" s="392" t="str">
        <f t="shared" ref="AO48" si="44">IF(AC46="","",IF(AB49="",0,AB49))</f>
        <v/>
      </c>
      <c r="AP48" s="392" t="str">
        <f t="shared" ref="AP48" si="45">IF(AC46="","",IF(AB50="",0,AB50))</f>
        <v/>
      </c>
      <c r="AU48" s="394"/>
    </row>
    <row r="49" spans="4:47" x14ac:dyDescent="0.25">
      <c r="D49" s="407" t="str">
        <f t="shared" si="32"/>
        <v/>
      </c>
      <c r="E49" s="354" t="str">
        <f t="shared" ref="E49" si="46">IF(OR(N49="",N49=0,G49="",J49=""),"",(IF(AND(F46=O$4,N49&lt;=Q$4),3,IF(AND(F46=O$4,N49&lt;=R$4),2,IF(AND(F46=O$4,N49&lt;=S$4),1,0)))+IF(AND(F46=O$5,N49&lt;=Q$5),3,IF(AND(F46=O$5,N49&lt;=R$5),2,IF(AND(F46=O$5,N49&lt;=S$5),1,0)))+IF(AND(F46=O$6,N49&lt;=Q$6),3,IF(AND(F46=O$6,N49&lt;=R$6),2,IF(AND(F46=O$6,N49&lt;=S$6),1,0)))+IF(AND(F46=O$7,N49&lt;=Q$7),3,IF(AND(F46=O$7,N49&lt;=R$7),2,IF(AND(F46=O$7,N49&lt;=S$7),1,0)))))</f>
        <v/>
      </c>
      <c r="F49" s="276" t="str">
        <f t="shared" ref="F49" si="47">IF($F$24="","",$F$24)</f>
        <v>Health Services</v>
      </c>
      <c r="G49" s="638"/>
      <c r="H49" s="639"/>
      <c r="I49" s="640"/>
      <c r="J49" s="638"/>
      <c r="K49" s="639"/>
      <c r="L49" s="639"/>
      <c r="M49" s="640"/>
      <c r="N49" s="269"/>
      <c r="X49" s="394"/>
      <c r="AA49" s="407" t="str">
        <f t="shared" si="39"/>
        <v/>
      </c>
      <c r="AB49" s="354" t="str">
        <f t="shared" ref="AB49" si="48">IF(OR(AK49="",AK49=0,AD49="",AG49=""),"",(IF(AND(AC46=AL$4,AK49&lt;=AN$4),3,IF(AND(AC46=AL$4,AK49&lt;=AO$4),2,IF(AND(AC46=AL$4,AK49&lt;=AP$4),1,0)))+IF(AND(AC46=AL$5,AK49&lt;=AN$5),3,IF(AND(AC46=AL$5,AK49&lt;=AO$5),2,IF(AND(AC46=AL$5,AK49&lt;=AP$5),1,0)))+IF(AND(AC46=AL$6,AK49&lt;=AN$6),3,IF(AND(AC46=AL$6,AK49&lt;=AO$6),2,IF(AND(AC46=AL$6,AK49&lt;=AP$6),1,0)))+IF(AND(AC46=AL$7,AK49&lt;=AN$7),3,IF(AND(AC46=AL$7,AK49&lt;=AO$7),2,IF(AND(AC46=AL$7,AK49&lt;=AP$7),1,0)))))</f>
        <v/>
      </c>
      <c r="AC49" s="276" t="str">
        <f t="shared" ref="AC49" si="49">IF($F$24="","",$F$24)</f>
        <v>Health Services</v>
      </c>
      <c r="AD49" s="646"/>
      <c r="AE49" s="647"/>
      <c r="AF49" s="648"/>
      <c r="AG49" s="646"/>
      <c r="AH49" s="647"/>
      <c r="AI49" s="647"/>
      <c r="AJ49" s="648"/>
      <c r="AK49" s="408"/>
      <c r="AU49" s="394"/>
    </row>
    <row r="50" spans="4:47" x14ac:dyDescent="0.25">
      <c r="D50" s="407" t="str">
        <f t="shared" si="32"/>
        <v/>
      </c>
      <c r="E50" s="354" t="str">
        <f t="shared" ref="E50" si="50">IF(OR(N50="",N50=0,G50="",J50=""),"",(IF(AND(F46=O$4,N50&lt;=Q$4),3,IF(AND(F46=O$4,N50&lt;=R$4),2,IF(AND(F46=O$4,N50&lt;=S$4),1,0)))+IF(AND(F46=O$5,N50&lt;=Q$5),3,IF(AND(F46=O$5,N50&lt;=R$5),2,IF(AND(F46=O$5,N50&lt;=S$5),1,0)))+IF(AND(F46=O$6,N50&lt;=Q$6),3,IF(AND(F46=O$6,N50&lt;=R$6),2,IF(AND(F46=O$6,N50&lt;=S$6),1,0)))+IF(AND(F46=O$7,N50&lt;=Q$7),3,IF(AND(F46=O$7,N50&lt;=R$7),2,IF(AND(F46=O$7,N50&lt;=S$7),1,0)))))</f>
        <v/>
      </c>
      <c r="F50" s="276" t="str">
        <f t="shared" ref="F50" si="51">IF($F$25="","",$F$25)</f>
        <v>Recreation</v>
      </c>
      <c r="G50" s="638"/>
      <c r="H50" s="639"/>
      <c r="I50" s="640"/>
      <c r="J50" s="638"/>
      <c r="K50" s="639"/>
      <c r="L50" s="639"/>
      <c r="M50" s="640"/>
      <c r="N50" s="269"/>
      <c r="X50" s="394"/>
      <c r="AA50" s="407" t="str">
        <f t="shared" si="39"/>
        <v/>
      </c>
      <c r="AB50" s="354" t="str">
        <f t="shared" ref="AB50" si="52">IF(OR(AK50="",AK50=0,AD50="",AG50=""),"",(IF(AND(AC46=AL$4,AK50&lt;=AN$4),3,IF(AND(AC46=AL$4,AK50&lt;=AO$4),2,IF(AND(AC46=AL$4,AK50&lt;=AP$4),1,0)))+IF(AND(AC46=AL$5,AK50&lt;=AN$5),3,IF(AND(AC46=AL$5,AK50&lt;=AO$5),2,IF(AND(AC46=AL$5,AK50&lt;=AP$5),1,0)))+IF(AND(AC46=AL$6,AK50&lt;=AN$6),3,IF(AND(AC46=AL$6,AK50&lt;=AO$6),2,IF(AND(AC46=AL$6,AK50&lt;=AP$6),1,0)))+IF(AND(AC46=AL$7,AK50&lt;=AN$7),3,IF(AND(AC46=AL$7,AK50&lt;=AO$7),2,IF(AND(AC46=AL$7,AK50&lt;=AP$7),1,0)))))</f>
        <v/>
      </c>
      <c r="AC50" s="276" t="str">
        <f t="shared" ref="AC50" si="53">IF($F$25="","",$F$25)</f>
        <v>Recreation</v>
      </c>
      <c r="AD50" s="646"/>
      <c r="AE50" s="647"/>
      <c r="AF50" s="648"/>
      <c r="AG50" s="646"/>
      <c r="AH50" s="647"/>
      <c r="AI50" s="647"/>
      <c r="AJ50" s="648"/>
      <c r="AK50" s="408"/>
      <c r="AU50" s="394"/>
    </row>
    <row r="51" spans="4:47" ht="16.5" thickBot="1" x14ac:dyDescent="0.3">
      <c r="D51" s="409"/>
      <c r="E51" s="132"/>
      <c r="F51" s="132"/>
      <c r="G51" s="132"/>
      <c r="H51" s="132"/>
      <c r="I51" s="132"/>
      <c r="J51" s="132"/>
      <c r="K51" s="132"/>
      <c r="L51" s="132"/>
      <c r="M51" s="132"/>
      <c r="N51" s="410"/>
      <c r="O51" s="411"/>
      <c r="X51" s="394"/>
      <c r="AA51" s="409"/>
      <c r="AB51" s="132"/>
      <c r="AC51" s="132"/>
      <c r="AD51" s="132"/>
      <c r="AE51" s="132"/>
      <c r="AF51" s="132"/>
      <c r="AG51" s="132"/>
      <c r="AH51" s="132"/>
      <c r="AI51" s="132"/>
      <c r="AJ51" s="132"/>
      <c r="AK51" s="410"/>
      <c r="AL51" s="411"/>
      <c r="AU51" s="394"/>
    </row>
    <row r="52" spans="4:47" x14ac:dyDescent="0.25">
      <c r="D52" s="641"/>
      <c r="E52" s="642"/>
      <c r="F52" s="642"/>
      <c r="G52" s="642"/>
      <c r="H52" s="642"/>
      <c r="I52" s="642"/>
      <c r="J52" s="642"/>
      <c r="K52" s="642"/>
      <c r="L52" s="642"/>
      <c r="M52" s="642"/>
      <c r="N52" s="643"/>
      <c r="X52" s="394"/>
      <c r="AA52" s="641"/>
      <c r="AB52" s="642"/>
      <c r="AC52" s="642"/>
      <c r="AD52" s="642"/>
      <c r="AE52" s="642"/>
      <c r="AF52" s="642"/>
      <c r="AG52" s="642"/>
      <c r="AH52" s="642"/>
      <c r="AI52" s="642"/>
      <c r="AJ52" s="642"/>
      <c r="AK52" s="643"/>
      <c r="AU52" s="394"/>
    </row>
    <row r="53" spans="4:47" ht="15" customHeight="1" x14ac:dyDescent="0.25">
      <c r="D53" s="398"/>
      <c r="E53" s="124" t="s">
        <v>35</v>
      </c>
      <c r="F53" s="353">
        <v>4</v>
      </c>
      <c r="G53" s="124" t="s">
        <v>306</v>
      </c>
      <c r="H53" s="124"/>
      <c r="I53" s="124"/>
      <c r="J53" s="21" t="s">
        <v>144</v>
      </c>
      <c r="K53" s="265"/>
      <c r="L53" s="1"/>
      <c r="M53" s="1"/>
      <c r="N53" s="400"/>
      <c r="X53" s="394"/>
      <c r="AA53" s="398"/>
      <c r="AB53" s="124" t="s">
        <v>35</v>
      </c>
      <c r="AC53" s="353">
        <v>4</v>
      </c>
      <c r="AD53" s="124" t="s">
        <v>306</v>
      </c>
      <c r="AE53" s="124"/>
      <c r="AF53" s="124"/>
      <c r="AG53" s="21" t="s">
        <v>144</v>
      </c>
      <c r="AH53" s="399"/>
      <c r="AI53" s="1"/>
      <c r="AJ53" s="1"/>
      <c r="AK53" s="400"/>
      <c r="AU53" s="394"/>
    </row>
    <row r="54" spans="4:47" ht="15" customHeight="1" x14ac:dyDescent="0.25">
      <c r="D54" s="644" t="s">
        <v>36</v>
      </c>
      <c r="E54" s="645"/>
      <c r="F54" s="268" t="s">
        <v>28</v>
      </c>
      <c r="G54" s="402" t="str">
        <f t="shared" ref="G54" si="54">IF(F54=O$4,P$4,IF(F54=O$5,P$5,IF(F54=O$6,P$6,IF(F54=O$7,P$7,IF(F54=O$8,"","")))))</f>
        <v/>
      </c>
      <c r="H54" s="403"/>
      <c r="I54" s="403"/>
      <c r="J54" s="21" t="s">
        <v>145</v>
      </c>
      <c r="K54" s="265"/>
      <c r="L54" s="3"/>
      <c r="M54" s="3"/>
      <c r="N54" s="404"/>
      <c r="X54" s="394"/>
      <c r="AA54" s="644" t="s">
        <v>36</v>
      </c>
      <c r="AB54" s="645"/>
      <c r="AC54" s="401" t="s">
        <v>28</v>
      </c>
      <c r="AD54" s="402" t="str">
        <f t="shared" ref="AD54" si="55">IF(AC54=AL$4,AM$4,IF(AC54=AL$5,AM$5,IF(AC54=AL$6,AM$6,IF(AC54=AL$7,AM$7,IF(AC54=AL$8,"","")))))</f>
        <v/>
      </c>
      <c r="AE54" s="403"/>
      <c r="AF54" s="403"/>
      <c r="AG54" s="21" t="s">
        <v>145</v>
      </c>
      <c r="AH54" s="399"/>
      <c r="AI54" s="3"/>
      <c r="AJ54" s="3"/>
      <c r="AK54" s="404"/>
      <c r="AU54" s="394"/>
    </row>
    <row r="55" spans="4:47" ht="15" customHeight="1" x14ac:dyDescent="0.25">
      <c r="D55" s="405" t="s">
        <v>299</v>
      </c>
      <c r="E55" s="361" t="s">
        <v>59</v>
      </c>
      <c r="F55" s="124" t="s">
        <v>37</v>
      </c>
      <c r="G55" s="124" t="s">
        <v>38</v>
      </c>
      <c r="H55" s="124"/>
      <c r="I55" s="124"/>
      <c r="J55" s="124" t="s">
        <v>39</v>
      </c>
      <c r="K55" s="124"/>
      <c r="L55" s="124"/>
      <c r="M55" s="124"/>
      <c r="N55" s="406" t="s">
        <v>40</v>
      </c>
      <c r="O55" s="396" t="s">
        <v>25</v>
      </c>
      <c r="P55" s="396"/>
      <c r="Q55" s="396" t="str">
        <f t="shared" ref="Q55" si="56">IF($F$23="","",$F$23)</f>
        <v>Education /Job Training</v>
      </c>
      <c r="R55" s="396" t="str">
        <f t="shared" ref="R55" si="57">IF($F$24="","",$F$24)</f>
        <v>Health Services</v>
      </c>
      <c r="S55" s="396" t="str">
        <f t="shared" ref="S55" si="58">IF($F$25="","",$F$25)</f>
        <v>Recreation</v>
      </c>
      <c r="X55" s="394"/>
      <c r="AA55" s="405" t="s">
        <v>299</v>
      </c>
      <c r="AB55" s="361" t="s">
        <v>59</v>
      </c>
      <c r="AC55" s="124" t="s">
        <v>37</v>
      </c>
      <c r="AD55" s="124" t="s">
        <v>38</v>
      </c>
      <c r="AE55" s="124"/>
      <c r="AF55" s="124"/>
      <c r="AG55" s="124" t="s">
        <v>39</v>
      </c>
      <c r="AH55" s="124"/>
      <c r="AI55" s="124"/>
      <c r="AJ55" s="124"/>
      <c r="AK55" s="406" t="s">
        <v>40</v>
      </c>
      <c r="AL55" s="396" t="s">
        <v>25</v>
      </c>
      <c r="AM55" s="396"/>
      <c r="AN55" s="396" t="str">
        <f t="shared" ref="AN55" si="59">IF($F$23="","",$F$23)</f>
        <v>Education /Job Training</v>
      </c>
      <c r="AO55" s="396" t="str">
        <f t="shared" ref="AO55" si="60">IF($F$24="","",$F$24)</f>
        <v>Health Services</v>
      </c>
      <c r="AP55" s="396" t="str">
        <f t="shared" ref="AP55" si="61">IF($F$25="","",$F$25)</f>
        <v>Recreation</v>
      </c>
      <c r="AU55" s="394"/>
    </row>
    <row r="56" spans="4:47" ht="15" customHeight="1" x14ac:dyDescent="0.25">
      <c r="D56" s="407" t="str">
        <f t="shared" ref="D56:D58" si="62">IFERROR(VLOOKUP($E56,$U$4:$V$6,2,0),"")</f>
        <v/>
      </c>
      <c r="E56" s="354" t="str">
        <f t="shared" ref="E56" si="63">IF(OR(N56="",N56=0,G56="",J56=""),"",(IF(AND(F54=O$4,N56&lt;=Q$4),3,IF(AND(F54=O$4,N56&lt;=R$4),2,IF(AND(F54=O$4,N56&lt;=S$4),1,0)))+IF(AND(F54=O$5,N56&lt;=Q$5),3,IF(AND(F54=O$5,N56&lt;=R$5),2,IF(AND(F54=O$5,N56&lt;=S$5),1,0)))+IF(AND(F54=O$6,N56&lt;=Q$6),3,IF(AND(F54=O$6,N56&lt;=R$6),2,IF(AND(F54=O$6,N56&lt;=S$6),1,0)))+IF(AND(F54=O$7,N56&lt;=Q$7),3,IF(AND(F54=O$7,N56&lt;=R$7),2,IF(AND(F54=O$7,N56&lt;=S$7),1,0)))))</f>
        <v/>
      </c>
      <c r="F56" s="276" t="str">
        <f t="shared" ref="F56" si="64">IF($F$23="","",$F$23)</f>
        <v>Education /Job Training</v>
      </c>
      <c r="G56" s="638"/>
      <c r="H56" s="639"/>
      <c r="I56" s="640"/>
      <c r="J56" s="638"/>
      <c r="K56" s="639"/>
      <c r="L56" s="639"/>
      <c r="M56" s="640"/>
      <c r="N56" s="269"/>
      <c r="O56" s="392">
        <f t="shared" ref="O56" si="65">IF(F54="",0,1)</f>
        <v>0</v>
      </c>
      <c r="Q56" s="392" t="str">
        <f t="shared" ref="Q56" si="66">IF(F54="","",IF(E56="",0,E56))</f>
        <v/>
      </c>
      <c r="R56" s="392" t="str">
        <f t="shared" ref="R56" si="67">IF(F54="","",IF(E57="",0,E57))</f>
        <v/>
      </c>
      <c r="S56" s="392" t="str">
        <f t="shared" ref="S56" si="68">IF(F54="","",IF(E58="",0,E58))</f>
        <v/>
      </c>
      <c r="X56" s="394"/>
      <c r="AA56" s="407" t="str">
        <f t="shared" si="39"/>
        <v/>
      </c>
      <c r="AB56" s="354" t="str">
        <f t="shared" ref="AB56" si="69">IF(OR(AK56="",AK56=0,AD56="",AG56=""),"",(IF(AND(AC54=AL$4,AK56&lt;=AN$4),3,IF(AND(AC54=AL$4,AK56&lt;=AO$4),2,IF(AND(AC54=AL$4,AK56&lt;=AP$4),1,0)))+IF(AND(AC54=AL$5,AK56&lt;=AN$5),3,IF(AND(AC54=AL$5,AK56&lt;=AO$5),2,IF(AND(AC54=AL$5,AK56&lt;=AP$5),1,0)))+IF(AND(AC54=AL$6,AK56&lt;=AN$6),3,IF(AND(AC54=AL$6,AK56&lt;=AO$6),2,IF(AND(AC54=AL$6,AK56&lt;=AP$6),1,0)))+IF(AND(AC54=AL$7,AK56&lt;=AN$7),3,IF(AND(AC54=AL$7,AK56&lt;=AO$7),2,IF(AND(AC54=AL$7,AK56&lt;=AP$7),1,0)))))</f>
        <v/>
      </c>
      <c r="AC56" s="276" t="str">
        <f t="shared" ref="AC56" si="70">IF($F$23="","",$F$23)</f>
        <v>Education /Job Training</v>
      </c>
      <c r="AD56" s="646"/>
      <c r="AE56" s="647"/>
      <c r="AF56" s="648"/>
      <c r="AG56" s="646"/>
      <c r="AH56" s="647"/>
      <c r="AI56" s="647"/>
      <c r="AJ56" s="648"/>
      <c r="AK56" s="408"/>
      <c r="AL56" s="392">
        <f t="shared" ref="AL56" si="71">IF(AC54="",0,1)</f>
        <v>0</v>
      </c>
      <c r="AN56" s="392" t="str">
        <f t="shared" ref="AN56" si="72">IF(AC54="","",IF(AB56="",0,AB56))</f>
        <v/>
      </c>
      <c r="AO56" s="392" t="str">
        <f t="shared" ref="AO56" si="73">IF(AC54="","",IF(AB57="",0,AB57))</f>
        <v/>
      </c>
      <c r="AP56" s="392" t="str">
        <f t="shared" ref="AP56" si="74">IF(AC54="","",IF(AB58="",0,AB58))</f>
        <v/>
      </c>
      <c r="AU56" s="394"/>
    </row>
    <row r="57" spans="4:47" ht="15" customHeight="1" x14ac:dyDescent="0.25">
      <c r="D57" s="407" t="str">
        <f t="shared" si="62"/>
        <v/>
      </c>
      <c r="E57" s="354" t="str">
        <f t="shared" ref="E57" si="75">IF(OR(N57="",N57=0,G57="",J57=""),"",(IF(AND(F54=O$4,N57&lt;=Q$4),3,IF(AND(F54=O$4,N57&lt;=R$4),2,IF(AND(F54=O$4,N57&lt;=S$4),1,0)))+IF(AND(F54=O$5,N57&lt;=Q$5),3,IF(AND(F54=O$5,N57&lt;=R$5),2,IF(AND(F54=O$5,N57&lt;=S$5),1,0)))+IF(AND(F54=O$6,N57&lt;=Q$6),3,IF(AND(F54=O$6,N57&lt;=R$6),2,IF(AND(F54=O$6,N57&lt;=S$6),1,0)))+IF(AND(F54=O$7,N57&lt;=Q$7),3,IF(AND(F54=O$7,N57&lt;=R$7),2,IF(AND(F54=O$7,N57&lt;=S$7),1,0)))))</f>
        <v/>
      </c>
      <c r="F57" s="276" t="str">
        <f t="shared" ref="F57" si="76">IF($F$24="","",$F$24)</f>
        <v>Health Services</v>
      </c>
      <c r="G57" s="638"/>
      <c r="H57" s="639"/>
      <c r="I57" s="640"/>
      <c r="J57" s="638"/>
      <c r="K57" s="639"/>
      <c r="L57" s="639"/>
      <c r="M57" s="640"/>
      <c r="N57" s="269"/>
      <c r="X57" s="394"/>
      <c r="AA57" s="407" t="str">
        <f t="shared" si="39"/>
        <v/>
      </c>
      <c r="AB57" s="354" t="str">
        <f t="shared" ref="AB57" si="77">IF(OR(AK57="",AK57=0,AD57="",AG57=""),"",(IF(AND(AC54=AL$4,AK57&lt;=AN$4),3,IF(AND(AC54=AL$4,AK57&lt;=AO$4),2,IF(AND(AC54=AL$4,AK57&lt;=AP$4),1,0)))+IF(AND(AC54=AL$5,AK57&lt;=AN$5),3,IF(AND(AC54=AL$5,AK57&lt;=AO$5),2,IF(AND(AC54=AL$5,AK57&lt;=AP$5),1,0)))+IF(AND(AC54=AL$6,AK57&lt;=AN$6),3,IF(AND(AC54=AL$6,AK57&lt;=AO$6),2,IF(AND(AC54=AL$6,AK57&lt;=AP$6),1,0)))+IF(AND(AC54=AL$7,AK57&lt;=AN$7),3,IF(AND(AC54=AL$7,AK57&lt;=AO$7),2,IF(AND(AC54=AL$7,AK57&lt;=AP$7),1,0)))))</f>
        <v/>
      </c>
      <c r="AC57" s="276" t="str">
        <f t="shared" ref="AC57" si="78">IF($F$24="","",$F$24)</f>
        <v>Health Services</v>
      </c>
      <c r="AD57" s="646"/>
      <c r="AE57" s="647"/>
      <c r="AF57" s="648"/>
      <c r="AG57" s="646"/>
      <c r="AH57" s="647"/>
      <c r="AI57" s="647"/>
      <c r="AJ57" s="648"/>
      <c r="AK57" s="408"/>
      <c r="AU57" s="394"/>
    </row>
    <row r="58" spans="4:47" ht="15" customHeight="1" x14ac:dyDescent="0.25">
      <c r="D58" s="407" t="str">
        <f t="shared" si="62"/>
        <v/>
      </c>
      <c r="E58" s="354" t="str">
        <f t="shared" ref="E58" si="79">IF(OR(N58="",N58=0,G58="",J58=""),"",(IF(AND(F54=O$4,N58&lt;=Q$4),3,IF(AND(F54=O$4,N58&lt;=R$4),2,IF(AND(F54=O$4,N58&lt;=S$4),1,0)))+IF(AND(F54=O$5,N58&lt;=Q$5),3,IF(AND(F54=O$5,N58&lt;=R$5),2,IF(AND(F54=O$5,N58&lt;=S$5),1,0)))+IF(AND(F54=O$6,N58&lt;=Q$6),3,IF(AND(F54=O$6,N58&lt;=R$6),2,IF(AND(F54=O$6,N58&lt;=S$6),1,0)))+IF(AND(F54=O$7,N58&lt;=Q$7),3,IF(AND(F54=O$7,N58&lt;=R$7),2,IF(AND(F54=O$7,N58&lt;=S$7),1,0)))))</f>
        <v/>
      </c>
      <c r="F58" s="276" t="str">
        <f t="shared" ref="F58" si="80">IF($F$25="","",$F$25)</f>
        <v>Recreation</v>
      </c>
      <c r="G58" s="638"/>
      <c r="H58" s="639"/>
      <c r="I58" s="640"/>
      <c r="J58" s="638"/>
      <c r="K58" s="639"/>
      <c r="L58" s="639"/>
      <c r="M58" s="640"/>
      <c r="N58" s="269"/>
      <c r="X58" s="394"/>
      <c r="AA58" s="407" t="str">
        <f t="shared" si="39"/>
        <v/>
      </c>
      <c r="AB58" s="354" t="str">
        <f t="shared" ref="AB58" si="81">IF(OR(AK58="",AK58=0,AD58="",AG58=""),"",(IF(AND(AC54=AL$4,AK58&lt;=AN$4),3,IF(AND(AC54=AL$4,AK58&lt;=AO$4),2,IF(AND(AC54=AL$4,AK58&lt;=AP$4),1,0)))+IF(AND(AC54=AL$5,AK58&lt;=AN$5),3,IF(AND(AC54=AL$5,AK58&lt;=AO$5),2,IF(AND(AC54=AL$5,AK58&lt;=AP$5),1,0)))+IF(AND(AC54=AL$6,AK58&lt;=AN$6),3,IF(AND(AC54=AL$6,AK58&lt;=AO$6),2,IF(AND(AC54=AL$6,AK58&lt;=AP$6),1,0)))+IF(AND(AC54=AL$7,AK58&lt;=AN$7),3,IF(AND(AC54=AL$7,AK58&lt;=AO$7),2,IF(AND(AC54=AL$7,AK58&lt;=AP$7),1,0)))))</f>
        <v/>
      </c>
      <c r="AC58" s="276" t="str">
        <f t="shared" ref="AC58" si="82">IF($F$25="","",$F$25)</f>
        <v>Recreation</v>
      </c>
      <c r="AD58" s="646"/>
      <c r="AE58" s="647"/>
      <c r="AF58" s="648"/>
      <c r="AG58" s="646"/>
      <c r="AH58" s="647"/>
      <c r="AI58" s="647"/>
      <c r="AJ58" s="648"/>
      <c r="AK58" s="408"/>
      <c r="AU58" s="394"/>
    </row>
    <row r="59" spans="4:47" ht="15" customHeight="1" thickBot="1" x14ac:dyDescent="0.3">
      <c r="D59" s="409"/>
      <c r="E59" s="132"/>
      <c r="F59" s="132"/>
      <c r="G59" s="132"/>
      <c r="H59" s="132"/>
      <c r="I59" s="132"/>
      <c r="J59" s="132"/>
      <c r="K59" s="132"/>
      <c r="L59" s="132"/>
      <c r="M59" s="132"/>
      <c r="N59" s="410"/>
      <c r="O59" s="411"/>
      <c r="X59" s="394"/>
      <c r="AA59" s="409"/>
      <c r="AB59" s="132"/>
      <c r="AC59" s="132"/>
      <c r="AD59" s="132"/>
      <c r="AE59" s="132"/>
      <c r="AF59" s="132"/>
      <c r="AG59" s="132"/>
      <c r="AH59" s="132"/>
      <c r="AI59" s="132"/>
      <c r="AJ59" s="132"/>
      <c r="AK59" s="410"/>
      <c r="AL59" s="411"/>
      <c r="AU59" s="394"/>
    </row>
    <row r="60" spans="4:47" ht="15" customHeight="1" x14ac:dyDescent="0.25">
      <c r="D60" s="641"/>
      <c r="E60" s="642"/>
      <c r="F60" s="642"/>
      <c r="G60" s="642"/>
      <c r="H60" s="642"/>
      <c r="I60" s="642"/>
      <c r="J60" s="642"/>
      <c r="K60" s="642"/>
      <c r="L60" s="642"/>
      <c r="M60" s="642"/>
      <c r="N60" s="643"/>
      <c r="X60" s="394"/>
      <c r="AA60" s="641"/>
      <c r="AB60" s="642"/>
      <c r="AC60" s="642"/>
      <c r="AD60" s="642"/>
      <c r="AE60" s="642"/>
      <c r="AF60" s="642"/>
      <c r="AG60" s="642"/>
      <c r="AH60" s="642"/>
      <c r="AI60" s="642"/>
      <c r="AJ60" s="642"/>
      <c r="AK60" s="643"/>
      <c r="AU60" s="394"/>
    </row>
    <row r="61" spans="4:47" x14ac:dyDescent="0.25">
      <c r="D61" s="398"/>
      <c r="E61" s="124" t="s">
        <v>35</v>
      </c>
      <c r="F61" s="353">
        <v>5</v>
      </c>
      <c r="G61" s="124" t="s">
        <v>306</v>
      </c>
      <c r="H61" s="124"/>
      <c r="I61" s="124"/>
      <c r="J61" s="21" t="s">
        <v>144</v>
      </c>
      <c r="K61" s="265"/>
      <c r="L61" s="1"/>
      <c r="M61" s="1"/>
      <c r="N61" s="400"/>
      <c r="X61" s="394"/>
      <c r="AA61" s="398"/>
      <c r="AB61" s="124" t="s">
        <v>35</v>
      </c>
      <c r="AC61" s="353">
        <v>5</v>
      </c>
      <c r="AD61" s="124" t="s">
        <v>306</v>
      </c>
      <c r="AE61" s="124"/>
      <c r="AF61" s="124"/>
      <c r="AG61" s="21" t="s">
        <v>144</v>
      </c>
      <c r="AH61" s="399"/>
      <c r="AI61" s="1"/>
      <c r="AJ61" s="1"/>
      <c r="AK61" s="400"/>
      <c r="AU61" s="394"/>
    </row>
    <row r="62" spans="4:47" x14ac:dyDescent="0.25">
      <c r="D62" s="644" t="s">
        <v>36</v>
      </c>
      <c r="E62" s="645"/>
      <c r="F62" s="268" t="s">
        <v>28</v>
      </c>
      <c r="G62" s="402" t="str">
        <f t="shared" ref="G62" si="83">IF(F62=O$4,P$4,IF(F62=O$5,P$5,IF(F62=O$6,P$6,IF(F62=O$7,P$7,IF(F62=O$8,"","")))))</f>
        <v/>
      </c>
      <c r="H62" s="403"/>
      <c r="I62" s="403"/>
      <c r="J62" s="21" t="s">
        <v>145</v>
      </c>
      <c r="K62" s="265"/>
      <c r="L62" s="3"/>
      <c r="M62" s="3"/>
      <c r="N62" s="404"/>
      <c r="X62" s="394"/>
      <c r="AA62" s="644" t="s">
        <v>36</v>
      </c>
      <c r="AB62" s="645"/>
      <c r="AC62" s="401" t="s">
        <v>28</v>
      </c>
      <c r="AD62" s="402" t="str">
        <f t="shared" ref="AD62" si="84">IF(AC62=AL$4,AM$4,IF(AC62=AL$5,AM$5,IF(AC62=AL$6,AM$6,IF(AC62=AL$7,AM$7,IF(AC62=AL$8,"","")))))</f>
        <v/>
      </c>
      <c r="AE62" s="403"/>
      <c r="AF62" s="403"/>
      <c r="AG62" s="21" t="s">
        <v>145</v>
      </c>
      <c r="AH62" s="399"/>
      <c r="AI62" s="3"/>
      <c r="AJ62" s="3"/>
      <c r="AK62" s="404"/>
      <c r="AU62" s="394"/>
    </row>
    <row r="63" spans="4:47" x14ac:dyDescent="0.25">
      <c r="D63" s="405" t="s">
        <v>299</v>
      </c>
      <c r="E63" s="361" t="s">
        <v>59</v>
      </c>
      <c r="F63" s="124" t="s">
        <v>37</v>
      </c>
      <c r="G63" s="124" t="s">
        <v>38</v>
      </c>
      <c r="H63" s="124"/>
      <c r="I63" s="124"/>
      <c r="J63" s="124" t="s">
        <v>39</v>
      </c>
      <c r="K63" s="124"/>
      <c r="L63" s="124"/>
      <c r="M63" s="124"/>
      <c r="N63" s="406" t="s">
        <v>40</v>
      </c>
      <c r="O63" s="396" t="s">
        <v>25</v>
      </c>
      <c r="P63" s="396"/>
      <c r="Q63" s="396" t="str">
        <f t="shared" ref="Q63" si="85">IF($F$23="","",$F$23)</f>
        <v>Education /Job Training</v>
      </c>
      <c r="R63" s="396" t="str">
        <f t="shared" ref="R63" si="86">IF($F$24="","",$F$24)</f>
        <v>Health Services</v>
      </c>
      <c r="S63" s="396" t="str">
        <f t="shared" ref="S63" si="87">IF($F$25="","",$F$25)</f>
        <v>Recreation</v>
      </c>
      <c r="X63" s="394"/>
      <c r="AA63" s="405" t="s">
        <v>299</v>
      </c>
      <c r="AB63" s="361" t="s">
        <v>59</v>
      </c>
      <c r="AC63" s="124" t="s">
        <v>37</v>
      </c>
      <c r="AD63" s="124" t="s">
        <v>38</v>
      </c>
      <c r="AE63" s="124"/>
      <c r="AF63" s="124"/>
      <c r="AG63" s="124" t="s">
        <v>39</v>
      </c>
      <c r="AH63" s="124"/>
      <c r="AI63" s="124"/>
      <c r="AJ63" s="124"/>
      <c r="AK63" s="406" t="s">
        <v>40</v>
      </c>
      <c r="AL63" s="396" t="s">
        <v>25</v>
      </c>
      <c r="AM63" s="396"/>
      <c r="AN63" s="396" t="str">
        <f t="shared" ref="AN63" si="88">IF($F$23="","",$F$23)</f>
        <v>Education /Job Training</v>
      </c>
      <c r="AO63" s="396" t="str">
        <f t="shared" ref="AO63" si="89">IF($F$24="","",$F$24)</f>
        <v>Health Services</v>
      </c>
      <c r="AP63" s="396" t="str">
        <f t="shared" ref="AP63" si="90">IF($F$25="","",$F$25)</f>
        <v>Recreation</v>
      </c>
      <c r="AU63" s="394"/>
    </row>
    <row r="64" spans="4:47" x14ac:dyDescent="0.25">
      <c r="D64" s="407" t="str">
        <f t="shared" ref="D64:D66" si="91">IFERROR(VLOOKUP($E64,$U$4:$V$6,2,0),"")</f>
        <v/>
      </c>
      <c r="E64" s="354" t="str">
        <f t="shared" ref="E64" si="92">IF(OR(N64="",N64=0,G64="",J64=""),"",(IF(AND(F62=O$4,N64&lt;=Q$4),3,IF(AND(F62=O$4,N64&lt;=R$4),2,IF(AND(F62=O$4,N64&lt;=S$4),1,0)))+IF(AND(F62=O$5,N64&lt;=Q$5),3,IF(AND(F62=O$5,N64&lt;=R$5),2,IF(AND(F62=O$5,N64&lt;=S$5),1,0)))+IF(AND(F62=O$6,N64&lt;=Q$6),3,IF(AND(F62=O$6,N64&lt;=R$6),2,IF(AND(F62=O$6,N64&lt;=S$6),1,0)))+IF(AND(F62=O$7,N64&lt;=Q$7),3,IF(AND(F62=O$7,N64&lt;=R$7),2,IF(AND(F62=O$7,N64&lt;=S$7),1,0)))))</f>
        <v/>
      </c>
      <c r="F64" s="276" t="str">
        <f t="shared" ref="F64" si="93">IF($F$23="","",$F$23)</f>
        <v>Education /Job Training</v>
      </c>
      <c r="G64" s="638"/>
      <c r="H64" s="639"/>
      <c r="I64" s="640"/>
      <c r="J64" s="638"/>
      <c r="K64" s="639"/>
      <c r="L64" s="639"/>
      <c r="M64" s="640"/>
      <c r="N64" s="269"/>
      <c r="O64" s="392">
        <f t="shared" ref="O64" si="94">IF(F62="",0,1)</f>
        <v>0</v>
      </c>
      <c r="Q64" s="392" t="str">
        <f t="shared" ref="Q64" si="95">IF(F62="","",IF(E64="",0,E64))</f>
        <v/>
      </c>
      <c r="R64" s="392" t="str">
        <f t="shared" ref="R64" si="96">IF(F62="","",IF(E65="",0,E65))</f>
        <v/>
      </c>
      <c r="S64" s="392" t="str">
        <f t="shared" ref="S64" si="97">IF(F62="","",IF(E66="",0,E66))</f>
        <v/>
      </c>
      <c r="X64" s="394"/>
      <c r="AA64" s="407" t="str">
        <f t="shared" si="39"/>
        <v/>
      </c>
      <c r="AB64" s="354" t="str">
        <f t="shared" ref="AB64" si="98">IF(OR(AK64="",AK64=0,AD64="",AG64=""),"",(IF(AND(AC62=AL$4,AK64&lt;=AN$4),3,IF(AND(AC62=AL$4,AK64&lt;=AO$4),2,IF(AND(AC62=AL$4,AK64&lt;=AP$4),1,0)))+IF(AND(AC62=AL$5,AK64&lt;=AN$5),3,IF(AND(AC62=AL$5,AK64&lt;=AO$5),2,IF(AND(AC62=AL$5,AK64&lt;=AP$5),1,0)))+IF(AND(AC62=AL$6,AK64&lt;=AN$6),3,IF(AND(AC62=AL$6,AK64&lt;=AO$6),2,IF(AND(AC62=AL$6,AK64&lt;=AP$6),1,0)))+IF(AND(AC62=AL$7,AK64&lt;=AN$7),3,IF(AND(AC62=AL$7,AK64&lt;=AO$7),2,IF(AND(AC62=AL$7,AK64&lt;=AP$7),1,0)))))</f>
        <v/>
      </c>
      <c r="AC64" s="276" t="str">
        <f t="shared" ref="AC64" si="99">IF($F$23="","",$F$23)</f>
        <v>Education /Job Training</v>
      </c>
      <c r="AD64" s="646"/>
      <c r="AE64" s="647"/>
      <c r="AF64" s="648"/>
      <c r="AG64" s="646"/>
      <c r="AH64" s="647"/>
      <c r="AI64" s="647"/>
      <c r="AJ64" s="648"/>
      <c r="AK64" s="408"/>
      <c r="AL64" s="392">
        <f t="shared" ref="AL64" si="100">IF(AC62="",0,1)</f>
        <v>0</v>
      </c>
      <c r="AN64" s="392" t="str">
        <f t="shared" ref="AN64" si="101">IF(AC62="","",IF(AB64="",0,AB64))</f>
        <v/>
      </c>
      <c r="AO64" s="392" t="str">
        <f t="shared" ref="AO64" si="102">IF(AC62="","",IF(AB65="",0,AB65))</f>
        <v/>
      </c>
      <c r="AP64" s="392" t="str">
        <f t="shared" ref="AP64" si="103">IF(AC62="","",IF(AB66="",0,AB66))</f>
        <v/>
      </c>
      <c r="AU64" s="394"/>
    </row>
    <row r="65" spans="4:47" x14ac:dyDescent="0.25">
      <c r="D65" s="407" t="str">
        <f t="shared" si="91"/>
        <v/>
      </c>
      <c r="E65" s="354" t="str">
        <f t="shared" ref="E65" si="104">IF(OR(N65="",N65=0,G65="",J65=""),"",(IF(AND(F62=O$4,N65&lt;=Q$4),3,IF(AND(F62=O$4,N65&lt;=R$4),2,IF(AND(F62=O$4,N65&lt;=S$4),1,0)))+IF(AND(F62=O$5,N65&lt;=Q$5),3,IF(AND(F62=O$5,N65&lt;=R$5),2,IF(AND(F62=O$5,N65&lt;=S$5),1,0)))+IF(AND(F62=O$6,N65&lt;=Q$6),3,IF(AND(F62=O$6,N65&lt;=R$6),2,IF(AND(F62=O$6,N65&lt;=S$6),1,0)))+IF(AND(F62=O$7,N65&lt;=Q$7),3,IF(AND(F62=O$7,N65&lt;=R$7),2,IF(AND(F62=O$7,N65&lt;=S$7),1,0)))))</f>
        <v/>
      </c>
      <c r="F65" s="276" t="str">
        <f t="shared" ref="F65" si="105">IF($F$24="","",$F$24)</f>
        <v>Health Services</v>
      </c>
      <c r="G65" s="638"/>
      <c r="H65" s="639"/>
      <c r="I65" s="640"/>
      <c r="J65" s="638"/>
      <c r="K65" s="639"/>
      <c r="L65" s="639"/>
      <c r="M65" s="640"/>
      <c r="N65" s="269"/>
      <c r="X65" s="394"/>
      <c r="AA65" s="407" t="str">
        <f t="shared" si="39"/>
        <v/>
      </c>
      <c r="AB65" s="354" t="str">
        <f t="shared" ref="AB65" si="106">IF(OR(AK65="",AK65=0,AD65="",AG65=""),"",(IF(AND(AC62=AL$4,AK65&lt;=AN$4),3,IF(AND(AC62=AL$4,AK65&lt;=AO$4),2,IF(AND(AC62=AL$4,AK65&lt;=AP$4),1,0)))+IF(AND(AC62=AL$5,AK65&lt;=AN$5),3,IF(AND(AC62=AL$5,AK65&lt;=AO$5),2,IF(AND(AC62=AL$5,AK65&lt;=AP$5),1,0)))+IF(AND(AC62=AL$6,AK65&lt;=AN$6),3,IF(AND(AC62=AL$6,AK65&lt;=AO$6),2,IF(AND(AC62=AL$6,AK65&lt;=AP$6),1,0)))+IF(AND(AC62=AL$7,AK65&lt;=AN$7),3,IF(AND(AC62=AL$7,AK65&lt;=AO$7),2,IF(AND(AC62=AL$7,AK65&lt;=AP$7),1,0)))))</f>
        <v/>
      </c>
      <c r="AC65" s="276" t="str">
        <f t="shared" ref="AC65" si="107">IF($F$24="","",$F$24)</f>
        <v>Health Services</v>
      </c>
      <c r="AD65" s="646"/>
      <c r="AE65" s="647"/>
      <c r="AF65" s="648"/>
      <c r="AG65" s="646"/>
      <c r="AH65" s="647"/>
      <c r="AI65" s="647"/>
      <c r="AJ65" s="648"/>
      <c r="AK65" s="408"/>
      <c r="AU65" s="394"/>
    </row>
    <row r="66" spans="4:47" ht="15" customHeight="1" x14ac:dyDescent="0.25">
      <c r="D66" s="407" t="str">
        <f t="shared" si="91"/>
        <v/>
      </c>
      <c r="E66" s="354" t="str">
        <f t="shared" ref="E66" si="108">IF(OR(N66="",N66=0,G66="",J66=""),"",(IF(AND(F62=O$4,N66&lt;=Q$4),3,IF(AND(F62=O$4,N66&lt;=R$4),2,IF(AND(F62=O$4,N66&lt;=S$4),1,0)))+IF(AND(F62=O$5,N66&lt;=Q$5),3,IF(AND(F62=O$5,N66&lt;=R$5),2,IF(AND(F62=O$5,N66&lt;=S$5),1,0)))+IF(AND(F62=O$6,N66&lt;=Q$6),3,IF(AND(F62=O$6,N66&lt;=R$6),2,IF(AND(F62=O$6,N66&lt;=S$6),1,0)))+IF(AND(F62=O$7,N66&lt;=Q$7),3,IF(AND(F62=O$7,N66&lt;=R$7),2,IF(AND(F62=O$7,N66&lt;=S$7),1,0)))))</f>
        <v/>
      </c>
      <c r="F66" s="276" t="str">
        <f t="shared" ref="F66" si="109">IF($F$25="","",$F$25)</f>
        <v>Recreation</v>
      </c>
      <c r="G66" s="638"/>
      <c r="H66" s="639"/>
      <c r="I66" s="640"/>
      <c r="J66" s="638"/>
      <c r="K66" s="639"/>
      <c r="L66" s="639"/>
      <c r="M66" s="640"/>
      <c r="N66" s="269"/>
      <c r="X66" s="394"/>
      <c r="AA66" s="407" t="str">
        <f t="shared" si="39"/>
        <v/>
      </c>
      <c r="AB66" s="354" t="str">
        <f t="shared" ref="AB66" si="110">IF(OR(AK66="",AK66=0,AD66="",AG66=""),"",(IF(AND(AC62=AL$4,AK66&lt;=AN$4),3,IF(AND(AC62=AL$4,AK66&lt;=AO$4),2,IF(AND(AC62=AL$4,AK66&lt;=AP$4),1,0)))+IF(AND(AC62=AL$5,AK66&lt;=AN$5),3,IF(AND(AC62=AL$5,AK66&lt;=AO$5),2,IF(AND(AC62=AL$5,AK66&lt;=AP$5),1,0)))+IF(AND(AC62=AL$6,AK66&lt;=AN$6),3,IF(AND(AC62=AL$6,AK66&lt;=AO$6),2,IF(AND(AC62=AL$6,AK66&lt;=AP$6),1,0)))+IF(AND(AC62=AL$7,AK66&lt;=AN$7),3,IF(AND(AC62=AL$7,AK66&lt;=AO$7),2,IF(AND(AC62=AL$7,AK66&lt;=AP$7),1,0)))))</f>
        <v/>
      </c>
      <c r="AC66" s="276" t="str">
        <f t="shared" ref="AC66" si="111">IF($F$25="","",$F$25)</f>
        <v>Recreation</v>
      </c>
      <c r="AD66" s="646"/>
      <c r="AE66" s="647"/>
      <c r="AF66" s="648"/>
      <c r="AG66" s="646"/>
      <c r="AH66" s="647"/>
      <c r="AI66" s="647"/>
      <c r="AJ66" s="648"/>
      <c r="AK66" s="408"/>
      <c r="AU66" s="394"/>
    </row>
    <row r="67" spans="4:47" ht="15" customHeight="1" thickBot="1" x14ac:dyDescent="0.3">
      <c r="D67" s="409"/>
      <c r="E67" s="132"/>
      <c r="F67" s="132"/>
      <c r="G67" s="132"/>
      <c r="H67" s="132"/>
      <c r="I67" s="132"/>
      <c r="J67" s="132"/>
      <c r="K67" s="132"/>
      <c r="L67" s="132"/>
      <c r="M67" s="132"/>
      <c r="N67" s="410"/>
      <c r="O67" s="411"/>
      <c r="X67" s="394"/>
      <c r="AA67" s="409"/>
      <c r="AB67" s="132"/>
      <c r="AC67" s="132"/>
      <c r="AD67" s="132"/>
      <c r="AE67" s="132"/>
      <c r="AF67" s="132"/>
      <c r="AG67" s="132"/>
      <c r="AH67" s="132"/>
      <c r="AI67" s="132"/>
      <c r="AJ67" s="132"/>
      <c r="AK67" s="410"/>
      <c r="AL67" s="411"/>
      <c r="AU67" s="394"/>
    </row>
    <row r="68" spans="4:47" ht="15" customHeight="1" x14ac:dyDescent="0.25">
      <c r="D68" s="641"/>
      <c r="E68" s="642"/>
      <c r="F68" s="642"/>
      <c r="G68" s="642"/>
      <c r="H68" s="642"/>
      <c r="I68" s="642"/>
      <c r="J68" s="642"/>
      <c r="K68" s="642"/>
      <c r="L68" s="642"/>
      <c r="M68" s="642"/>
      <c r="N68" s="643"/>
      <c r="X68" s="394"/>
      <c r="AA68" s="641"/>
      <c r="AB68" s="642"/>
      <c r="AC68" s="642"/>
      <c r="AD68" s="642"/>
      <c r="AE68" s="642"/>
      <c r="AF68" s="642"/>
      <c r="AG68" s="642"/>
      <c r="AH68" s="642"/>
      <c r="AI68" s="642"/>
      <c r="AJ68" s="642"/>
      <c r="AK68" s="643"/>
      <c r="AU68" s="394"/>
    </row>
    <row r="69" spans="4:47" ht="15" customHeight="1" x14ac:dyDescent="0.25">
      <c r="D69" s="398"/>
      <c r="E69" s="124" t="s">
        <v>35</v>
      </c>
      <c r="F69" s="353">
        <v>6</v>
      </c>
      <c r="G69" s="124" t="s">
        <v>306</v>
      </c>
      <c r="H69" s="124"/>
      <c r="I69" s="124"/>
      <c r="J69" s="21" t="s">
        <v>144</v>
      </c>
      <c r="K69" s="265"/>
      <c r="L69" s="1"/>
      <c r="M69" s="1"/>
      <c r="N69" s="400"/>
      <c r="X69" s="394"/>
      <c r="AA69" s="398"/>
      <c r="AB69" s="124" t="s">
        <v>35</v>
      </c>
      <c r="AC69" s="353">
        <v>6</v>
      </c>
      <c r="AD69" s="124" t="s">
        <v>306</v>
      </c>
      <c r="AE69" s="124"/>
      <c r="AF69" s="124"/>
      <c r="AG69" s="21" t="s">
        <v>144</v>
      </c>
      <c r="AH69" s="399"/>
      <c r="AI69" s="1"/>
      <c r="AJ69" s="1"/>
      <c r="AK69" s="400"/>
      <c r="AU69" s="394"/>
    </row>
    <row r="70" spans="4:47" ht="15" customHeight="1" x14ac:dyDescent="0.25">
      <c r="D70" s="644" t="s">
        <v>36</v>
      </c>
      <c r="E70" s="645"/>
      <c r="F70" s="268" t="s">
        <v>28</v>
      </c>
      <c r="G70" s="402" t="str">
        <f t="shared" ref="G70" si="112">IF(F70=O$4,P$4,IF(F70=O$5,P$5,IF(F70=O$6,P$6,IF(F70=O$7,P$7,IF(F70=O$8,"","")))))</f>
        <v/>
      </c>
      <c r="H70" s="403"/>
      <c r="I70" s="403"/>
      <c r="J70" s="21" t="s">
        <v>145</v>
      </c>
      <c r="K70" s="265"/>
      <c r="L70" s="3"/>
      <c r="M70" s="3"/>
      <c r="N70" s="404"/>
      <c r="X70" s="394"/>
      <c r="AA70" s="644" t="s">
        <v>36</v>
      </c>
      <c r="AB70" s="645"/>
      <c r="AC70" s="401" t="s">
        <v>28</v>
      </c>
      <c r="AD70" s="402" t="str">
        <f t="shared" ref="AD70" si="113">IF(AC70=AL$4,AM$4,IF(AC70=AL$5,AM$5,IF(AC70=AL$6,AM$6,IF(AC70=AL$7,AM$7,IF(AC70=AL$8,"","")))))</f>
        <v/>
      </c>
      <c r="AE70" s="403"/>
      <c r="AF70" s="403"/>
      <c r="AG70" s="21" t="s">
        <v>145</v>
      </c>
      <c r="AH70" s="399"/>
      <c r="AI70" s="3"/>
      <c r="AJ70" s="3"/>
      <c r="AK70" s="404"/>
      <c r="AU70" s="394"/>
    </row>
    <row r="71" spans="4:47" ht="15" customHeight="1" x14ac:dyDescent="0.25">
      <c r="D71" s="405" t="s">
        <v>299</v>
      </c>
      <c r="E71" s="361" t="s">
        <v>59</v>
      </c>
      <c r="F71" s="124" t="s">
        <v>37</v>
      </c>
      <c r="G71" s="124" t="s">
        <v>38</v>
      </c>
      <c r="H71" s="124"/>
      <c r="I71" s="124"/>
      <c r="J71" s="124" t="s">
        <v>39</v>
      </c>
      <c r="K71" s="124"/>
      <c r="L71" s="124"/>
      <c r="M71" s="124"/>
      <c r="N71" s="406" t="s">
        <v>40</v>
      </c>
      <c r="O71" s="396" t="s">
        <v>25</v>
      </c>
      <c r="P71" s="396"/>
      <c r="Q71" s="396" t="str">
        <f t="shared" ref="Q71" si="114">IF($F$23="","",$F$23)</f>
        <v>Education /Job Training</v>
      </c>
      <c r="R71" s="396" t="str">
        <f t="shared" ref="R71" si="115">IF($F$24="","",$F$24)</f>
        <v>Health Services</v>
      </c>
      <c r="S71" s="396" t="str">
        <f t="shared" ref="S71" si="116">IF($F$25="","",$F$25)</f>
        <v>Recreation</v>
      </c>
      <c r="X71" s="394"/>
      <c r="AA71" s="405" t="s">
        <v>299</v>
      </c>
      <c r="AB71" s="361" t="s">
        <v>59</v>
      </c>
      <c r="AC71" s="124" t="s">
        <v>37</v>
      </c>
      <c r="AD71" s="124" t="s">
        <v>38</v>
      </c>
      <c r="AE71" s="124"/>
      <c r="AF71" s="124"/>
      <c r="AG71" s="124" t="s">
        <v>39</v>
      </c>
      <c r="AH71" s="124"/>
      <c r="AI71" s="124"/>
      <c r="AJ71" s="124"/>
      <c r="AK71" s="406" t="s">
        <v>40</v>
      </c>
      <c r="AL71" s="396" t="s">
        <v>25</v>
      </c>
      <c r="AM71" s="396"/>
      <c r="AN71" s="396" t="str">
        <f t="shared" ref="AN71" si="117">IF($F$23="","",$F$23)</f>
        <v>Education /Job Training</v>
      </c>
      <c r="AO71" s="396" t="str">
        <f t="shared" ref="AO71" si="118">IF($F$24="","",$F$24)</f>
        <v>Health Services</v>
      </c>
      <c r="AP71" s="396" t="str">
        <f t="shared" ref="AP71" si="119">IF($F$25="","",$F$25)</f>
        <v>Recreation</v>
      </c>
      <c r="AU71" s="394"/>
    </row>
    <row r="72" spans="4:47" ht="15" customHeight="1" x14ac:dyDescent="0.25">
      <c r="D72" s="407" t="str">
        <f t="shared" ref="D72:D74" si="120">IFERROR(VLOOKUP($E72,$U$4:$V$6,2,0),"")</f>
        <v/>
      </c>
      <c r="E72" s="354" t="str">
        <f t="shared" ref="E72" si="121">IF(OR(N72="",N72=0,G72="",J72=""),"",(IF(AND(F70=O$4,N72&lt;=Q$4),3,IF(AND(F70=O$4,N72&lt;=R$4),2,IF(AND(F70=O$4,N72&lt;=S$4),1,0)))+IF(AND(F70=O$5,N72&lt;=Q$5),3,IF(AND(F70=O$5,N72&lt;=R$5),2,IF(AND(F70=O$5,N72&lt;=S$5),1,0)))+IF(AND(F70=O$6,N72&lt;=Q$6),3,IF(AND(F70=O$6,N72&lt;=R$6),2,IF(AND(F70=O$6,N72&lt;=S$6),1,0)))+IF(AND(F70=O$7,N72&lt;=Q$7),3,IF(AND(F70=O$7,N72&lt;=R$7),2,IF(AND(F70=O$7,N72&lt;=S$7),1,0)))))</f>
        <v/>
      </c>
      <c r="F72" s="276" t="str">
        <f t="shared" ref="F72" si="122">IF($F$23="","",$F$23)</f>
        <v>Education /Job Training</v>
      </c>
      <c r="G72" s="638"/>
      <c r="H72" s="639"/>
      <c r="I72" s="640"/>
      <c r="J72" s="638"/>
      <c r="K72" s="639"/>
      <c r="L72" s="639"/>
      <c r="M72" s="640"/>
      <c r="N72" s="269"/>
      <c r="O72" s="392">
        <f t="shared" ref="O72" si="123">IF(F70="",0,1)</f>
        <v>0</v>
      </c>
      <c r="Q72" s="392" t="str">
        <f t="shared" ref="Q72" si="124">IF(F70="","",IF(E72="",0,E72))</f>
        <v/>
      </c>
      <c r="R72" s="392" t="str">
        <f t="shared" ref="R72" si="125">IF(F70="","",IF(E73="",0,E73))</f>
        <v/>
      </c>
      <c r="S72" s="392" t="str">
        <f t="shared" ref="S72" si="126">IF(F70="","",IF(E74="",0,E74))</f>
        <v/>
      </c>
      <c r="X72" s="394"/>
      <c r="AA72" s="407" t="str">
        <f t="shared" si="39"/>
        <v/>
      </c>
      <c r="AB72" s="354" t="str">
        <f t="shared" ref="AB72" si="127">IF(OR(AK72="",AK72=0,AD72="",AG72=""),"",(IF(AND(AC70=AL$4,AK72&lt;=AN$4),3,IF(AND(AC70=AL$4,AK72&lt;=AO$4),2,IF(AND(AC70=AL$4,AK72&lt;=AP$4),1,0)))+IF(AND(AC70=AL$5,AK72&lt;=AN$5),3,IF(AND(AC70=AL$5,AK72&lt;=AO$5),2,IF(AND(AC70=AL$5,AK72&lt;=AP$5),1,0)))+IF(AND(AC70=AL$6,AK72&lt;=AN$6),3,IF(AND(AC70=AL$6,AK72&lt;=AO$6),2,IF(AND(AC70=AL$6,AK72&lt;=AP$6),1,0)))+IF(AND(AC70=AL$7,AK72&lt;=AN$7),3,IF(AND(AC70=AL$7,AK72&lt;=AO$7),2,IF(AND(AC70=AL$7,AK72&lt;=AP$7),1,0)))))</f>
        <v/>
      </c>
      <c r="AC72" s="276" t="str">
        <f t="shared" ref="AC72" si="128">IF($F$23="","",$F$23)</f>
        <v>Education /Job Training</v>
      </c>
      <c r="AD72" s="646"/>
      <c r="AE72" s="647"/>
      <c r="AF72" s="648"/>
      <c r="AG72" s="646"/>
      <c r="AH72" s="647"/>
      <c r="AI72" s="647"/>
      <c r="AJ72" s="648"/>
      <c r="AK72" s="408"/>
      <c r="AL72" s="392">
        <f t="shared" ref="AL72" si="129">IF(AC70="",0,1)</f>
        <v>0</v>
      </c>
      <c r="AN72" s="392" t="str">
        <f t="shared" ref="AN72" si="130">IF(AC70="","",IF(AB72="",0,AB72))</f>
        <v/>
      </c>
      <c r="AO72" s="392" t="str">
        <f t="shared" ref="AO72" si="131">IF(AC70="","",IF(AB73="",0,AB73))</f>
        <v/>
      </c>
      <c r="AP72" s="392" t="str">
        <f t="shared" ref="AP72" si="132">IF(AC70="","",IF(AB74="",0,AB74))</f>
        <v/>
      </c>
      <c r="AU72" s="394"/>
    </row>
    <row r="73" spans="4:47" ht="15" customHeight="1" x14ac:dyDescent="0.25">
      <c r="D73" s="407" t="str">
        <f t="shared" si="120"/>
        <v/>
      </c>
      <c r="E73" s="354" t="str">
        <f t="shared" ref="E73" si="133">IF(OR(N73="",N73=0,G73="",J73=""),"",(IF(AND(F70=O$4,N73&lt;=Q$4),3,IF(AND(F70=O$4,N73&lt;=R$4),2,IF(AND(F70=O$4,N73&lt;=S$4),1,0)))+IF(AND(F70=O$5,N73&lt;=Q$5),3,IF(AND(F70=O$5,N73&lt;=R$5),2,IF(AND(F70=O$5,N73&lt;=S$5),1,0)))+IF(AND(F70=O$6,N73&lt;=Q$6),3,IF(AND(F70=O$6,N73&lt;=R$6),2,IF(AND(F70=O$6,N73&lt;=S$6),1,0)))+IF(AND(F70=O$7,N73&lt;=Q$7),3,IF(AND(F70=O$7,N73&lt;=R$7),2,IF(AND(F70=O$7,N73&lt;=S$7),1,0)))))</f>
        <v/>
      </c>
      <c r="F73" s="276" t="str">
        <f t="shared" ref="F73" si="134">IF($F$24="","",$F$24)</f>
        <v>Health Services</v>
      </c>
      <c r="G73" s="638"/>
      <c r="H73" s="639"/>
      <c r="I73" s="640"/>
      <c r="J73" s="638"/>
      <c r="K73" s="639"/>
      <c r="L73" s="639"/>
      <c r="M73" s="640"/>
      <c r="N73" s="269"/>
      <c r="X73" s="394"/>
      <c r="AA73" s="407" t="str">
        <f t="shared" si="39"/>
        <v/>
      </c>
      <c r="AB73" s="354" t="str">
        <f t="shared" ref="AB73" si="135">IF(OR(AK73="",AK73=0,AD73="",AG73=""),"",(IF(AND(AC70=AL$4,AK73&lt;=AN$4),3,IF(AND(AC70=AL$4,AK73&lt;=AO$4),2,IF(AND(AC70=AL$4,AK73&lt;=AP$4),1,0)))+IF(AND(AC70=AL$5,AK73&lt;=AN$5),3,IF(AND(AC70=AL$5,AK73&lt;=AO$5),2,IF(AND(AC70=AL$5,AK73&lt;=AP$5),1,0)))+IF(AND(AC70=AL$6,AK73&lt;=AN$6),3,IF(AND(AC70=AL$6,AK73&lt;=AO$6),2,IF(AND(AC70=AL$6,AK73&lt;=AP$6),1,0)))+IF(AND(AC70=AL$7,AK73&lt;=AN$7),3,IF(AND(AC70=AL$7,AK73&lt;=AO$7),2,IF(AND(AC70=AL$7,AK73&lt;=AP$7),1,0)))))</f>
        <v/>
      </c>
      <c r="AC73" s="276" t="str">
        <f t="shared" ref="AC73" si="136">IF($F$24="","",$F$24)</f>
        <v>Health Services</v>
      </c>
      <c r="AD73" s="646"/>
      <c r="AE73" s="647"/>
      <c r="AF73" s="648"/>
      <c r="AG73" s="646"/>
      <c r="AH73" s="647"/>
      <c r="AI73" s="647"/>
      <c r="AJ73" s="648"/>
      <c r="AK73" s="408"/>
      <c r="AU73" s="394"/>
    </row>
    <row r="74" spans="4:47" x14ac:dyDescent="0.25">
      <c r="D74" s="407" t="str">
        <f t="shared" si="120"/>
        <v/>
      </c>
      <c r="E74" s="354" t="str">
        <f t="shared" ref="E74" si="137">IF(OR(N74="",N74=0,G74="",J74=""),"",(IF(AND(F70=O$4,N74&lt;=Q$4),3,IF(AND(F70=O$4,N74&lt;=R$4),2,IF(AND(F70=O$4,N74&lt;=S$4),1,0)))+IF(AND(F70=O$5,N74&lt;=Q$5),3,IF(AND(F70=O$5,N74&lt;=R$5),2,IF(AND(F70=O$5,N74&lt;=S$5),1,0)))+IF(AND(F70=O$6,N74&lt;=Q$6),3,IF(AND(F70=O$6,N74&lt;=R$6),2,IF(AND(F70=O$6,N74&lt;=S$6),1,0)))+IF(AND(F70=O$7,N74&lt;=Q$7),3,IF(AND(F70=O$7,N74&lt;=R$7),2,IF(AND(F70=O$7,N74&lt;=S$7),1,0)))))</f>
        <v/>
      </c>
      <c r="F74" s="276" t="str">
        <f t="shared" ref="F74" si="138">IF($F$25="","",$F$25)</f>
        <v>Recreation</v>
      </c>
      <c r="G74" s="638"/>
      <c r="H74" s="639"/>
      <c r="I74" s="640"/>
      <c r="J74" s="638"/>
      <c r="K74" s="639"/>
      <c r="L74" s="639"/>
      <c r="M74" s="640"/>
      <c r="N74" s="269"/>
      <c r="X74" s="394"/>
      <c r="AA74" s="407" t="str">
        <f t="shared" si="39"/>
        <v/>
      </c>
      <c r="AB74" s="354" t="str">
        <f t="shared" ref="AB74" si="139">IF(OR(AK74="",AK74=0,AD74="",AG74=""),"",(IF(AND(AC70=AL$4,AK74&lt;=AN$4),3,IF(AND(AC70=AL$4,AK74&lt;=AO$4),2,IF(AND(AC70=AL$4,AK74&lt;=AP$4),1,0)))+IF(AND(AC70=AL$5,AK74&lt;=AN$5),3,IF(AND(AC70=AL$5,AK74&lt;=AO$5),2,IF(AND(AC70=AL$5,AK74&lt;=AP$5),1,0)))+IF(AND(AC70=AL$6,AK74&lt;=AN$6),3,IF(AND(AC70=AL$6,AK74&lt;=AO$6),2,IF(AND(AC70=AL$6,AK74&lt;=AP$6),1,0)))+IF(AND(AC70=AL$7,AK74&lt;=AN$7),3,IF(AND(AC70=AL$7,AK74&lt;=AO$7),2,IF(AND(AC70=AL$7,AK74&lt;=AP$7),1,0)))))</f>
        <v/>
      </c>
      <c r="AC74" s="276" t="str">
        <f t="shared" ref="AC74" si="140">IF($F$25="","",$F$25)</f>
        <v>Recreation</v>
      </c>
      <c r="AD74" s="646"/>
      <c r="AE74" s="647"/>
      <c r="AF74" s="648"/>
      <c r="AG74" s="646"/>
      <c r="AH74" s="647"/>
      <c r="AI74" s="647"/>
      <c r="AJ74" s="648"/>
      <c r="AK74" s="408"/>
      <c r="AU74" s="394"/>
    </row>
    <row r="75" spans="4:47" ht="16.5" thickBot="1" x14ac:dyDescent="0.3">
      <c r="D75" s="409"/>
      <c r="E75" s="132"/>
      <c r="F75" s="132"/>
      <c r="G75" s="132"/>
      <c r="H75" s="132"/>
      <c r="I75" s="132"/>
      <c r="J75" s="132"/>
      <c r="K75" s="132"/>
      <c r="L75" s="132"/>
      <c r="M75" s="132"/>
      <c r="N75" s="410"/>
      <c r="O75" s="411"/>
      <c r="X75" s="394"/>
      <c r="AA75" s="409"/>
      <c r="AB75" s="132"/>
      <c r="AC75" s="132"/>
      <c r="AD75" s="132"/>
      <c r="AE75" s="132"/>
      <c r="AF75" s="132"/>
      <c r="AG75" s="132"/>
      <c r="AH75" s="132"/>
      <c r="AI75" s="132"/>
      <c r="AJ75" s="132"/>
      <c r="AK75" s="410"/>
      <c r="AL75" s="411"/>
      <c r="AU75" s="394"/>
    </row>
    <row r="76" spans="4:47" x14ac:dyDescent="0.25">
      <c r="D76" s="641"/>
      <c r="E76" s="642"/>
      <c r="F76" s="642"/>
      <c r="G76" s="642"/>
      <c r="H76" s="642"/>
      <c r="I76" s="642"/>
      <c r="J76" s="642"/>
      <c r="K76" s="642"/>
      <c r="L76" s="642"/>
      <c r="M76" s="642"/>
      <c r="N76" s="643"/>
      <c r="X76" s="394"/>
      <c r="AA76" s="641"/>
      <c r="AB76" s="642"/>
      <c r="AC76" s="642"/>
      <c r="AD76" s="642"/>
      <c r="AE76" s="642"/>
      <c r="AF76" s="642"/>
      <c r="AG76" s="642"/>
      <c r="AH76" s="642"/>
      <c r="AI76" s="642"/>
      <c r="AJ76" s="642"/>
      <c r="AK76" s="643"/>
      <c r="AU76" s="394"/>
    </row>
    <row r="77" spans="4:47" x14ac:dyDescent="0.25">
      <c r="D77" s="398"/>
      <c r="E77" s="124" t="s">
        <v>35</v>
      </c>
      <c r="F77" s="353">
        <v>7</v>
      </c>
      <c r="G77" s="124" t="s">
        <v>306</v>
      </c>
      <c r="H77" s="124"/>
      <c r="I77" s="124"/>
      <c r="J77" s="21" t="s">
        <v>144</v>
      </c>
      <c r="K77" s="265"/>
      <c r="L77" s="1"/>
      <c r="M77" s="1"/>
      <c r="N77" s="400"/>
      <c r="X77" s="394"/>
      <c r="AA77" s="398"/>
      <c r="AB77" s="124" t="s">
        <v>35</v>
      </c>
      <c r="AC77" s="353">
        <v>7</v>
      </c>
      <c r="AD77" s="124" t="s">
        <v>306</v>
      </c>
      <c r="AE77" s="124"/>
      <c r="AF77" s="124"/>
      <c r="AG77" s="21" t="s">
        <v>144</v>
      </c>
      <c r="AH77" s="399"/>
      <c r="AI77" s="1"/>
      <c r="AJ77" s="1"/>
      <c r="AK77" s="400"/>
      <c r="AU77" s="394"/>
    </row>
    <row r="78" spans="4:47" x14ac:dyDescent="0.25">
      <c r="D78" s="644" t="s">
        <v>36</v>
      </c>
      <c r="E78" s="645"/>
      <c r="F78" s="268" t="s">
        <v>28</v>
      </c>
      <c r="G78" s="402" t="str">
        <f t="shared" ref="G78" si="141">IF(F78=O$4,P$4,IF(F78=O$5,P$5,IF(F78=O$6,P$6,IF(F78=O$7,P$7,IF(F78=O$8,"","")))))</f>
        <v/>
      </c>
      <c r="H78" s="403"/>
      <c r="I78" s="403"/>
      <c r="J78" s="21" t="s">
        <v>145</v>
      </c>
      <c r="K78" s="265"/>
      <c r="L78" s="3"/>
      <c r="M78" s="3"/>
      <c r="N78" s="404"/>
      <c r="X78" s="394"/>
      <c r="AA78" s="644" t="s">
        <v>36</v>
      </c>
      <c r="AB78" s="645"/>
      <c r="AC78" s="401" t="s">
        <v>28</v>
      </c>
      <c r="AD78" s="402" t="str">
        <f t="shared" ref="AD78" si="142">IF(AC78=AL$4,AM$4,IF(AC78=AL$5,AM$5,IF(AC78=AL$6,AM$6,IF(AC78=AL$7,AM$7,IF(AC78=AL$8,"","")))))</f>
        <v/>
      </c>
      <c r="AE78" s="403"/>
      <c r="AF78" s="403"/>
      <c r="AG78" s="21" t="s">
        <v>145</v>
      </c>
      <c r="AH78" s="399"/>
      <c r="AI78" s="3"/>
      <c r="AJ78" s="3"/>
      <c r="AK78" s="404"/>
      <c r="AU78" s="394"/>
    </row>
    <row r="79" spans="4:47" ht="15" customHeight="1" x14ac:dyDescent="0.25">
      <c r="D79" s="405" t="s">
        <v>299</v>
      </c>
      <c r="E79" s="361" t="s">
        <v>59</v>
      </c>
      <c r="F79" s="124" t="s">
        <v>37</v>
      </c>
      <c r="G79" s="124" t="s">
        <v>38</v>
      </c>
      <c r="H79" s="124"/>
      <c r="I79" s="124"/>
      <c r="J79" s="124" t="s">
        <v>39</v>
      </c>
      <c r="K79" s="124"/>
      <c r="L79" s="124"/>
      <c r="M79" s="124"/>
      <c r="N79" s="406" t="s">
        <v>40</v>
      </c>
      <c r="O79" s="396" t="s">
        <v>25</v>
      </c>
      <c r="P79" s="396"/>
      <c r="Q79" s="396" t="str">
        <f t="shared" ref="Q79" si="143">IF($F$23="","",$F$23)</f>
        <v>Education /Job Training</v>
      </c>
      <c r="R79" s="396" t="str">
        <f t="shared" ref="R79" si="144">IF($F$24="","",$F$24)</f>
        <v>Health Services</v>
      </c>
      <c r="S79" s="396" t="str">
        <f t="shared" ref="S79" si="145">IF($F$25="","",$F$25)</f>
        <v>Recreation</v>
      </c>
      <c r="X79" s="394"/>
      <c r="AA79" s="405" t="s">
        <v>299</v>
      </c>
      <c r="AB79" s="361" t="s">
        <v>59</v>
      </c>
      <c r="AC79" s="124" t="s">
        <v>37</v>
      </c>
      <c r="AD79" s="124" t="s">
        <v>38</v>
      </c>
      <c r="AE79" s="124"/>
      <c r="AF79" s="124"/>
      <c r="AG79" s="124" t="s">
        <v>39</v>
      </c>
      <c r="AH79" s="124"/>
      <c r="AI79" s="124"/>
      <c r="AJ79" s="124"/>
      <c r="AK79" s="406" t="s">
        <v>40</v>
      </c>
      <c r="AL79" s="396" t="s">
        <v>25</v>
      </c>
      <c r="AM79" s="396"/>
      <c r="AN79" s="396" t="str">
        <f t="shared" ref="AN79" si="146">IF($F$23="","",$F$23)</f>
        <v>Education /Job Training</v>
      </c>
      <c r="AO79" s="396" t="str">
        <f t="shared" ref="AO79" si="147">IF($F$24="","",$F$24)</f>
        <v>Health Services</v>
      </c>
      <c r="AP79" s="396" t="str">
        <f t="shared" ref="AP79" si="148">IF($F$25="","",$F$25)</f>
        <v>Recreation</v>
      </c>
      <c r="AU79" s="394"/>
    </row>
    <row r="80" spans="4:47" ht="15" customHeight="1" x14ac:dyDescent="0.25">
      <c r="D80" s="407" t="str">
        <f t="shared" ref="D80:D82" si="149">IFERROR(VLOOKUP($E80,$U$4:$V$6,2,0),"")</f>
        <v/>
      </c>
      <c r="E80" s="354" t="str">
        <f t="shared" ref="E80" si="150">IF(OR(N80="",N80=0,G80="",J80=""),"",(IF(AND(F78=O$4,N80&lt;=Q$4),3,IF(AND(F78=O$4,N80&lt;=R$4),2,IF(AND(F78=O$4,N80&lt;=S$4),1,0)))+IF(AND(F78=O$5,N80&lt;=Q$5),3,IF(AND(F78=O$5,N80&lt;=R$5),2,IF(AND(F78=O$5,N80&lt;=S$5),1,0)))+IF(AND(F78=O$6,N80&lt;=Q$6),3,IF(AND(F78=O$6,N80&lt;=R$6),2,IF(AND(F78=O$6,N80&lt;=S$6),1,0)))+IF(AND(F78=O$7,N80&lt;=Q$7),3,IF(AND(F78=O$7,N80&lt;=R$7),2,IF(AND(F78=O$7,N80&lt;=S$7),1,0)))))</f>
        <v/>
      </c>
      <c r="F80" s="276" t="str">
        <f t="shared" ref="F80" si="151">IF($F$23="","",$F$23)</f>
        <v>Education /Job Training</v>
      </c>
      <c r="G80" s="638"/>
      <c r="H80" s="639"/>
      <c r="I80" s="640"/>
      <c r="J80" s="638"/>
      <c r="K80" s="639"/>
      <c r="L80" s="639"/>
      <c r="M80" s="640"/>
      <c r="N80" s="269"/>
      <c r="O80" s="392">
        <f t="shared" ref="O80" si="152">IF(F78="",0,1)</f>
        <v>0</v>
      </c>
      <c r="Q80" s="392" t="str">
        <f t="shared" ref="Q80" si="153">IF(F78="","",IF(E80="",0,E80))</f>
        <v/>
      </c>
      <c r="R80" s="392" t="str">
        <f t="shared" ref="R80" si="154">IF(F78="","",IF(E81="",0,E81))</f>
        <v/>
      </c>
      <c r="S80" s="392" t="str">
        <f t="shared" ref="S80" si="155">IF(F78="","",IF(E82="",0,E82))</f>
        <v/>
      </c>
      <c r="X80" s="394"/>
      <c r="AA80" s="407" t="str">
        <f t="shared" si="39"/>
        <v/>
      </c>
      <c r="AB80" s="354" t="str">
        <f t="shared" ref="AB80" si="156">IF(OR(AK80="",AK80=0,AD80="",AG80=""),"",(IF(AND(AC78=AL$4,AK80&lt;=AN$4),3,IF(AND(AC78=AL$4,AK80&lt;=AO$4),2,IF(AND(AC78=AL$4,AK80&lt;=AP$4),1,0)))+IF(AND(AC78=AL$5,AK80&lt;=AN$5),3,IF(AND(AC78=AL$5,AK80&lt;=AO$5),2,IF(AND(AC78=AL$5,AK80&lt;=AP$5),1,0)))+IF(AND(AC78=AL$6,AK80&lt;=AN$6),3,IF(AND(AC78=AL$6,AK80&lt;=AO$6),2,IF(AND(AC78=AL$6,AK80&lt;=AP$6),1,0)))+IF(AND(AC78=AL$7,AK80&lt;=AN$7),3,IF(AND(AC78=AL$7,AK80&lt;=AO$7),2,IF(AND(AC78=AL$7,AK80&lt;=AP$7),1,0)))))</f>
        <v/>
      </c>
      <c r="AC80" s="276" t="str">
        <f t="shared" ref="AC80" si="157">IF($F$23="","",$F$23)</f>
        <v>Education /Job Training</v>
      </c>
      <c r="AD80" s="646"/>
      <c r="AE80" s="647"/>
      <c r="AF80" s="648"/>
      <c r="AG80" s="646"/>
      <c r="AH80" s="647"/>
      <c r="AI80" s="647"/>
      <c r="AJ80" s="648"/>
      <c r="AK80" s="408"/>
      <c r="AL80" s="392">
        <f t="shared" ref="AL80" si="158">IF(AC78="",0,1)</f>
        <v>0</v>
      </c>
      <c r="AN80" s="392" t="str">
        <f t="shared" ref="AN80" si="159">IF(AC78="","",IF(AB80="",0,AB80))</f>
        <v/>
      </c>
      <c r="AO80" s="392" t="str">
        <f t="shared" ref="AO80" si="160">IF(AC78="","",IF(AB81="",0,AB81))</f>
        <v/>
      </c>
      <c r="AP80" s="392" t="str">
        <f t="shared" ref="AP80" si="161">IF(AC78="","",IF(AB82="",0,AB82))</f>
        <v/>
      </c>
      <c r="AU80" s="394"/>
    </row>
    <row r="81" spans="4:47" ht="15" customHeight="1" x14ac:dyDescent="0.25">
      <c r="D81" s="407" t="str">
        <f t="shared" si="149"/>
        <v/>
      </c>
      <c r="E81" s="354" t="str">
        <f t="shared" ref="E81" si="162">IF(OR(N81="",N81=0,G81="",J81=""),"",(IF(AND(F78=O$4,N81&lt;=Q$4),3,IF(AND(F78=O$4,N81&lt;=R$4),2,IF(AND(F78=O$4,N81&lt;=S$4),1,0)))+IF(AND(F78=O$5,N81&lt;=Q$5),3,IF(AND(F78=O$5,N81&lt;=R$5),2,IF(AND(F78=O$5,N81&lt;=S$5),1,0)))+IF(AND(F78=O$6,N81&lt;=Q$6),3,IF(AND(F78=O$6,N81&lt;=R$6),2,IF(AND(F78=O$6,N81&lt;=S$6),1,0)))+IF(AND(F78=O$7,N81&lt;=Q$7),3,IF(AND(F78=O$7,N81&lt;=R$7),2,IF(AND(F78=O$7,N81&lt;=S$7),1,0)))))</f>
        <v/>
      </c>
      <c r="F81" s="276" t="str">
        <f t="shared" ref="F81" si="163">IF($F$24="","",$F$24)</f>
        <v>Health Services</v>
      </c>
      <c r="G81" s="638"/>
      <c r="H81" s="639"/>
      <c r="I81" s="640"/>
      <c r="J81" s="638"/>
      <c r="K81" s="639"/>
      <c r="L81" s="639"/>
      <c r="M81" s="640"/>
      <c r="N81" s="269"/>
      <c r="X81" s="394"/>
      <c r="AA81" s="407" t="str">
        <f t="shared" si="39"/>
        <v/>
      </c>
      <c r="AB81" s="354" t="str">
        <f t="shared" ref="AB81" si="164">IF(OR(AK81="",AK81=0,AD81="",AG81=""),"",(IF(AND(AC78=AL$4,AK81&lt;=AN$4),3,IF(AND(AC78=AL$4,AK81&lt;=AO$4),2,IF(AND(AC78=AL$4,AK81&lt;=AP$4),1,0)))+IF(AND(AC78=AL$5,AK81&lt;=AN$5),3,IF(AND(AC78=AL$5,AK81&lt;=AO$5),2,IF(AND(AC78=AL$5,AK81&lt;=AP$5),1,0)))+IF(AND(AC78=AL$6,AK81&lt;=AN$6),3,IF(AND(AC78=AL$6,AK81&lt;=AO$6),2,IF(AND(AC78=AL$6,AK81&lt;=AP$6),1,0)))+IF(AND(AC78=AL$7,AK81&lt;=AN$7),3,IF(AND(AC78=AL$7,AK81&lt;=AO$7),2,IF(AND(AC78=AL$7,AK81&lt;=AP$7),1,0)))))</f>
        <v/>
      </c>
      <c r="AC81" s="276" t="str">
        <f t="shared" ref="AC81" si="165">IF($F$24="","",$F$24)</f>
        <v>Health Services</v>
      </c>
      <c r="AD81" s="646"/>
      <c r="AE81" s="647"/>
      <c r="AF81" s="648"/>
      <c r="AG81" s="646"/>
      <c r="AH81" s="647"/>
      <c r="AI81" s="647"/>
      <c r="AJ81" s="648"/>
      <c r="AK81" s="408"/>
      <c r="AU81" s="394"/>
    </row>
    <row r="82" spans="4:47" ht="15" customHeight="1" x14ac:dyDescent="0.25">
      <c r="D82" s="407" t="str">
        <f t="shared" si="149"/>
        <v/>
      </c>
      <c r="E82" s="354" t="str">
        <f t="shared" ref="E82" si="166">IF(OR(N82="",N82=0,G82="",J82=""),"",(IF(AND(F78=O$4,N82&lt;=Q$4),3,IF(AND(F78=O$4,N82&lt;=R$4),2,IF(AND(F78=O$4,N82&lt;=S$4),1,0)))+IF(AND(F78=O$5,N82&lt;=Q$5),3,IF(AND(F78=O$5,N82&lt;=R$5),2,IF(AND(F78=O$5,N82&lt;=S$5),1,0)))+IF(AND(F78=O$6,N82&lt;=Q$6),3,IF(AND(F78=O$6,N82&lt;=R$6),2,IF(AND(F78=O$6,N82&lt;=S$6),1,0)))+IF(AND(F78=O$7,N82&lt;=Q$7),3,IF(AND(F78=O$7,N82&lt;=R$7),2,IF(AND(F78=O$7,N82&lt;=S$7),1,0)))))</f>
        <v/>
      </c>
      <c r="F82" s="276" t="str">
        <f t="shared" ref="F82" si="167">IF($F$25="","",$F$25)</f>
        <v>Recreation</v>
      </c>
      <c r="G82" s="638"/>
      <c r="H82" s="639"/>
      <c r="I82" s="640"/>
      <c r="J82" s="638"/>
      <c r="K82" s="639"/>
      <c r="L82" s="639"/>
      <c r="M82" s="640"/>
      <c r="N82" s="269"/>
      <c r="X82" s="394"/>
      <c r="AA82" s="407" t="str">
        <f t="shared" si="39"/>
        <v/>
      </c>
      <c r="AB82" s="354" t="str">
        <f t="shared" ref="AB82" si="168">IF(OR(AK82="",AK82=0,AD82="",AG82=""),"",(IF(AND(AC78=AL$4,AK82&lt;=AN$4),3,IF(AND(AC78=AL$4,AK82&lt;=AO$4),2,IF(AND(AC78=AL$4,AK82&lt;=AP$4),1,0)))+IF(AND(AC78=AL$5,AK82&lt;=AN$5),3,IF(AND(AC78=AL$5,AK82&lt;=AO$5),2,IF(AND(AC78=AL$5,AK82&lt;=AP$5),1,0)))+IF(AND(AC78=AL$6,AK82&lt;=AN$6),3,IF(AND(AC78=AL$6,AK82&lt;=AO$6),2,IF(AND(AC78=AL$6,AK82&lt;=AP$6),1,0)))+IF(AND(AC78=AL$7,AK82&lt;=AN$7),3,IF(AND(AC78=AL$7,AK82&lt;=AO$7),2,IF(AND(AC78=AL$7,AK82&lt;=AP$7),1,0)))))</f>
        <v/>
      </c>
      <c r="AC82" s="276" t="str">
        <f t="shared" ref="AC82" si="169">IF($F$25="","",$F$25)</f>
        <v>Recreation</v>
      </c>
      <c r="AD82" s="646"/>
      <c r="AE82" s="647"/>
      <c r="AF82" s="648"/>
      <c r="AG82" s="646"/>
      <c r="AH82" s="647"/>
      <c r="AI82" s="647"/>
      <c r="AJ82" s="648"/>
      <c r="AK82" s="408"/>
      <c r="AU82" s="394"/>
    </row>
    <row r="83" spans="4:47" ht="15" customHeight="1" thickBot="1" x14ac:dyDescent="0.3">
      <c r="D83" s="409"/>
      <c r="E83" s="132"/>
      <c r="F83" s="132"/>
      <c r="G83" s="132"/>
      <c r="H83" s="132"/>
      <c r="I83" s="132"/>
      <c r="J83" s="132"/>
      <c r="K83" s="132"/>
      <c r="L83" s="132"/>
      <c r="M83" s="132"/>
      <c r="N83" s="410"/>
      <c r="O83" s="411"/>
      <c r="X83" s="394"/>
      <c r="AA83" s="409"/>
      <c r="AB83" s="132"/>
      <c r="AC83" s="132"/>
      <c r="AD83" s="132"/>
      <c r="AE83" s="132"/>
      <c r="AF83" s="132"/>
      <c r="AG83" s="132"/>
      <c r="AH83" s="132"/>
      <c r="AI83" s="132"/>
      <c r="AJ83" s="132"/>
      <c r="AK83" s="410"/>
      <c r="AL83" s="411"/>
      <c r="AU83" s="394"/>
    </row>
    <row r="84" spans="4:47" ht="15" customHeight="1" x14ac:dyDescent="0.25">
      <c r="D84" s="641"/>
      <c r="E84" s="642"/>
      <c r="F84" s="642"/>
      <c r="G84" s="642"/>
      <c r="H84" s="642"/>
      <c r="I84" s="642"/>
      <c r="J84" s="642"/>
      <c r="K84" s="642"/>
      <c r="L84" s="642"/>
      <c r="M84" s="642"/>
      <c r="N84" s="643"/>
      <c r="X84" s="394"/>
      <c r="AA84" s="641"/>
      <c r="AB84" s="642"/>
      <c r="AC84" s="642"/>
      <c r="AD84" s="642"/>
      <c r="AE84" s="642"/>
      <c r="AF84" s="642"/>
      <c r="AG84" s="642"/>
      <c r="AH84" s="642"/>
      <c r="AI84" s="642"/>
      <c r="AJ84" s="642"/>
      <c r="AK84" s="643"/>
      <c r="AU84" s="394"/>
    </row>
    <row r="85" spans="4:47" ht="15" customHeight="1" x14ac:dyDescent="0.25">
      <c r="D85" s="398"/>
      <c r="E85" s="124" t="s">
        <v>35</v>
      </c>
      <c r="F85" s="353">
        <v>8</v>
      </c>
      <c r="G85" s="124" t="s">
        <v>306</v>
      </c>
      <c r="H85" s="124"/>
      <c r="I85" s="124"/>
      <c r="J85" s="21" t="s">
        <v>144</v>
      </c>
      <c r="K85" s="265"/>
      <c r="L85" s="1"/>
      <c r="M85" s="1"/>
      <c r="N85" s="400"/>
      <c r="X85" s="394"/>
      <c r="AA85" s="398"/>
      <c r="AB85" s="124" t="s">
        <v>35</v>
      </c>
      <c r="AC85" s="353">
        <v>8</v>
      </c>
      <c r="AD85" s="124" t="s">
        <v>306</v>
      </c>
      <c r="AE85" s="124"/>
      <c r="AF85" s="124"/>
      <c r="AG85" s="21" t="s">
        <v>144</v>
      </c>
      <c r="AH85" s="399"/>
      <c r="AI85" s="1"/>
      <c r="AJ85" s="1"/>
      <c r="AK85" s="400"/>
      <c r="AU85" s="394"/>
    </row>
    <row r="86" spans="4:47" ht="15" customHeight="1" x14ac:dyDescent="0.25">
      <c r="D86" s="644" t="s">
        <v>36</v>
      </c>
      <c r="E86" s="645"/>
      <c r="F86" s="268" t="s">
        <v>28</v>
      </c>
      <c r="G86" s="402" t="str">
        <f t="shared" ref="G86" si="170">IF(F86=O$4,P$4,IF(F86=O$5,P$5,IF(F86=O$6,P$6,IF(F86=O$7,P$7,IF(F86=O$8,"","")))))</f>
        <v/>
      </c>
      <c r="H86" s="403"/>
      <c r="I86" s="403"/>
      <c r="J86" s="21" t="s">
        <v>145</v>
      </c>
      <c r="K86" s="265"/>
      <c r="L86" s="3"/>
      <c r="M86" s="3"/>
      <c r="N86" s="404"/>
      <c r="X86" s="394"/>
      <c r="AA86" s="644" t="s">
        <v>36</v>
      </c>
      <c r="AB86" s="645"/>
      <c r="AC86" s="401" t="s">
        <v>28</v>
      </c>
      <c r="AD86" s="402" t="str">
        <f t="shared" ref="AD86" si="171">IF(AC86=AL$4,AM$4,IF(AC86=AL$5,AM$5,IF(AC86=AL$6,AM$6,IF(AC86=AL$7,AM$7,IF(AC86=AL$8,"","")))))</f>
        <v/>
      </c>
      <c r="AE86" s="403"/>
      <c r="AF86" s="403"/>
      <c r="AG86" s="21" t="s">
        <v>145</v>
      </c>
      <c r="AH86" s="399"/>
      <c r="AI86" s="3"/>
      <c r="AJ86" s="3"/>
      <c r="AK86" s="404"/>
      <c r="AU86" s="394"/>
    </row>
    <row r="87" spans="4:47" x14ac:dyDescent="0.25">
      <c r="D87" s="405" t="s">
        <v>299</v>
      </c>
      <c r="E87" s="361" t="s">
        <v>59</v>
      </c>
      <c r="F87" s="124" t="s">
        <v>37</v>
      </c>
      <c r="G87" s="124" t="s">
        <v>38</v>
      </c>
      <c r="H87" s="124"/>
      <c r="I87" s="124"/>
      <c r="J87" s="124" t="s">
        <v>39</v>
      </c>
      <c r="K87" s="124"/>
      <c r="L87" s="124"/>
      <c r="M87" s="124"/>
      <c r="N87" s="406" t="s">
        <v>40</v>
      </c>
      <c r="O87" s="396" t="s">
        <v>25</v>
      </c>
      <c r="P87" s="396"/>
      <c r="Q87" s="396" t="str">
        <f t="shared" ref="Q87" si="172">IF($F$23="","",$F$23)</f>
        <v>Education /Job Training</v>
      </c>
      <c r="R87" s="396" t="str">
        <f t="shared" ref="R87" si="173">IF($F$24="","",$F$24)</f>
        <v>Health Services</v>
      </c>
      <c r="S87" s="396" t="str">
        <f t="shared" ref="S87" si="174">IF($F$25="","",$F$25)</f>
        <v>Recreation</v>
      </c>
      <c r="X87" s="394"/>
      <c r="AA87" s="405" t="s">
        <v>299</v>
      </c>
      <c r="AB87" s="361" t="s">
        <v>59</v>
      </c>
      <c r="AC87" s="124" t="s">
        <v>37</v>
      </c>
      <c r="AD87" s="124" t="s">
        <v>38</v>
      </c>
      <c r="AE87" s="124"/>
      <c r="AF87" s="124"/>
      <c r="AG87" s="124" t="s">
        <v>39</v>
      </c>
      <c r="AH87" s="124"/>
      <c r="AI87" s="124"/>
      <c r="AJ87" s="124"/>
      <c r="AK87" s="406" t="s">
        <v>40</v>
      </c>
      <c r="AL87" s="396" t="s">
        <v>25</v>
      </c>
      <c r="AM87" s="396"/>
      <c r="AN87" s="396" t="str">
        <f t="shared" ref="AN87" si="175">IF($F$23="","",$F$23)</f>
        <v>Education /Job Training</v>
      </c>
      <c r="AO87" s="396" t="str">
        <f t="shared" ref="AO87" si="176">IF($F$24="","",$F$24)</f>
        <v>Health Services</v>
      </c>
      <c r="AP87" s="396" t="str">
        <f t="shared" ref="AP87" si="177">IF($F$25="","",$F$25)</f>
        <v>Recreation</v>
      </c>
      <c r="AU87" s="394"/>
    </row>
    <row r="88" spans="4:47" x14ac:dyDescent="0.25">
      <c r="D88" s="407" t="str">
        <f t="shared" ref="D88:D90" si="178">IFERROR(VLOOKUP($E88,$U$4:$V$6,2,0),"")</f>
        <v/>
      </c>
      <c r="E88" s="354" t="str">
        <f t="shared" ref="E88" si="179">IF(OR(N88="",N88=0,G88="",J88=""),"",(IF(AND(F86=O$4,N88&lt;=Q$4),3,IF(AND(F86=O$4,N88&lt;=R$4),2,IF(AND(F86=O$4,N88&lt;=S$4),1,0)))+IF(AND(F86=O$5,N88&lt;=Q$5),3,IF(AND(F86=O$5,N88&lt;=R$5),2,IF(AND(F86=O$5,N88&lt;=S$5),1,0)))+IF(AND(F86=O$6,N88&lt;=Q$6),3,IF(AND(F86=O$6,N88&lt;=R$6),2,IF(AND(F86=O$6,N88&lt;=S$6),1,0)))+IF(AND(F86=O$7,N88&lt;=Q$7),3,IF(AND(F86=O$7,N88&lt;=R$7),2,IF(AND(F86=O$7,N88&lt;=S$7),1,0)))))</f>
        <v/>
      </c>
      <c r="F88" s="276" t="str">
        <f t="shared" ref="F88" si="180">IF($F$23="","",$F$23)</f>
        <v>Education /Job Training</v>
      </c>
      <c r="G88" s="638"/>
      <c r="H88" s="639"/>
      <c r="I88" s="640"/>
      <c r="J88" s="638"/>
      <c r="K88" s="639"/>
      <c r="L88" s="639"/>
      <c r="M88" s="640"/>
      <c r="N88" s="269"/>
      <c r="O88" s="392">
        <f t="shared" ref="O88" si="181">IF(F86="",0,1)</f>
        <v>0</v>
      </c>
      <c r="Q88" s="392" t="str">
        <f t="shared" ref="Q88" si="182">IF(F86="","",IF(E88="",0,E88))</f>
        <v/>
      </c>
      <c r="R88" s="392" t="str">
        <f t="shared" ref="R88" si="183">IF(F86="","",IF(E89="",0,E89))</f>
        <v/>
      </c>
      <c r="S88" s="392" t="str">
        <f t="shared" ref="S88" si="184">IF(F86="","",IF(E90="",0,E90))</f>
        <v/>
      </c>
      <c r="X88" s="394"/>
      <c r="AA88" s="407" t="str">
        <f t="shared" si="39"/>
        <v/>
      </c>
      <c r="AB88" s="354" t="str">
        <f t="shared" ref="AB88" si="185">IF(OR(AK88="",AK88=0,AD88="",AG88=""),"",(IF(AND(AC86=AL$4,AK88&lt;=AN$4),3,IF(AND(AC86=AL$4,AK88&lt;=AO$4),2,IF(AND(AC86=AL$4,AK88&lt;=AP$4),1,0)))+IF(AND(AC86=AL$5,AK88&lt;=AN$5),3,IF(AND(AC86=AL$5,AK88&lt;=AO$5),2,IF(AND(AC86=AL$5,AK88&lt;=AP$5),1,0)))+IF(AND(AC86=AL$6,AK88&lt;=AN$6),3,IF(AND(AC86=AL$6,AK88&lt;=AO$6),2,IF(AND(AC86=AL$6,AK88&lt;=AP$6),1,0)))+IF(AND(AC86=AL$7,AK88&lt;=AN$7),3,IF(AND(AC86=AL$7,AK88&lt;=AO$7),2,IF(AND(AC86=AL$7,AK88&lt;=AP$7),1,0)))))</f>
        <v/>
      </c>
      <c r="AC88" s="276" t="str">
        <f t="shared" ref="AC88" si="186">IF($F$23="","",$F$23)</f>
        <v>Education /Job Training</v>
      </c>
      <c r="AD88" s="646"/>
      <c r="AE88" s="647"/>
      <c r="AF88" s="648"/>
      <c r="AG88" s="646"/>
      <c r="AH88" s="647"/>
      <c r="AI88" s="647"/>
      <c r="AJ88" s="648"/>
      <c r="AK88" s="408"/>
      <c r="AL88" s="392">
        <f t="shared" ref="AL88" si="187">IF(AC86="",0,1)</f>
        <v>0</v>
      </c>
      <c r="AN88" s="392" t="str">
        <f t="shared" ref="AN88" si="188">IF(AC86="","",IF(AB88="",0,AB88))</f>
        <v/>
      </c>
      <c r="AO88" s="392" t="str">
        <f t="shared" ref="AO88" si="189">IF(AC86="","",IF(AB89="",0,AB89))</f>
        <v/>
      </c>
      <c r="AP88" s="392" t="str">
        <f t="shared" ref="AP88" si="190">IF(AC86="","",IF(AB90="",0,AB90))</f>
        <v/>
      </c>
      <c r="AU88" s="394"/>
    </row>
    <row r="89" spans="4:47" x14ac:dyDescent="0.25">
      <c r="D89" s="407" t="str">
        <f t="shared" si="178"/>
        <v/>
      </c>
      <c r="E89" s="354" t="str">
        <f t="shared" ref="E89" si="191">IF(OR(N89="",N89=0,G89="",J89=""),"",(IF(AND(F86=O$4,N89&lt;=Q$4),3,IF(AND(F86=O$4,N89&lt;=R$4),2,IF(AND(F86=O$4,N89&lt;=S$4),1,0)))+IF(AND(F86=O$5,N89&lt;=Q$5),3,IF(AND(F86=O$5,N89&lt;=R$5),2,IF(AND(F86=O$5,N89&lt;=S$5),1,0)))+IF(AND(F86=O$6,N89&lt;=Q$6),3,IF(AND(F86=O$6,N89&lt;=R$6),2,IF(AND(F86=O$6,N89&lt;=S$6),1,0)))+IF(AND(F86=O$7,N89&lt;=Q$7),3,IF(AND(F86=O$7,N89&lt;=R$7),2,IF(AND(F86=O$7,N89&lt;=S$7),1,0)))))</f>
        <v/>
      </c>
      <c r="F89" s="276" t="str">
        <f t="shared" ref="F89" si="192">IF($F$24="","",$F$24)</f>
        <v>Health Services</v>
      </c>
      <c r="G89" s="638"/>
      <c r="H89" s="639"/>
      <c r="I89" s="640"/>
      <c r="J89" s="638"/>
      <c r="K89" s="639"/>
      <c r="L89" s="639"/>
      <c r="M89" s="640"/>
      <c r="N89" s="269"/>
      <c r="X89" s="394"/>
      <c r="AA89" s="407" t="str">
        <f t="shared" si="39"/>
        <v/>
      </c>
      <c r="AB89" s="354" t="str">
        <f t="shared" ref="AB89" si="193">IF(OR(AK89="",AK89=0,AD89="",AG89=""),"",(IF(AND(AC86=AL$4,AK89&lt;=AN$4),3,IF(AND(AC86=AL$4,AK89&lt;=AO$4),2,IF(AND(AC86=AL$4,AK89&lt;=AP$4),1,0)))+IF(AND(AC86=AL$5,AK89&lt;=AN$5),3,IF(AND(AC86=AL$5,AK89&lt;=AO$5),2,IF(AND(AC86=AL$5,AK89&lt;=AP$5),1,0)))+IF(AND(AC86=AL$6,AK89&lt;=AN$6),3,IF(AND(AC86=AL$6,AK89&lt;=AO$6),2,IF(AND(AC86=AL$6,AK89&lt;=AP$6),1,0)))+IF(AND(AC86=AL$7,AK89&lt;=AN$7),3,IF(AND(AC86=AL$7,AK89&lt;=AO$7),2,IF(AND(AC86=AL$7,AK89&lt;=AP$7),1,0)))))</f>
        <v/>
      </c>
      <c r="AC89" s="276" t="str">
        <f t="shared" ref="AC89" si="194">IF($F$24="","",$F$24)</f>
        <v>Health Services</v>
      </c>
      <c r="AD89" s="646"/>
      <c r="AE89" s="647"/>
      <c r="AF89" s="648"/>
      <c r="AG89" s="646"/>
      <c r="AH89" s="647"/>
      <c r="AI89" s="647"/>
      <c r="AJ89" s="648"/>
      <c r="AK89" s="408"/>
      <c r="AU89" s="394"/>
    </row>
    <row r="90" spans="4:47" x14ac:dyDescent="0.25">
      <c r="D90" s="407" t="str">
        <f t="shared" si="178"/>
        <v/>
      </c>
      <c r="E90" s="354" t="str">
        <f t="shared" ref="E90" si="195">IF(OR(N90="",N90=0,G90="",J90=""),"",(IF(AND(F86=O$4,N90&lt;=Q$4),3,IF(AND(F86=O$4,N90&lt;=R$4),2,IF(AND(F86=O$4,N90&lt;=S$4),1,0)))+IF(AND(F86=O$5,N90&lt;=Q$5),3,IF(AND(F86=O$5,N90&lt;=R$5),2,IF(AND(F86=O$5,N90&lt;=S$5),1,0)))+IF(AND(F86=O$6,N90&lt;=Q$6),3,IF(AND(F86=O$6,N90&lt;=R$6),2,IF(AND(F86=O$6,N90&lt;=S$6),1,0)))+IF(AND(F86=O$7,N90&lt;=Q$7),3,IF(AND(F86=O$7,N90&lt;=R$7),2,IF(AND(F86=O$7,N90&lt;=S$7),1,0)))))</f>
        <v/>
      </c>
      <c r="F90" s="276" t="str">
        <f t="shared" ref="F90" si="196">IF($F$25="","",$F$25)</f>
        <v>Recreation</v>
      </c>
      <c r="G90" s="638"/>
      <c r="H90" s="639"/>
      <c r="I90" s="640"/>
      <c r="J90" s="638"/>
      <c r="K90" s="639"/>
      <c r="L90" s="639"/>
      <c r="M90" s="640"/>
      <c r="N90" s="269"/>
      <c r="X90" s="394"/>
      <c r="AA90" s="407" t="str">
        <f t="shared" si="39"/>
        <v/>
      </c>
      <c r="AB90" s="354" t="str">
        <f t="shared" ref="AB90" si="197">IF(OR(AK90="",AK90=0,AD90="",AG90=""),"",(IF(AND(AC86=AL$4,AK90&lt;=AN$4),3,IF(AND(AC86=AL$4,AK90&lt;=AO$4),2,IF(AND(AC86=AL$4,AK90&lt;=AP$4),1,0)))+IF(AND(AC86=AL$5,AK90&lt;=AN$5),3,IF(AND(AC86=AL$5,AK90&lt;=AO$5),2,IF(AND(AC86=AL$5,AK90&lt;=AP$5),1,0)))+IF(AND(AC86=AL$6,AK90&lt;=AN$6),3,IF(AND(AC86=AL$6,AK90&lt;=AO$6),2,IF(AND(AC86=AL$6,AK90&lt;=AP$6),1,0)))+IF(AND(AC86=AL$7,AK90&lt;=AN$7),3,IF(AND(AC86=AL$7,AK90&lt;=AO$7),2,IF(AND(AC86=AL$7,AK90&lt;=AP$7),1,0)))))</f>
        <v/>
      </c>
      <c r="AC90" s="276" t="str">
        <f t="shared" ref="AC90" si="198">IF($F$25="","",$F$25)</f>
        <v>Recreation</v>
      </c>
      <c r="AD90" s="646"/>
      <c r="AE90" s="647"/>
      <c r="AF90" s="648"/>
      <c r="AG90" s="646"/>
      <c r="AH90" s="647"/>
      <c r="AI90" s="647"/>
      <c r="AJ90" s="648"/>
      <c r="AK90" s="408"/>
      <c r="AU90" s="394"/>
    </row>
    <row r="91" spans="4:47" ht="16.5" thickBot="1" x14ac:dyDescent="0.3">
      <c r="D91" s="409"/>
      <c r="E91" s="132"/>
      <c r="F91" s="132"/>
      <c r="G91" s="132"/>
      <c r="H91" s="132"/>
      <c r="I91" s="132"/>
      <c r="J91" s="132"/>
      <c r="K91" s="132"/>
      <c r="L91" s="132"/>
      <c r="M91" s="132"/>
      <c r="N91" s="410"/>
      <c r="O91" s="411"/>
      <c r="X91" s="394"/>
      <c r="AA91" s="409"/>
      <c r="AB91" s="132"/>
      <c r="AC91" s="132"/>
      <c r="AD91" s="132"/>
      <c r="AE91" s="132"/>
      <c r="AF91" s="132"/>
      <c r="AG91" s="132"/>
      <c r="AH91" s="132"/>
      <c r="AI91" s="132"/>
      <c r="AJ91" s="132"/>
      <c r="AK91" s="410"/>
      <c r="AL91" s="411"/>
      <c r="AU91" s="394"/>
    </row>
    <row r="92" spans="4:47" ht="15" customHeight="1" x14ac:dyDescent="0.25">
      <c r="D92" s="641"/>
      <c r="E92" s="642"/>
      <c r="F92" s="642"/>
      <c r="G92" s="642"/>
      <c r="H92" s="642"/>
      <c r="I92" s="642"/>
      <c r="J92" s="642"/>
      <c r="K92" s="642"/>
      <c r="L92" s="642"/>
      <c r="M92" s="642"/>
      <c r="N92" s="643"/>
      <c r="X92" s="394"/>
      <c r="AA92" s="641"/>
      <c r="AB92" s="642"/>
      <c r="AC92" s="642"/>
      <c r="AD92" s="642"/>
      <c r="AE92" s="642"/>
      <c r="AF92" s="642"/>
      <c r="AG92" s="642"/>
      <c r="AH92" s="642"/>
      <c r="AI92" s="642"/>
      <c r="AJ92" s="642"/>
      <c r="AK92" s="643"/>
      <c r="AU92" s="394"/>
    </row>
    <row r="93" spans="4:47" ht="15" customHeight="1" x14ac:dyDescent="0.25">
      <c r="D93" s="398"/>
      <c r="E93" s="124" t="s">
        <v>35</v>
      </c>
      <c r="F93" s="353">
        <v>9</v>
      </c>
      <c r="G93" s="124" t="s">
        <v>306</v>
      </c>
      <c r="H93" s="124"/>
      <c r="I93" s="124"/>
      <c r="J93" s="21" t="s">
        <v>144</v>
      </c>
      <c r="K93" s="265"/>
      <c r="L93" s="1"/>
      <c r="M93" s="1"/>
      <c r="N93" s="400"/>
      <c r="X93" s="394"/>
      <c r="AA93" s="398"/>
      <c r="AB93" s="124" t="s">
        <v>35</v>
      </c>
      <c r="AC93" s="353">
        <v>9</v>
      </c>
      <c r="AD93" s="124" t="s">
        <v>306</v>
      </c>
      <c r="AE93" s="124"/>
      <c r="AF93" s="124"/>
      <c r="AG93" s="21" t="s">
        <v>144</v>
      </c>
      <c r="AH93" s="399"/>
      <c r="AI93" s="1"/>
      <c r="AJ93" s="1"/>
      <c r="AK93" s="400"/>
      <c r="AU93" s="394"/>
    </row>
    <row r="94" spans="4:47" ht="15" customHeight="1" x14ac:dyDescent="0.25">
      <c r="D94" s="644" t="s">
        <v>36</v>
      </c>
      <c r="E94" s="645"/>
      <c r="F94" s="268" t="s">
        <v>28</v>
      </c>
      <c r="G94" s="402" t="str">
        <f t="shared" ref="G94" si="199">IF(F94=O$4,P$4,IF(F94=O$5,P$5,IF(F94=O$6,P$6,IF(F94=O$7,P$7,IF(F94=O$8,"","")))))</f>
        <v/>
      </c>
      <c r="H94" s="403"/>
      <c r="I94" s="403"/>
      <c r="J94" s="21" t="s">
        <v>145</v>
      </c>
      <c r="K94" s="265"/>
      <c r="L94" s="3"/>
      <c r="M94" s="3"/>
      <c r="N94" s="404"/>
      <c r="X94" s="394"/>
      <c r="AA94" s="644" t="s">
        <v>36</v>
      </c>
      <c r="AB94" s="645"/>
      <c r="AC94" s="401" t="s">
        <v>28</v>
      </c>
      <c r="AD94" s="402" t="str">
        <f t="shared" ref="AD94" si="200">IF(AC94=AL$4,AM$4,IF(AC94=AL$5,AM$5,IF(AC94=AL$6,AM$6,IF(AC94=AL$7,AM$7,IF(AC94=AL$8,"","")))))</f>
        <v/>
      </c>
      <c r="AE94" s="403"/>
      <c r="AF94" s="403"/>
      <c r="AG94" s="21" t="s">
        <v>145</v>
      </c>
      <c r="AH94" s="399"/>
      <c r="AI94" s="3"/>
      <c r="AJ94" s="3"/>
      <c r="AK94" s="404"/>
      <c r="AU94" s="394"/>
    </row>
    <row r="95" spans="4:47" ht="15" customHeight="1" x14ac:dyDescent="0.25">
      <c r="D95" s="405" t="s">
        <v>299</v>
      </c>
      <c r="E95" s="361" t="s">
        <v>59</v>
      </c>
      <c r="F95" s="124" t="s">
        <v>37</v>
      </c>
      <c r="G95" s="124" t="s">
        <v>38</v>
      </c>
      <c r="H95" s="124"/>
      <c r="I95" s="124"/>
      <c r="J95" s="124" t="s">
        <v>39</v>
      </c>
      <c r="K95" s="124"/>
      <c r="L95" s="124"/>
      <c r="M95" s="124"/>
      <c r="N95" s="406" t="s">
        <v>40</v>
      </c>
      <c r="O95" s="396" t="s">
        <v>25</v>
      </c>
      <c r="P95" s="396"/>
      <c r="Q95" s="396" t="str">
        <f t="shared" ref="Q95" si="201">IF($F$23="","",$F$23)</f>
        <v>Education /Job Training</v>
      </c>
      <c r="R95" s="396" t="str">
        <f t="shared" ref="R95" si="202">IF($F$24="","",$F$24)</f>
        <v>Health Services</v>
      </c>
      <c r="S95" s="396" t="str">
        <f t="shared" ref="S95" si="203">IF($F$25="","",$F$25)</f>
        <v>Recreation</v>
      </c>
      <c r="X95" s="394"/>
      <c r="AA95" s="405" t="s">
        <v>299</v>
      </c>
      <c r="AB95" s="361" t="s">
        <v>59</v>
      </c>
      <c r="AC95" s="124" t="s">
        <v>37</v>
      </c>
      <c r="AD95" s="124" t="s">
        <v>38</v>
      </c>
      <c r="AE95" s="124"/>
      <c r="AF95" s="124"/>
      <c r="AG95" s="124" t="s">
        <v>39</v>
      </c>
      <c r="AH95" s="124"/>
      <c r="AI95" s="124"/>
      <c r="AJ95" s="124"/>
      <c r="AK95" s="406" t="s">
        <v>40</v>
      </c>
      <c r="AL95" s="396" t="s">
        <v>25</v>
      </c>
      <c r="AM95" s="396"/>
      <c r="AN95" s="396" t="str">
        <f t="shared" ref="AN95" si="204">IF($F$23="","",$F$23)</f>
        <v>Education /Job Training</v>
      </c>
      <c r="AO95" s="396" t="str">
        <f t="shared" ref="AO95" si="205">IF($F$24="","",$F$24)</f>
        <v>Health Services</v>
      </c>
      <c r="AP95" s="396" t="str">
        <f t="shared" ref="AP95" si="206">IF($F$25="","",$F$25)</f>
        <v>Recreation</v>
      </c>
      <c r="AU95" s="394"/>
    </row>
    <row r="96" spans="4:47" ht="15" customHeight="1" x14ac:dyDescent="0.25">
      <c r="D96" s="407" t="str">
        <f t="shared" ref="D96:D98" si="207">IFERROR(VLOOKUP($E96,$U$4:$V$6,2,0),"")</f>
        <v/>
      </c>
      <c r="E96" s="354" t="str">
        <f t="shared" ref="E96" si="208">IF(OR(N96="",N96=0,G96="",J96=""),"",(IF(AND(F94=O$4,N96&lt;=Q$4),3,IF(AND(F94=O$4,N96&lt;=R$4),2,IF(AND(F94=O$4,N96&lt;=S$4),1,0)))+IF(AND(F94=O$5,N96&lt;=Q$5),3,IF(AND(F94=O$5,N96&lt;=R$5),2,IF(AND(F94=O$5,N96&lt;=S$5),1,0)))+IF(AND(F94=O$6,N96&lt;=Q$6),3,IF(AND(F94=O$6,N96&lt;=R$6),2,IF(AND(F94=O$6,N96&lt;=S$6),1,0)))+IF(AND(F94=O$7,N96&lt;=Q$7),3,IF(AND(F94=O$7,N96&lt;=R$7),2,IF(AND(F94=O$7,N96&lt;=S$7),1,0)))))</f>
        <v/>
      </c>
      <c r="F96" s="276" t="str">
        <f t="shared" ref="F96" si="209">IF($F$23="","",$F$23)</f>
        <v>Education /Job Training</v>
      </c>
      <c r="G96" s="638"/>
      <c r="H96" s="639"/>
      <c r="I96" s="640"/>
      <c r="J96" s="638"/>
      <c r="K96" s="639"/>
      <c r="L96" s="639"/>
      <c r="M96" s="640"/>
      <c r="N96" s="269"/>
      <c r="O96" s="392">
        <f t="shared" ref="O96" si="210">IF(F94="",0,1)</f>
        <v>0</v>
      </c>
      <c r="Q96" s="392" t="str">
        <f t="shared" ref="Q96" si="211">IF(F94="","",IF(E96="",0,E96))</f>
        <v/>
      </c>
      <c r="R96" s="392" t="str">
        <f t="shared" ref="R96" si="212">IF(F94="","",IF(E97="",0,E97))</f>
        <v/>
      </c>
      <c r="S96" s="392" t="str">
        <f t="shared" ref="S96" si="213">IF(F94="","",IF(E98="",0,E98))</f>
        <v/>
      </c>
      <c r="X96" s="394"/>
      <c r="AA96" s="407" t="str">
        <f t="shared" si="39"/>
        <v/>
      </c>
      <c r="AB96" s="354" t="str">
        <f t="shared" ref="AB96" si="214">IF(OR(AK96="",AK96=0,AD96="",AG96=""),"",(IF(AND(AC94=AL$4,AK96&lt;=AN$4),3,IF(AND(AC94=AL$4,AK96&lt;=AO$4),2,IF(AND(AC94=AL$4,AK96&lt;=AP$4),1,0)))+IF(AND(AC94=AL$5,AK96&lt;=AN$5),3,IF(AND(AC94=AL$5,AK96&lt;=AO$5),2,IF(AND(AC94=AL$5,AK96&lt;=AP$5),1,0)))+IF(AND(AC94=AL$6,AK96&lt;=AN$6),3,IF(AND(AC94=AL$6,AK96&lt;=AO$6),2,IF(AND(AC94=AL$6,AK96&lt;=AP$6),1,0)))+IF(AND(AC94=AL$7,AK96&lt;=AN$7),3,IF(AND(AC94=AL$7,AK96&lt;=AO$7),2,IF(AND(AC94=AL$7,AK96&lt;=AP$7),1,0)))))</f>
        <v/>
      </c>
      <c r="AC96" s="276" t="str">
        <f t="shared" ref="AC96" si="215">IF($F$23="","",$F$23)</f>
        <v>Education /Job Training</v>
      </c>
      <c r="AD96" s="646"/>
      <c r="AE96" s="647"/>
      <c r="AF96" s="648"/>
      <c r="AG96" s="646"/>
      <c r="AH96" s="647"/>
      <c r="AI96" s="647"/>
      <c r="AJ96" s="648"/>
      <c r="AK96" s="408"/>
      <c r="AL96" s="392">
        <f t="shared" ref="AL96" si="216">IF(AC94="",0,1)</f>
        <v>0</v>
      </c>
      <c r="AN96" s="392" t="str">
        <f t="shared" ref="AN96" si="217">IF(AC94="","",IF(AB96="",0,AB96))</f>
        <v/>
      </c>
      <c r="AO96" s="392" t="str">
        <f t="shared" ref="AO96" si="218">IF(AC94="","",IF(AB97="",0,AB97))</f>
        <v/>
      </c>
      <c r="AP96" s="392" t="str">
        <f t="shared" ref="AP96" si="219">IF(AC94="","",IF(AB98="",0,AB98))</f>
        <v/>
      </c>
      <c r="AU96" s="394"/>
    </row>
    <row r="97" spans="4:47" ht="15" customHeight="1" x14ac:dyDescent="0.25">
      <c r="D97" s="407" t="str">
        <f t="shared" si="207"/>
        <v/>
      </c>
      <c r="E97" s="354" t="str">
        <f t="shared" ref="E97" si="220">IF(OR(N97="",N97=0,G97="",J97=""),"",(IF(AND(F94=O$4,N97&lt;=Q$4),3,IF(AND(F94=O$4,N97&lt;=R$4),2,IF(AND(F94=O$4,N97&lt;=S$4),1,0)))+IF(AND(F94=O$5,N97&lt;=Q$5),3,IF(AND(F94=O$5,N97&lt;=R$5),2,IF(AND(F94=O$5,N97&lt;=S$5),1,0)))+IF(AND(F94=O$6,N97&lt;=Q$6),3,IF(AND(F94=O$6,N97&lt;=R$6),2,IF(AND(F94=O$6,N97&lt;=S$6),1,0)))+IF(AND(F94=O$7,N97&lt;=Q$7),3,IF(AND(F94=O$7,N97&lt;=R$7),2,IF(AND(F94=O$7,N97&lt;=S$7),1,0)))))</f>
        <v/>
      </c>
      <c r="F97" s="276" t="str">
        <f t="shared" ref="F97" si="221">IF($F$24="","",$F$24)</f>
        <v>Health Services</v>
      </c>
      <c r="G97" s="638"/>
      <c r="H97" s="639"/>
      <c r="I97" s="640"/>
      <c r="J97" s="638"/>
      <c r="K97" s="639"/>
      <c r="L97" s="639"/>
      <c r="M97" s="640"/>
      <c r="N97" s="269"/>
      <c r="X97" s="394"/>
      <c r="AA97" s="407" t="str">
        <f t="shared" si="39"/>
        <v/>
      </c>
      <c r="AB97" s="354" t="str">
        <f t="shared" ref="AB97" si="222">IF(OR(AK97="",AK97=0,AD97="",AG97=""),"",(IF(AND(AC94=AL$4,AK97&lt;=AN$4),3,IF(AND(AC94=AL$4,AK97&lt;=AO$4),2,IF(AND(AC94=AL$4,AK97&lt;=AP$4),1,0)))+IF(AND(AC94=AL$5,AK97&lt;=AN$5),3,IF(AND(AC94=AL$5,AK97&lt;=AO$5),2,IF(AND(AC94=AL$5,AK97&lt;=AP$5),1,0)))+IF(AND(AC94=AL$6,AK97&lt;=AN$6),3,IF(AND(AC94=AL$6,AK97&lt;=AO$6),2,IF(AND(AC94=AL$6,AK97&lt;=AP$6),1,0)))+IF(AND(AC94=AL$7,AK97&lt;=AN$7),3,IF(AND(AC94=AL$7,AK97&lt;=AO$7),2,IF(AND(AC94=AL$7,AK97&lt;=AP$7),1,0)))))</f>
        <v/>
      </c>
      <c r="AC97" s="276" t="str">
        <f t="shared" ref="AC97" si="223">IF($F$24="","",$F$24)</f>
        <v>Health Services</v>
      </c>
      <c r="AD97" s="646"/>
      <c r="AE97" s="647"/>
      <c r="AF97" s="648"/>
      <c r="AG97" s="646"/>
      <c r="AH97" s="647"/>
      <c r="AI97" s="647"/>
      <c r="AJ97" s="648"/>
      <c r="AK97" s="408"/>
      <c r="AU97" s="394"/>
    </row>
    <row r="98" spans="4:47" ht="15" customHeight="1" x14ac:dyDescent="0.25">
      <c r="D98" s="407" t="str">
        <f t="shared" si="207"/>
        <v/>
      </c>
      <c r="E98" s="354" t="str">
        <f t="shared" ref="E98" si="224">IF(OR(N98="",N98=0,G98="",J98=""),"",(IF(AND(F94=O$4,N98&lt;=Q$4),3,IF(AND(F94=O$4,N98&lt;=R$4),2,IF(AND(F94=O$4,N98&lt;=S$4),1,0)))+IF(AND(F94=O$5,N98&lt;=Q$5),3,IF(AND(F94=O$5,N98&lt;=R$5),2,IF(AND(F94=O$5,N98&lt;=S$5),1,0)))+IF(AND(F94=O$6,N98&lt;=Q$6),3,IF(AND(F94=O$6,N98&lt;=R$6),2,IF(AND(F94=O$6,N98&lt;=S$6),1,0)))+IF(AND(F94=O$7,N98&lt;=Q$7),3,IF(AND(F94=O$7,N98&lt;=R$7),2,IF(AND(F94=O$7,N98&lt;=S$7),1,0)))))</f>
        <v/>
      </c>
      <c r="F98" s="276" t="str">
        <f t="shared" ref="F98" si="225">IF($F$25="","",$F$25)</f>
        <v>Recreation</v>
      </c>
      <c r="G98" s="638"/>
      <c r="H98" s="639"/>
      <c r="I98" s="640"/>
      <c r="J98" s="638"/>
      <c r="K98" s="639"/>
      <c r="L98" s="639"/>
      <c r="M98" s="640"/>
      <c r="N98" s="269"/>
      <c r="X98" s="394"/>
      <c r="AA98" s="407" t="str">
        <f t="shared" si="39"/>
        <v/>
      </c>
      <c r="AB98" s="354" t="str">
        <f t="shared" ref="AB98" si="226">IF(OR(AK98="",AK98=0,AD98="",AG98=""),"",(IF(AND(AC94=AL$4,AK98&lt;=AN$4),3,IF(AND(AC94=AL$4,AK98&lt;=AO$4),2,IF(AND(AC94=AL$4,AK98&lt;=AP$4),1,0)))+IF(AND(AC94=AL$5,AK98&lt;=AN$5),3,IF(AND(AC94=AL$5,AK98&lt;=AO$5),2,IF(AND(AC94=AL$5,AK98&lt;=AP$5),1,0)))+IF(AND(AC94=AL$6,AK98&lt;=AN$6),3,IF(AND(AC94=AL$6,AK98&lt;=AO$6),2,IF(AND(AC94=AL$6,AK98&lt;=AP$6),1,0)))+IF(AND(AC94=AL$7,AK98&lt;=AN$7),3,IF(AND(AC94=AL$7,AK98&lt;=AO$7),2,IF(AND(AC94=AL$7,AK98&lt;=AP$7),1,0)))))</f>
        <v/>
      </c>
      <c r="AC98" s="276" t="str">
        <f t="shared" ref="AC98" si="227">IF($F$25="","",$F$25)</f>
        <v>Recreation</v>
      </c>
      <c r="AD98" s="646"/>
      <c r="AE98" s="647"/>
      <c r="AF98" s="648"/>
      <c r="AG98" s="646"/>
      <c r="AH98" s="647"/>
      <c r="AI98" s="647"/>
      <c r="AJ98" s="648"/>
      <c r="AK98" s="408"/>
      <c r="AU98" s="394"/>
    </row>
    <row r="99" spans="4:47" ht="15" customHeight="1" thickBot="1" x14ac:dyDescent="0.3">
      <c r="D99" s="409"/>
      <c r="E99" s="132"/>
      <c r="F99" s="132"/>
      <c r="G99" s="132"/>
      <c r="H99" s="132"/>
      <c r="I99" s="132"/>
      <c r="J99" s="132"/>
      <c r="K99" s="132"/>
      <c r="L99" s="132"/>
      <c r="M99" s="132"/>
      <c r="N99" s="410"/>
      <c r="O99" s="411"/>
      <c r="X99" s="394"/>
      <c r="AA99" s="409"/>
      <c r="AB99" s="132"/>
      <c r="AC99" s="132"/>
      <c r="AD99" s="132"/>
      <c r="AE99" s="132"/>
      <c r="AF99" s="132"/>
      <c r="AG99" s="132"/>
      <c r="AH99" s="132"/>
      <c r="AI99" s="132"/>
      <c r="AJ99" s="132"/>
      <c r="AK99" s="410"/>
      <c r="AL99" s="411"/>
      <c r="AU99" s="394"/>
    </row>
    <row r="100" spans="4:47" x14ac:dyDescent="0.25">
      <c r="D100" s="641"/>
      <c r="E100" s="642"/>
      <c r="F100" s="642"/>
      <c r="G100" s="642"/>
      <c r="H100" s="642"/>
      <c r="I100" s="642"/>
      <c r="J100" s="642"/>
      <c r="K100" s="642"/>
      <c r="L100" s="642"/>
      <c r="M100" s="642"/>
      <c r="N100" s="643"/>
      <c r="X100" s="394"/>
      <c r="AA100" s="641"/>
      <c r="AB100" s="642"/>
      <c r="AC100" s="642"/>
      <c r="AD100" s="642"/>
      <c r="AE100" s="642"/>
      <c r="AF100" s="642"/>
      <c r="AG100" s="642"/>
      <c r="AH100" s="642"/>
      <c r="AI100" s="642"/>
      <c r="AJ100" s="642"/>
      <c r="AK100" s="643"/>
      <c r="AU100" s="394"/>
    </row>
    <row r="101" spans="4:47" x14ac:dyDescent="0.25">
      <c r="D101" s="398"/>
      <c r="E101" s="124" t="s">
        <v>35</v>
      </c>
      <c r="F101" s="353">
        <v>10</v>
      </c>
      <c r="G101" s="124" t="s">
        <v>306</v>
      </c>
      <c r="H101" s="124"/>
      <c r="I101" s="124"/>
      <c r="J101" s="21" t="s">
        <v>144</v>
      </c>
      <c r="K101" s="265"/>
      <c r="L101" s="1"/>
      <c r="M101" s="1"/>
      <c r="N101" s="400"/>
      <c r="X101" s="394"/>
      <c r="AA101" s="398"/>
      <c r="AB101" s="124" t="s">
        <v>35</v>
      </c>
      <c r="AC101" s="353">
        <v>10</v>
      </c>
      <c r="AD101" s="124" t="s">
        <v>306</v>
      </c>
      <c r="AE101" s="124"/>
      <c r="AF101" s="124"/>
      <c r="AG101" s="21" t="s">
        <v>144</v>
      </c>
      <c r="AH101" s="399"/>
      <c r="AI101" s="1"/>
      <c r="AJ101" s="1"/>
      <c r="AK101" s="400"/>
      <c r="AU101" s="394"/>
    </row>
    <row r="102" spans="4:47" x14ac:dyDescent="0.25">
      <c r="D102" s="644" t="s">
        <v>36</v>
      </c>
      <c r="E102" s="645"/>
      <c r="F102" s="268" t="s">
        <v>28</v>
      </c>
      <c r="G102" s="402" t="str">
        <f t="shared" ref="G102" si="228">IF(F102=O$4,P$4,IF(F102=O$5,P$5,IF(F102=O$6,P$6,IF(F102=O$7,P$7,IF(F102=O$8,"","")))))</f>
        <v/>
      </c>
      <c r="H102" s="403"/>
      <c r="I102" s="403"/>
      <c r="J102" s="21" t="s">
        <v>145</v>
      </c>
      <c r="K102" s="265"/>
      <c r="L102" s="3"/>
      <c r="M102" s="3"/>
      <c r="N102" s="404"/>
      <c r="X102" s="394"/>
      <c r="AA102" s="644" t="s">
        <v>36</v>
      </c>
      <c r="AB102" s="645"/>
      <c r="AC102" s="401" t="s">
        <v>28</v>
      </c>
      <c r="AD102" s="402" t="str">
        <f t="shared" ref="AD102" si="229">IF(AC102=AL$4,AM$4,IF(AC102=AL$5,AM$5,IF(AC102=AL$6,AM$6,IF(AC102=AL$7,AM$7,IF(AC102=AL$8,"","")))))</f>
        <v/>
      </c>
      <c r="AE102" s="403"/>
      <c r="AF102" s="403"/>
      <c r="AG102" s="21" t="s">
        <v>145</v>
      </c>
      <c r="AH102" s="399"/>
      <c r="AI102" s="3"/>
      <c r="AJ102" s="3"/>
      <c r="AK102" s="404"/>
      <c r="AU102" s="394"/>
    </row>
    <row r="103" spans="4:47" x14ac:dyDescent="0.25">
      <c r="D103" s="405" t="s">
        <v>299</v>
      </c>
      <c r="E103" s="361" t="s">
        <v>59</v>
      </c>
      <c r="F103" s="124" t="s">
        <v>37</v>
      </c>
      <c r="G103" s="124" t="s">
        <v>38</v>
      </c>
      <c r="H103" s="124"/>
      <c r="I103" s="124"/>
      <c r="J103" s="124" t="s">
        <v>39</v>
      </c>
      <c r="K103" s="124"/>
      <c r="L103" s="124"/>
      <c r="M103" s="124"/>
      <c r="N103" s="406" t="s">
        <v>40</v>
      </c>
      <c r="O103" s="396" t="s">
        <v>25</v>
      </c>
      <c r="P103" s="396"/>
      <c r="Q103" s="396" t="str">
        <f t="shared" ref="Q103" si="230">IF($F$23="","",$F$23)</f>
        <v>Education /Job Training</v>
      </c>
      <c r="R103" s="396" t="str">
        <f t="shared" ref="R103" si="231">IF($F$24="","",$F$24)</f>
        <v>Health Services</v>
      </c>
      <c r="S103" s="396" t="str">
        <f t="shared" ref="S103" si="232">IF($F$25="","",$F$25)</f>
        <v>Recreation</v>
      </c>
      <c r="X103" s="394"/>
      <c r="AA103" s="405" t="s">
        <v>299</v>
      </c>
      <c r="AB103" s="361" t="s">
        <v>59</v>
      </c>
      <c r="AC103" s="124" t="s">
        <v>37</v>
      </c>
      <c r="AD103" s="124" t="s">
        <v>38</v>
      </c>
      <c r="AE103" s="124"/>
      <c r="AF103" s="124"/>
      <c r="AG103" s="124" t="s">
        <v>39</v>
      </c>
      <c r="AH103" s="124"/>
      <c r="AI103" s="124"/>
      <c r="AJ103" s="124"/>
      <c r="AK103" s="406" t="s">
        <v>40</v>
      </c>
      <c r="AL103" s="396" t="s">
        <v>25</v>
      </c>
      <c r="AM103" s="396"/>
      <c r="AN103" s="396" t="str">
        <f t="shared" ref="AN103" si="233">IF($F$23="","",$F$23)</f>
        <v>Education /Job Training</v>
      </c>
      <c r="AO103" s="396" t="str">
        <f t="shared" ref="AO103" si="234">IF($F$24="","",$F$24)</f>
        <v>Health Services</v>
      </c>
      <c r="AP103" s="396" t="str">
        <f t="shared" ref="AP103" si="235">IF($F$25="","",$F$25)</f>
        <v>Recreation</v>
      </c>
      <c r="AU103" s="394"/>
    </row>
    <row r="104" spans="4:47" x14ac:dyDescent="0.25">
      <c r="D104" s="407" t="str">
        <f t="shared" ref="D104:D106" si="236">IFERROR(VLOOKUP($E104,$U$4:$V$6,2,0),"")</f>
        <v/>
      </c>
      <c r="E104" s="354" t="str">
        <f t="shared" ref="E104" si="237">IF(OR(N104="",N104=0,G104="",J104=""),"",(IF(AND(F102=O$4,N104&lt;=Q$4),3,IF(AND(F102=O$4,N104&lt;=R$4),2,IF(AND(F102=O$4,N104&lt;=S$4),1,0)))+IF(AND(F102=O$5,N104&lt;=Q$5),3,IF(AND(F102=O$5,N104&lt;=R$5),2,IF(AND(F102=O$5,N104&lt;=S$5),1,0)))+IF(AND(F102=O$6,N104&lt;=Q$6),3,IF(AND(F102=O$6,N104&lt;=R$6),2,IF(AND(F102=O$6,N104&lt;=S$6),1,0)))+IF(AND(F102=O$7,N104&lt;=Q$7),3,IF(AND(F102=O$7,N104&lt;=R$7),2,IF(AND(F102=O$7,N104&lt;=S$7),1,0)))))</f>
        <v/>
      </c>
      <c r="F104" s="276" t="str">
        <f t="shared" ref="F104" si="238">IF($F$23="","",$F$23)</f>
        <v>Education /Job Training</v>
      </c>
      <c r="G104" s="638"/>
      <c r="H104" s="639"/>
      <c r="I104" s="640"/>
      <c r="J104" s="638"/>
      <c r="K104" s="639"/>
      <c r="L104" s="639"/>
      <c r="M104" s="640"/>
      <c r="N104" s="269"/>
      <c r="O104" s="392">
        <f t="shared" ref="O104" si="239">IF(F102="",0,1)</f>
        <v>0</v>
      </c>
      <c r="Q104" s="392" t="str">
        <f t="shared" ref="Q104" si="240">IF(F102="","",IF(E104="",0,E104))</f>
        <v/>
      </c>
      <c r="R104" s="392" t="str">
        <f t="shared" ref="R104" si="241">IF(F102="","",IF(E105="",0,E105))</f>
        <v/>
      </c>
      <c r="S104" s="392" t="str">
        <f t="shared" ref="S104" si="242">IF(F102="","",IF(E106="",0,E106))</f>
        <v/>
      </c>
      <c r="X104" s="394"/>
      <c r="AA104" s="407" t="str">
        <f t="shared" si="39"/>
        <v/>
      </c>
      <c r="AB104" s="354" t="str">
        <f t="shared" ref="AB104" si="243">IF(OR(AK104="",AK104=0,AD104="",AG104=""),"",(IF(AND(AC102=AL$4,AK104&lt;=AN$4),3,IF(AND(AC102=AL$4,AK104&lt;=AO$4),2,IF(AND(AC102=AL$4,AK104&lt;=AP$4),1,0)))+IF(AND(AC102=AL$5,AK104&lt;=AN$5),3,IF(AND(AC102=AL$5,AK104&lt;=AO$5),2,IF(AND(AC102=AL$5,AK104&lt;=AP$5),1,0)))+IF(AND(AC102=AL$6,AK104&lt;=AN$6),3,IF(AND(AC102=AL$6,AK104&lt;=AO$6),2,IF(AND(AC102=AL$6,AK104&lt;=AP$6),1,0)))+IF(AND(AC102=AL$7,AK104&lt;=AN$7),3,IF(AND(AC102=AL$7,AK104&lt;=AO$7),2,IF(AND(AC102=AL$7,AK104&lt;=AP$7),1,0)))))</f>
        <v/>
      </c>
      <c r="AC104" s="276" t="str">
        <f t="shared" ref="AC104" si="244">IF($F$23="","",$F$23)</f>
        <v>Education /Job Training</v>
      </c>
      <c r="AD104" s="646"/>
      <c r="AE104" s="647"/>
      <c r="AF104" s="648"/>
      <c r="AG104" s="646"/>
      <c r="AH104" s="647"/>
      <c r="AI104" s="647"/>
      <c r="AJ104" s="648"/>
      <c r="AK104" s="408"/>
      <c r="AL104" s="392">
        <f t="shared" ref="AL104" si="245">IF(AC102="",0,1)</f>
        <v>0</v>
      </c>
      <c r="AN104" s="392" t="str">
        <f t="shared" ref="AN104" si="246">IF(AC102="","",IF(AB104="",0,AB104))</f>
        <v/>
      </c>
      <c r="AO104" s="392" t="str">
        <f t="shared" ref="AO104" si="247">IF(AC102="","",IF(AB105="",0,AB105))</f>
        <v/>
      </c>
      <c r="AP104" s="392" t="str">
        <f t="shared" ref="AP104" si="248">IF(AC102="","",IF(AB106="",0,AB106))</f>
        <v/>
      </c>
      <c r="AU104" s="394"/>
    </row>
    <row r="105" spans="4:47" ht="15" customHeight="1" x14ac:dyDescent="0.25">
      <c r="D105" s="407" t="str">
        <f t="shared" si="236"/>
        <v/>
      </c>
      <c r="E105" s="354" t="str">
        <f t="shared" ref="E105" si="249">IF(OR(N105="",N105=0,G105="",J105=""),"",(IF(AND(F102=O$4,N105&lt;=Q$4),3,IF(AND(F102=O$4,N105&lt;=R$4),2,IF(AND(F102=O$4,N105&lt;=S$4),1,0)))+IF(AND(F102=O$5,N105&lt;=Q$5),3,IF(AND(F102=O$5,N105&lt;=R$5),2,IF(AND(F102=O$5,N105&lt;=S$5),1,0)))+IF(AND(F102=O$6,N105&lt;=Q$6),3,IF(AND(F102=O$6,N105&lt;=R$6),2,IF(AND(F102=O$6,N105&lt;=S$6),1,0)))+IF(AND(F102=O$7,N105&lt;=Q$7),3,IF(AND(F102=O$7,N105&lt;=R$7),2,IF(AND(F102=O$7,N105&lt;=S$7),1,0)))))</f>
        <v/>
      </c>
      <c r="F105" s="276" t="str">
        <f t="shared" ref="F105" si="250">IF($F$24="","",$F$24)</f>
        <v>Health Services</v>
      </c>
      <c r="G105" s="638"/>
      <c r="H105" s="639"/>
      <c r="I105" s="640"/>
      <c r="J105" s="638"/>
      <c r="K105" s="639"/>
      <c r="L105" s="639"/>
      <c r="M105" s="640"/>
      <c r="N105" s="269"/>
      <c r="X105" s="394"/>
      <c r="AA105" s="407" t="str">
        <f t="shared" si="39"/>
        <v/>
      </c>
      <c r="AB105" s="354" t="str">
        <f t="shared" ref="AB105" si="251">IF(OR(AK105="",AK105=0,AD105="",AG105=""),"",(IF(AND(AC102=AL$4,AK105&lt;=AN$4),3,IF(AND(AC102=AL$4,AK105&lt;=AO$4),2,IF(AND(AC102=AL$4,AK105&lt;=AP$4),1,0)))+IF(AND(AC102=AL$5,AK105&lt;=AN$5),3,IF(AND(AC102=AL$5,AK105&lt;=AO$5),2,IF(AND(AC102=AL$5,AK105&lt;=AP$5),1,0)))+IF(AND(AC102=AL$6,AK105&lt;=AN$6),3,IF(AND(AC102=AL$6,AK105&lt;=AO$6),2,IF(AND(AC102=AL$6,AK105&lt;=AP$6),1,0)))+IF(AND(AC102=AL$7,AK105&lt;=AN$7),3,IF(AND(AC102=AL$7,AK105&lt;=AO$7),2,IF(AND(AC102=AL$7,AK105&lt;=AP$7),1,0)))))</f>
        <v/>
      </c>
      <c r="AC105" s="276" t="str">
        <f t="shared" ref="AC105" si="252">IF($F$24="","",$F$24)</f>
        <v>Health Services</v>
      </c>
      <c r="AD105" s="646"/>
      <c r="AE105" s="647"/>
      <c r="AF105" s="648"/>
      <c r="AG105" s="646"/>
      <c r="AH105" s="647"/>
      <c r="AI105" s="647"/>
      <c r="AJ105" s="648"/>
      <c r="AK105" s="408"/>
      <c r="AU105" s="394"/>
    </row>
    <row r="106" spans="4:47" ht="15" customHeight="1" x14ac:dyDescent="0.25">
      <c r="D106" s="407" t="str">
        <f t="shared" si="236"/>
        <v/>
      </c>
      <c r="E106" s="354" t="str">
        <f t="shared" ref="E106" si="253">IF(OR(N106="",N106=0,G106="",J106=""),"",(IF(AND(F102=O$4,N106&lt;=Q$4),3,IF(AND(F102=O$4,N106&lt;=R$4),2,IF(AND(F102=O$4,N106&lt;=S$4),1,0)))+IF(AND(F102=O$5,N106&lt;=Q$5),3,IF(AND(F102=O$5,N106&lt;=R$5),2,IF(AND(F102=O$5,N106&lt;=S$5),1,0)))+IF(AND(F102=O$6,N106&lt;=Q$6),3,IF(AND(F102=O$6,N106&lt;=R$6),2,IF(AND(F102=O$6,N106&lt;=S$6),1,0)))+IF(AND(F102=O$7,N106&lt;=Q$7),3,IF(AND(F102=O$7,N106&lt;=R$7),2,IF(AND(F102=O$7,N106&lt;=S$7),1,0)))))</f>
        <v/>
      </c>
      <c r="F106" s="276" t="str">
        <f t="shared" ref="F106" si="254">IF($F$25="","",$F$25)</f>
        <v>Recreation</v>
      </c>
      <c r="G106" s="638"/>
      <c r="H106" s="639"/>
      <c r="I106" s="640"/>
      <c r="J106" s="638"/>
      <c r="K106" s="639"/>
      <c r="L106" s="639"/>
      <c r="M106" s="640"/>
      <c r="N106" s="269"/>
      <c r="X106" s="394"/>
      <c r="AA106" s="407" t="str">
        <f t="shared" si="39"/>
        <v/>
      </c>
      <c r="AB106" s="354" t="str">
        <f t="shared" ref="AB106" si="255">IF(OR(AK106="",AK106=0,AD106="",AG106=""),"",(IF(AND(AC102=AL$4,AK106&lt;=AN$4),3,IF(AND(AC102=AL$4,AK106&lt;=AO$4),2,IF(AND(AC102=AL$4,AK106&lt;=AP$4),1,0)))+IF(AND(AC102=AL$5,AK106&lt;=AN$5),3,IF(AND(AC102=AL$5,AK106&lt;=AO$5),2,IF(AND(AC102=AL$5,AK106&lt;=AP$5),1,0)))+IF(AND(AC102=AL$6,AK106&lt;=AN$6),3,IF(AND(AC102=AL$6,AK106&lt;=AO$6),2,IF(AND(AC102=AL$6,AK106&lt;=AP$6),1,0)))+IF(AND(AC102=AL$7,AK106&lt;=AN$7),3,IF(AND(AC102=AL$7,AK106&lt;=AO$7),2,IF(AND(AC102=AL$7,AK106&lt;=AP$7),1,0)))))</f>
        <v/>
      </c>
      <c r="AC106" s="276" t="str">
        <f t="shared" ref="AC106" si="256">IF($F$25="","",$F$25)</f>
        <v>Recreation</v>
      </c>
      <c r="AD106" s="646"/>
      <c r="AE106" s="647"/>
      <c r="AF106" s="648"/>
      <c r="AG106" s="646"/>
      <c r="AH106" s="647"/>
      <c r="AI106" s="647"/>
      <c r="AJ106" s="648"/>
      <c r="AK106" s="408"/>
      <c r="AU106" s="394"/>
    </row>
    <row r="107" spans="4:47" ht="15" customHeight="1" thickBot="1" x14ac:dyDescent="0.3">
      <c r="D107" s="409"/>
      <c r="E107" s="132"/>
      <c r="F107" s="132"/>
      <c r="G107" s="132"/>
      <c r="H107" s="132"/>
      <c r="I107" s="132"/>
      <c r="J107" s="132"/>
      <c r="K107" s="132"/>
      <c r="L107" s="132"/>
      <c r="M107" s="132"/>
      <c r="N107" s="410"/>
      <c r="O107" s="411"/>
      <c r="X107" s="394"/>
      <c r="AA107" s="409"/>
      <c r="AB107" s="132"/>
      <c r="AC107" s="132"/>
      <c r="AD107" s="132"/>
      <c r="AE107" s="132"/>
      <c r="AF107" s="132"/>
      <c r="AG107" s="132"/>
      <c r="AH107" s="132"/>
      <c r="AI107" s="132"/>
      <c r="AJ107" s="132"/>
      <c r="AK107" s="410"/>
      <c r="AL107" s="411"/>
      <c r="AU107" s="394"/>
    </row>
    <row r="108" spans="4:47" ht="15" customHeight="1" x14ac:dyDescent="0.25">
      <c r="D108" s="641"/>
      <c r="E108" s="642"/>
      <c r="F108" s="642"/>
      <c r="G108" s="642"/>
      <c r="H108" s="642"/>
      <c r="I108" s="642"/>
      <c r="J108" s="642"/>
      <c r="K108" s="642"/>
      <c r="L108" s="642"/>
      <c r="M108" s="642"/>
      <c r="N108" s="643"/>
      <c r="X108" s="394"/>
      <c r="AA108" s="641"/>
      <c r="AB108" s="642"/>
      <c r="AC108" s="642"/>
      <c r="AD108" s="642"/>
      <c r="AE108" s="642"/>
      <c r="AF108" s="642"/>
      <c r="AG108" s="642"/>
      <c r="AH108" s="642"/>
      <c r="AI108" s="642"/>
      <c r="AJ108" s="642"/>
      <c r="AK108" s="643"/>
      <c r="AU108" s="394"/>
    </row>
    <row r="109" spans="4:47" ht="15" customHeight="1" x14ac:dyDescent="0.25">
      <c r="D109" s="398"/>
      <c r="E109" s="124" t="s">
        <v>35</v>
      </c>
      <c r="F109" s="353">
        <v>11</v>
      </c>
      <c r="G109" s="124" t="s">
        <v>306</v>
      </c>
      <c r="H109" s="124"/>
      <c r="I109" s="124"/>
      <c r="J109" s="21" t="s">
        <v>144</v>
      </c>
      <c r="K109" s="265"/>
      <c r="L109" s="1"/>
      <c r="M109" s="1"/>
      <c r="N109" s="400"/>
      <c r="X109" s="394"/>
      <c r="AA109" s="398"/>
      <c r="AB109" s="124" t="s">
        <v>35</v>
      </c>
      <c r="AC109" s="353">
        <v>11</v>
      </c>
      <c r="AD109" s="124" t="s">
        <v>306</v>
      </c>
      <c r="AE109" s="124"/>
      <c r="AF109" s="124"/>
      <c r="AG109" s="21" t="s">
        <v>144</v>
      </c>
      <c r="AH109" s="399"/>
      <c r="AI109" s="1"/>
      <c r="AJ109" s="1"/>
      <c r="AK109" s="400"/>
      <c r="AU109" s="394"/>
    </row>
    <row r="110" spans="4:47" ht="15" customHeight="1" x14ac:dyDescent="0.25">
      <c r="D110" s="644" t="s">
        <v>36</v>
      </c>
      <c r="E110" s="645"/>
      <c r="F110" s="268" t="s">
        <v>28</v>
      </c>
      <c r="G110" s="402" t="str">
        <f t="shared" ref="G110" si="257">IF(F110=O$4,P$4,IF(F110=O$5,P$5,IF(F110=O$6,P$6,IF(F110=O$7,P$7,IF(F110=O$8,"","")))))</f>
        <v/>
      </c>
      <c r="H110" s="403"/>
      <c r="I110" s="403"/>
      <c r="J110" s="21" t="s">
        <v>145</v>
      </c>
      <c r="K110" s="265"/>
      <c r="L110" s="3"/>
      <c r="M110" s="3"/>
      <c r="N110" s="404"/>
      <c r="X110" s="394"/>
      <c r="AA110" s="644" t="s">
        <v>36</v>
      </c>
      <c r="AB110" s="645"/>
      <c r="AC110" s="401" t="s">
        <v>28</v>
      </c>
      <c r="AD110" s="402" t="str">
        <f t="shared" ref="AD110" si="258">IF(AC110=AL$4,AM$4,IF(AC110=AL$5,AM$5,IF(AC110=AL$6,AM$6,IF(AC110=AL$7,AM$7,IF(AC110=AL$8,"","")))))</f>
        <v/>
      </c>
      <c r="AE110" s="403"/>
      <c r="AF110" s="403"/>
      <c r="AG110" s="21" t="s">
        <v>145</v>
      </c>
      <c r="AH110" s="399"/>
      <c r="AI110" s="3"/>
      <c r="AJ110" s="3"/>
      <c r="AK110" s="404"/>
      <c r="AU110" s="394"/>
    </row>
    <row r="111" spans="4:47" ht="15" customHeight="1" x14ac:dyDescent="0.25">
      <c r="D111" s="405" t="s">
        <v>299</v>
      </c>
      <c r="E111" s="361" t="s">
        <v>59</v>
      </c>
      <c r="F111" s="124" t="s">
        <v>37</v>
      </c>
      <c r="G111" s="124" t="s">
        <v>38</v>
      </c>
      <c r="H111" s="124"/>
      <c r="I111" s="124"/>
      <c r="J111" s="124" t="s">
        <v>39</v>
      </c>
      <c r="K111" s="124"/>
      <c r="L111" s="124"/>
      <c r="M111" s="124"/>
      <c r="N111" s="406" t="s">
        <v>40</v>
      </c>
      <c r="O111" s="396" t="s">
        <v>25</v>
      </c>
      <c r="P111" s="396"/>
      <c r="Q111" s="396" t="str">
        <f t="shared" ref="Q111" si="259">IF($F$23="","",$F$23)</f>
        <v>Education /Job Training</v>
      </c>
      <c r="R111" s="396" t="str">
        <f t="shared" ref="R111" si="260">IF($F$24="","",$F$24)</f>
        <v>Health Services</v>
      </c>
      <c r="S111" s="396" t="str">
        <f t="shared" ref="S111" si="261">IF($F$25="","",$F$25)</f>
        <v>Recreation</v>
      </c>
      <c r="X111" s="394"/>
      <c r="AA111" s="405" t="s">
        <v>299</v>
      </c>
      <c r="AB111" s="361" t="s">
        <v>59</v>
      </c>
      <c r="AC111" s="124" t="s">
        <v>37</v>
      </c>
      <c r="AD111" s="124" t="s">
        <v>38</v>
      </c>
      <c r="AE111" s="124"/>
      <c r="AF111" s="124"/>
      <c r="AG111" s="124" t="s">
        <v>39</v>
      </c>
      <c r="AH111" s="124"/>
      <c r="AI111" s="124"/>
      <c r="AJ111" s="124"/>
      <c r="AK111" s="406" t="s">
        <v>40</v>
      </c>
      <c r="AL111" s="396" t="s">
        <v>25</v>
      </c>
      <c r="AM111" s="396"/>
      <c r="AN111" s="396" t="str">
        <f t="shared" ref="AN111" si="262">IF($F$23="","",$F$23)</f>
        <v>Education /Job Training</v>
      </c>
      <c r="AO111" s="396" t="str">
        <f t="shared" ref="AO111" si="263">IF($F$24="","",$F$24)</f>
        <v>Health Services</v>
      </c>
      <c r="AP111" s="396" t="str">
        <f t="shared" ref="AP111" si="264">IF($F$25="","",$F$25)</f>
        <v>Recreation</v>
      </c>
      <c r="AU111" s="394"/>
    </row>
    <row r="112" spans="4:47" ht="15" customHeight="1" x14ac:dyDescent="0.25">
      <c r="D112" s="407" t="str">
        <f t="shared" ref="D112:D114" si="265">IFERROR(VLOOKUP($E112,$U$4:$V$6,2,0),"")</f>
        <v/>
      </c>
      <c r="E112" s="354" t="str">
        <f t="shared" ref="E112" si="266">IF(OR(N112="",N112=0,G112="",J112=""),"",(IF(AND(F110=O$4,N112&lt;=Q$4),3,IF(AND(F110=O$4,N112&lt;=R$4),2,IF(AND(F110=O$4,N112&lt;=S$4),1,0)))+IF(AND(F110=O$5,N112&lt;=Q$5),3,IF(AND(F110=O$5,N112&lt;=R$5),2,IF(AND(F110=O$5,N112&lt;=S$5),1,0)))+IF(AND(F110=O$6,N112&lt;=Q$6),3,IF(AND(F110=O$6,N112&lt;=R$6),2,IF(AND(F110=O$6,N112&lt;=S$6),1,0)))+IF(AND(F110=O$7,N112&lt;=Q$7),3,IF(AND(F110=O$7,N112&lt;=R$7),2,IF(AND(F110=O$7,N112&lt;=S$7),1,0)))))</f>
        <v/>
      </c>
      <c r="F112" s="276" t="str">
        <f t="shared" ref="F112" si="267">IF($F$23="","",$F$23)</f>
        <v>Education /Job Training</v>
      </c>
      <c r="G112" s="638"/>
      <c r="H112" s="639"/>
      <c r="I112" s="640"/>
      <c r="J112" s="638"/>
      <c r="K112" s="639"/>
      <c r="L112" s="639"/>
      <c r="M112" s="640"/>
      <c r="N112" s="269"/>
      <c r="O112" s="392">
        <f t="shared" ref="O112" si="268">IF(F110="",0,1)</f>
        <v>0</v>
      </c>
      <c r="Q112" s="392" t="str">
        <f t="shared" ref="Q112" si="269">IF(F110="","",IF(E112="",0,E112))</f>
        <v/>
      </c>
      <c r="R112" s="392" t="str">
        <f t="shared" ref="R112" si="270">IF(F110="","",IF(E113="",0,E113))</f>
        <v/>
      </c>
      <c r="S112" s="392" t="str">
        <f t="shared" ref="S112" si="271">IF(F110="","",IF(E114="",0,E114))</f>
        <v/>
      </c>
      <c r="X112" s="394"/>
      <c r="AA112" s="407" t="str">
        <f t="shared" ref="AA112:AA170" si="272">IFERROR(VLOOKUP($AB112,$AR$4:$AS$6,2,0),"")</f>
        <v/>
      </c>
      <c r="AB112" s="354" t="str">
        <f t="shared" ref="AB112" si="273">IF(OR(AK112="",AK112=0,AD112="",AG112=""),"",(IF(AND(AC110=AL$4,AK112&lt;=AN$4),3,IF(AND(AC110=AL$4,AK112&lt;=AO$4),2,IF(AND(AC110=AL$4,AK112&lt;=AP$4),1,0)))+IF(AND(AC110=AL$5,AK112&lt;=AN$5),3,IF(AND(AC110=AL$5,AK112&lt;=AO$5),2,IF(AND(AC110=AL$5,AK112&lt;=AP$5),1,0)))+IF(AND(AC110=AL$6,AK112&lt;=AN$6),3,IF(AND(AC110=AL$6,AK112&lt;=AO$6),2,IF(AND(AC110=AL$6,AK112&lt;=AP$6),1,0)))+IF(AND(AC110=AL$7,AK112&lt;=AN$7),3,IF(AND(AC110=AL$7,AK112&lt;=AO$7),2,IF(AND(AC110=AL$7,AK112&lt;=AP$7),1,0)))))</f>
        <v/>
      </c>
      <c r="AC112" s="276" t="str">
        <f t="shared" ref="AC112" si="274">IF($F$23="","",$F$23)</f>
        <v>Education /Job Training</v>
      </c>
      <c r="AD112" s="646"/>
      <c r="AE112" s="647"/>
      <c r="AF112" s="648"/>
      <c r="AG112" s="646"/>
      <c r="AH112" s="647"/>
      <c r="AI112" s="647"/>
      <c r="AJ112" s="648"/>
      <c r="AK112" s="408"/>
      <c r="AL112" s="392">
        <f t="shared" ref="AL112" si="275">IF(AC110="",0,1)</f>
        <v>0</v>
      </c>
      <c r="AN112" s="392" t="str">
        <f t="shared" ref="AN112" si="276">IF(AC110="","",IF(AB112="",0,AB112))</f>
        <v/>
      </c>
      <c r="AO112" s="392" t="str">
        <f t="shared" ref="AO112" si="277">IF(AC110="","",IF(AB113="",0,AB113))</f>
        <v/>
      </c>
      <c r="AP112" s="392" t="str">
        <f t="shared" ref="AP112" si="278">IF(AC110="","",IF(AB114="",0,AB114))</f>
        <v/>
      </c>
      <c r="AU112" s="394"/>
    </row>
    <row r="113" spans="4:47" x14ac:dyDescent="0.25">
      <c r="D113" s="407" t="str">
        <f t="shared" si="265"/>
        <v/>
      </c>
      <c r="E113" s="354" t="str">
        <f t="shared" ref="E113" si="279">IF(OR(N113="",N113=0,G113="",J113=""),"",(IF(AND(F110=O$4,N113&lt;=Q$4),3,IF(AND(F110=O$4,N113&lt;=R$4),2,IF(AND(F110=O$4,N113&lt;=S$4),1,0)))+IF(AND(F110=O$5,N113&lt;=Q$5),3,IF(AND(F110=O$5,N113&lt;=R$5),2,IF(AND(F110=O$5,N113&lt;=S$5),1,0)))+IF(AND(F110=O$6,N113&lt;=Q$6),3,IF(AND(F110=O$6,N113&lt;=R$6),2,IF(AND(F110=O$6,N113&lt;=S$6),1,0)))+IF(AND(F110=O$7,N113&lt;=Q$7),3,IF(AND(F110=O$7,N113&lt;=R$7),2,IF(AND(F110=O$7,N113&lt;=S$7),1,0)))))</f>
        <v/>
      </c>
      <c r="F113" s="276" t="str">
        <f t="shared" ref="F113" si="280">IF($F$24="","",$F$24)</f>
        <v>Health Services</v>
      </c>
      <c r="G113" s="638"/>
      <c r="H113" s="639"/>
      <c r="I113" s="640"/>
      <c r="J113" s="638"/>
      <c r="K113" s="639"/>
      <c r="L113" s="639"/>
      <c r="M113" s="640"/>
      <c r="N113" s="269"/>
      <c r="X113" s="394"/>
      <c r="AA113" s="407" t="str">
        <f t="shared" si="272"/>
        <v/>
      </c>
      <c r="AB113" s="354" t="str">
        <f t="shared" ref="AB113" si="281">IF(OR(AK113="",AK113=0,AD113="",AG113=""),"",(IF(AND(AC110=AL$4,AK113&lt;=AN$4),3,IF(AND(AC110=AL$4,AK113&lt;=AO$4),2,IF(AND(AC110=AL$4,AK113&lt;=AP$4),1,0)))+IF(AND(AC110=AL$5,AK113&lt;=AN$5),3,IF(AND(AC110=AL$5,AK113&lt;=AO$5),2,IF(AND(AC110=AL$5,AK113&lt;=AP$5),1,0)))+IF(AND(AC110=AL$6,AK113&lt;=AN$6),3,IF(AND(AC110=AL$6,AK113&lt;=AO$6),2,IF(AND(AC110=AL$6,AK113&lt;=AP$6),1,0)))+IF(AND(AC110=AL$7,AK113&lt;=AN$7),3,IF(AND(AC110=AL$7,AK113&lt;=AO$7),2,IF(AND(AC110=AL$7,AK113&lt;=AP$7),1,0)))))</f>
        <v/>
      </c>
      <c r="AC113" s="276" t="str">
        <f t="shared" ref="AC113" si="282">IF($F$24="","",$F$24)</f>
        <v>Health Services</v>
      </c>
      <c r="AD113" s="646"/>
      <c r="AE113" s="647"/>
      <c r="AF113" s="648"/>
      <c r="AG113" s="646"/>
      <c r="AH113" s="647"/>
      <c r="AI113" s="647"/>
      <c r="AJ113" s="648"/>
      <c r="AK113" s="408"/>
      <c r="AU113" s="394"/>
    </row>
    <row r="114" spans="4:47" x14ac:dyDescent="0.25">
      <c r="D114" s="407" t="str">
        <f t="shared" si="265"/>
        <v/>
      </c>
      <c r="E114" s="354" t="str">
        <f t="shared" ref="E114" si="283">IF(OR(N114="",N114=0,G114="",J114=""),"",(IF(AND(F110=O$4,N114&lt;=Q$4),3,IF(AND(F110=O$4,N114&lt;=R$4),2,IF(AND(F110=O$4,N114&lt;=S$4),1,0)))+IF(AND(F110=O$5,N114&lt;=Q$5),3,IF(AND(F110=O$5,N114&lt;=R$5),2,IF(AND(F110=O$5,N114&lt;=S$5),1,0)))+IF(AND(F110=O$6,N114&lt;=Q$6),3,IF(AND(F110=O$6,N114&lt;=R$6),2,IF(AND(F110=O$6,N114&lt;=S$6),1,0)))+IF(AND(F110=O$7,N114&lt;=Q$7),3,IF(AND(F110=O$7,N114&lt;=R$7),2,IF(AND(F110=O$7,N114&lt;=S$7),1,0)))))</f>
        <v/>
      </c>
      <c r="F114" s="276" t="str">
        <f t="shared" ref="F114" si="284">IF($F$25="","",$F$25)</f>
        <v>Recreation</v>
      </c>
      <c r="G114" s="638"/>
      <c r="H114" s="639"/>
      <c r="I114" s="640"/>
      <c r="J114" s="638"/>
      <c r="K114" s="639"/>
      <c r="L114" s="639"/>
      <c r="M114" s="640"/>
      <c r="N114" s="269"/>
      <c r="X114" s="394"/>
      <c r="AA114" s="407" t="str">
        <f t="shared" si="272"/>
        <v/>
      </c>
      <c r="AB114" s="354" t="str">
        <f t="shared" ref="AB114" si="285">IF(OR(AK114="",AK114=0,AD114="",AG114=""),"",(IF(AND(AC110=AL$4,AK114&lt;=AN$4),3,IF(AND(AC110=AL$4,AK114&lt;=AO$4),2,IF(AND(AC110=AL$4,AK114&lt;=AP$4),1,0)))+IF(AND(AC110=AL$5,AK114&lt;=AN$5),3,IF(AND(AC110=AL$5,AK114&lt;=AO$5),2,IF(AND(AC110=AL$5,AK114&lt;=AP$5),1,0)))+IF(AND(AC110=AL$6,AK114&lt;=AN$6),3,IF(AND(AC110=AL$6,AK114&lt;=AO$6),2,IF(AND(AC110=AL$6,AK114&lt;=AP$6),1,0)))+IF(AND(AC110=AL$7,AK114&lt;=AN$7),3,IF(AND(AC110=AL$7,AK114&lt;=AO$7),2,IF(AND(AC110=AL$7,AK114&lt;=AP$7),1,0)))))</f>
        <v/>
      </c>
      <c r="AC114" s="276" t="str">
        <f t="shared" ref="AC114" si="286">IF($F$25="","",$F$25)</f>
        <v>Recreation</v>
      </c>
      <c r="AD114" s="646"/>
      <c r="AE114" s="647"/>
      <c r="AF114" s="648"/>
      <c r="AG114" s="646"/>
      <c r="AH114" s="647"/>
      <c r="AI114" s="647"/>
      <c r="AJ114" s="648"/>
      <c r="AK114" s="408"/>
      <c r="AU114" s="394"/>
    </row>
    <row r="115" spans="4:47" ht="16.5" thickBot="1" x14ac:dyDescent="0.3">
      <c r="D115" s="409"/>
      <c r="E115" s="132"/>
      <c r="F115" s="132"/>
      <c r="G115" s="132"/>
      <c r="H115" s="132"/>
      <c r="I115" s="132"/>
      <c r="J115" s="132"/>
      <c r="K115" s="132"/>
      <c r="L115" s="132"/>
      <c r="M115" s="132"/>
      <c r="N115" s="410"/>
      <c r="O115" s="411"/>
      <c r="X115" s="394"/>
      <c r="AA115" s="409"/>
      <c r="AB115" s="132"/>
      <c r="AC115" s="132"/>
      <c r="AD115" s="132"/>
      <c r="AE115" s="132"/>
      <c r="AF115" s="132"/>
      <c r="AG115" s="132"/>
      <c r="AH115" s="132"/>
      <c r="AI115" s="132"/>
      <c r="AJ115" s="132"/>
      <c r="AK115" s="410"/>
      <c r="AL115" s="411"/>
      <c r="AU115" s="394"/>
    </row>
    <row r="116" spans="4:47" x14ac:dyDescent="0.25">
      <c r="D116" s="641"/>
      <c r="E116" s="642"/>
      <c r="F116" s="642"/>
      <c r="G116" s="642"/>
      <c r="H116" s="642"/>
      <c r="I116" s="642"/>
      <c r="J116" s="642"/>
      <c r="K116" s="642"/>
      <c r="L116" s="642"/>
      <c r="M116" s="642"/>
      <c r="N116" s="643"/>
      <c r="X116" s="394"/>
      <c r="AA116" s="641"/>
      <c r="AB116" s="642"/>
      <c r="AC116" s="642"/>
      <c r="AD116" s="642"/>
      <c r="AE116" s="642"/>
      <c r="AF116" s="642"/>
      <c r="AG116" s="642"/>
      <c r="AH116" s="642"/>
      <c r="AI116" s="642"/>
      <c r="AJ116" s="642"/>
      <c r="AK116" s="643"/>
      <c r="AU116" s="394"/>
    </row>
    <row r="117" spans="4:47" x14ac:dyDescent="0.25">
      <c r="D117" s="398"/>
      <c r="E117" s="124" t="s">
        <v>35</v>
      </c>
      <c r="F117" s="353">
        <v>12</v>
      </c>
      <c r="G117" s="124" t="s">
        <v>306</v>
      </c>
      <c r="H117" s="124"/>
      <c r="I117" s="124"/>
      <c r="J117" s="21" t="s">
        <v>144</v>
      </c>
      <c r="K117" s="265"/>
      <c r="L117" s="1"/>
      <c r="M117" s="1"/>
      <c r="N117" s="400"/>
      <c r="X117" s="394"/>
      <c r="AA117" s="398"/>
      <c r="AB117" s="124" t="s">
        <v>35</v>
      </c>
      <c r="AC117" s="353">
        <v>12</v>
      </c>
      <c r="AD117" s="124" t="s">
        <v>306</v>
      </c>
      <c r="AE117" s="124"/>
      <c r="AF117" s="124"/>
      <c r="AG117" s="21" t="s">
        <v>144</v>
      </c>
      <c r="AH117" s="399"/>
      <c r="AI117" s="1"/>
      <c r="AJ117" s="1"/>
      <c r="AK117" s="400"/>
      <c r="AU117" s="394"/>
    </row>
    <row r="118" spans="4:47" ht="15" customHeight="1" x14ac:dyDescent="0.25">
      <c r="D118" s="644" t="s">
        <v>36</v>
      </c>
      <c r="E118" s="645"/>
      <c r="F118" s="268" t="s">
        <v>28</v>
      </c>
      <c r="G118" s="402" t="str">
        <f t="shared" ref="G118" si="287">IF(F118=O$4,P$4,IF(F118=O$5,P$5,IF(F118=O$6,P$6,IF(F118=O$7,P$7,IF(F118=O$8,"","")))))</f>
        <v/>
      </c>
      <c r="H118" s="403"/>
      <c r="I118" s="403"/>
      <c r="J118" s="21" t="s">
        <v>145</v>
      </c>
      <c r="K118" s="265"/>
      <c r="L118" s="3"/>
      <c r="M118" s="3"/>
      <c r="N118" s="404"/>
      <c r="X118" s="394"/>
      <c r="AA118" s="644" t="s">
        <v>36</v>
      </c>
      <c r="AB118" s="645"/>
      <c r="AC118" s="401" t="s">
        <v>28</v>
      </c>
      <c r="AD118" s="402" t="str">
        <f t="shared" ref="AD118" si="288">IF(AC118=AL$4,AM$4,IF(AC118=AL$5,AM$5,IF(AC118=AL$6,AM$6,IF(AC118=AL$7,AM$7,IF(AC118=AL$8,"","")))))</f>
        <v/>
      </c>
      <c r="AE118" s="403"/>
      <c r="AF118" s="403"/>
      <c r="AG118" s="21" t="s">
        <v>145</v>
      </c>
      <c r="AH118" s="399"/>
      <c r="AI118" s="3"/>
      <c r="AJ118" s="3"/>
      <c r="AK118" s="404"/>
      <c r="AU118" s="394"/>
    </row>
    <row r="119" spans="4:47" ht="15" customHeight="1" x14ac:dyDescent="0.25">
      <c r="D119" s="405" t="s">
        <v>299</v>
      </c>
      <c r="E119" s="361" t="s">
        <v>59</v>
      </c>
      <c r="F119" s="124" t="s">
        <v>37</v>
      </c>
      <c r="G119" s="124" t="s">
        <v>38</v>
      </c>
      <c r="H119" s="124"/>
      <c r="I119" s="124"/>
      <c r="J119" s="124" t="s">
        <v>39</v>
      </c>
      <c r="K119" s="124"/>
      <c r="L119" s="124"/>
      <c r="M119" s="124"/>
      <c r="N119" s="406" t="s">
        <v>40</v>
      </c>
      <c r="O119" s="396" t="s">
        <v>25</v>
      </c>
      <c r="P119" s="396"/>
      <c r="Q119" s="396" t="str">
        <f t="shared" ref="Q119" si="289">IF($F$23="","",$F$23)</f>
        <v>Education /Job Training</v>
      </c>
      <c r="R119" s="396" t="str">
        <f t="shared" ref="R119" si="290">IF($F$24="","",$F$24)</f>
        <v>Health Services</v>
      </c>
      <c r="S119" s="396" t="str">
        <f t="shared" ref="S119" si="291">IF($F$25="","",$F$25)</f>
        <v>Recreation</v>
      </c>
      <c r="X119" s="394"/>
      <c r="AA119" s="405" t="s">
        <v>299</v>
      </c>
      <c r="AB119" s="361" t="s">
        <v>59</v>
      </c>
      <c r="AC119" s="124" t="s">
        <v>37</v>
      </c>
      <c r="AD119" s="124" t="s">
        <v>38</v>
      </c>
      <c r="AE119" s="124"/>
      <c r="AF119" s="124"/>
      <c r="AG119" s="124" t="s">
        <v>39</v>
      </c>
      <c r="AH119" s="124"/>
      <c r="AI119" s="124"/>
      <c r="AJ119" s="124"/>
      <c r="AK119" s="406" t="s">
        <v>40</v>
      </c>
      <c r="AL119" s="396" t="s">
        <v>25</v>
      </c>
      <c r="AM119" s="396"/>
      <c r="AN119" s="396" t="str">
        <f t="shared" ref="AN119" si="292">IF($F$23="","",$F$23)</f>
        <v>Education /Job Training</v>
      </c>
      <c r="AO119" s="396" t="str">
        <f t="shared" ref="AO119" si="293">IF($F$24="","",$F$24)</f>
        <v>Health Services</v>
      </c>
      <c r="AP119" s="396" t="str">
        <f t="shared" ref="AP119" si="294">IF($F$25="","",$F$25)</f>
        <v>Recreation</v>
      </c>
      <c r="AU119" s="394"/>
    </row>
    <row r="120" spans="4:47" ht="15" customHeight="1" x14ac:dyDescent="0.25">
      <c r="D120" s="407" t="str">
        <f t="shared" ref="D120:D122" si="295">IFERROR(VLOOKUP($E120,$U$4:$V$6,2,0),"")</f>
        <v/>
      </c>
      <c r="E120" s="354" t="str">
        <f t="shared" ref="E120" si="296">IF(OR(N120="",N120=0,G120="",J120=""),"",(IF(AND(F118=O$4,N120&lt;=Q$4),3,IF(AND(F118=O$4,N120&lt;=R$4),2,IF(AND(F118=O$4,N120&lt;=S$4),1,0)))+IF(AND(F118=O$5,N120&lt;=Q$5),3,IF(AND(F118=O$5,N120&lt;=R$5),2,IF(AND(F118=O$5,N120&lt;=S$5),1,0)))+IF(AND(F118=O$6,N120&lt;=Q$6),3,IF(AND(F118=O$6,N120&lt;=R$6),2,IF(AND(F118=O$6,N120&lt;=S$6),1,0)))+IF(AND(F118=O$7,N120&lt;=Q$7),3,IF(AND(F118=O$7,N120&lt;=R$7),2,IF(AND(F118=O$7,N120&lt;=S$7),1,0)))))</f>
        <v/>
      </c>
      <c r="F120" s="276" t="str">
        <f t="shared" ref="F120" si="297">IF($F$23="","",$F$23)</f>
        <v>Education /Job Training</v>
      </c>
      <c r="G120" s="638"/>
      <c r="H120" s="639"/>
      <c r="I120" s="640"/>
      <c r="J120" s="638"/>
      <c r="K120" s="639"/>
      <c r="L120" s="639"/>
      <c r="M120" s="640"/>
      <c r="N120" s="269"/>
      <c r="O120" s="392">
        <f t="shared" ref="O120" si="298">IF(F118="",0,1)</f>
        <v>0</v>
      </c>
      <c r="Q120" s="392" t="str">
        <f t="shared" ref="Q120" si="299">IF(F118="","",IF(E120="",0,E120))</f>
        <v/>
      </c>
      <c r="R120" s="392" t="str">
        <f t="shared" ref="R120" si="300">IF(F118="","",IF(E121="",0,E121))</f>
        <v/>
      </c>
      <c r="S120" s="392" t="str">
        <f t="shared" ref="S120" si="301">IF(F118="","",IF(E122="",0,E122))</f>
        <v/>
      </c>
      <c r="X120" s="394"/>
      <c r="AA120" s="407" t="str">
        <f t="shared" si="272"/>
        <v/>
      </c>
      <c r="AB120" s="354" t="str">
        <f t="shared" ref="AB120" si="302">IF(OR(AK120="",AK120=0,AD120="",AG120=""),"",(IF(AND(AC118=AL$4,AK120&lt;=AN$4),3,IF(AND(AC118=AL$4,AK120&lt;=AO$4),2,IF(AND(AC118=AL$4,AK120&lt;=AP$4),1,0)))+IF(AND(AC118=AL$5,AK120&lt;=AN$5),3,IF(AND(AC118=AL$5,AK120&lt;=AO$5),2,IF(AND(AC118=AL$5,AK120&lt;=AP$5),1,0)))+IF(AND(AC118=AL$6,AK120&lt;=AN$6),3,IF(AND(AC118=AL$6,AK120&lt;=AO$6),2,IF(AND(AC118=AL$6,AK120&lt;=AP$6),1,0)))+IF(AND(AC118=AL$7,AK120&lt;=AN$7),3,IF(AND(AC118=AL$7,AK120&lt;=AO$7),2,IF(AND(AC118=AL$7,AK120&lt;=AP$7),1,0)))))</f>
        <v/>
      </c>
      <c r="AC120" s="276" t="str">
        <f t="shared" ref="AC120" si="303">IF($F$23="","",$F$23)</f>
        <v>Education /Job Training</v>
      </c>
      <c r="AD120" s="646"/>
      <c r="AE120" s="647"/>
      <c r="AF120" s="648"/>
      <c r="AG120" s="646"/>
      <c r="AH120" s="647"/>
      <c r="AI120" s="647"/>
      <c r="AJ120" s="648"/>
      <c r="AK120" s="408"/>
      <c r="AL120" s="392">
        <f t="shared" ref="AL120" si="304">IF(AC118="",0,1)</f>
        <v>0</v>
      </c>
      <c r="AN120" s="392" t="str">
        <f t="shared" ref="AN120" si="305">IF(AC118="","",IF(AB120="",0,AB120))</f>
        <v/>
      </c>
      <c r="AO120" s="392" t="str">
        <f t="shared" ref="AO120" si="306">IF(AC118="","",IF(AB121="",0,AB121))</f>
        <v/>
      </c>
      <c r="AP120" s="392" t="str">
        <f t="shared" ref="AP120" si="307">IF(AC118="","",IF(AB122="",0,AB122))</f>
        <v/>
      </c>
      <c r="AU120" s="394"/>
    </row>
    <row r="121" spans="4:47" ht="15" customHeight="1" x14ac:dyDescent="0.25">
      <c r="D121" s="407" t="str">
        <f t="shared" si="295"/>
        <v/>
      </c>
      <c r="E121" s="354" t="str">
        <f t="shared" ref="E121" si="308">IF(OR(N121="",N121=0,G121="",J121=""),"",(IF(AND(F118=O$4,N121&lt;=Q$4),3,IF(AND(F118=O$4,N121&lt;=R$4),2,IF(AND(F118=O$4,N121&lt;=S$4),1,0)))+IF(AND(F118=O$5,N121&lt;=Q$5),3,IF(AND(F118=O$5,N121&lt;=R$5),2,IF(AND(F118=O$5,N121&lt;=S$5),1,0)))+IF(AND(F118=O$6,N121&lt;=Q$6),3,IF(AND(F118=O$6,N121&lt;=R$6),2,IF(AND(F118=O$6,N121&lt;=S$6),1,0)))+IF(AND(F118=O$7,N121&lt;=Q$7),3,IF(AND(F118=O$7,N121&lt;=R$7),2,IF(AND(F118=O$7,N121&lt;=S$7),1,0)))))</f>
        <v/>
      </c>
      <c r="F121" s="276" t="str">
        <f t="shared" ref="F121" si="309">IF($F$24="","",$F$24)</f>
        <v>Health Services</v>
      </c>
      <c r="G121" s="638"/>
      <c r="H121" s="639"/>
      <c r="I121" s="640"/>
      <c r="J121" s="638"/>
      <c r="K121" s="639"/>
      <c r="L121" s="639"/>
      <c r="M121" s="640"/>
      <c r="N121" s="269"/>
      <c r="X121" s="394"/>
      <c r="AA121" s="407" t="str">
        <f t="shared" si="272"/>
        <v/>
      </c>
      <c r="AB121" s="354" t="str">
        <f t="shared" ref="AB121" si="310">IF(OR(AK121="",AK121=0,AD121="",AG121=""),"",(IF(AND(AC118=AL$4,AK121&lt;=AN$4),3,IF(AND(AC118=AL$4,AK121&lt;=AO$4),2,IF(AND(AC118=AL$4,AK121&lt;=AP$4),1,0)))+IF(AND(AC118=AL$5,AK121&lt;=AN$5),3,IF(AND(AC118=AL$5,AK121&lt;=AO$5),2,IF(AND(AC118=AL$5,AK121&lt;=AP$5),1,0)))+IF(AND(AC118=AL$6,AK121&lt;=AN$6),3,IF(AND(AC118=AL$6,AK121&lt;=AO$6),2,IF(AND(AC118=AL$6,AK121&lt;=AP$6),1,0)))+IF(AND(AC118=AL$7,AK121&lt;=AN$7),3,IF(AND(AC118=AL$7,AK121&lt;=AO$7),2,IF(AND(AC118=AL$7,AK121&lt;=AP$7),1,0)))))</f>
        <v/>
      </c>
      <c r="AC121" s="276" t="str">
        <f t="shared" ref="AC121" si="311">IF($F$24="","",$F$24)</f>
        <v>Health Services</v>
      </c>
      <c r="AD121" s="646"/>
      <c r="AE121" s="647"/>
      <c r="AF121" s="648"/>
      <c r="AG121" s="646"/>
      <c r="AH121" s="647"/>
      <c r="AI121" s="647"/>
      <c r="AJ121" s="648"/>
      <c r="AK121" s="408"/>
      <c r="AU121" s="394"/>
    </row>
    <row r="122" spans="4:47" ht="15" customHeight="1" x14ac:dyDescent="0.25">
      <c r="D122" s="407" t="str">
        <f t="shared" si="295"/>
        <v/>
      </c>
      <c r="E122" s="354" t="str">
        <f t="shared" ref="E122" si="312">IF(OR(N122="",N122=0,G122="",J122=""),"",(IF(AND(F118=O$4,N122&lt;=Q$4),3,IF(AND(F118=O$4,N122&lt;=R$4),2,IF(AND(F118=O$4,N122&lt;=S$4),1,0)))+IF(AND(F118=O$5,N122&lt;=Q$5),3,IF(AND(F118=O$5,N122&lt;=R$5),2,IF(AND(F118=O$5,N122&lt;=S$5),1,0)))+IF(AND(F118=O$6,N122&lt;=Q$6),3,IF(AND(F118=O$6,N122&lt;=R$6),2,IF(AND(F118=O$6,N122&lt;=S$6),1,0)))+IF(AND(F118=O$7,N122&lt;=Q$7),3,IF(AND(F118=O$7,N122&lt;=R$7),2,IF(AND(F118=O$7,N122&lt;=S$7),1,0)))))</f>
        <v/>
      </c>
      <c r="F122" s="276" t="str">
        <f t="shared" ref="F122" si="313">IF($F$25="","",$F$25)</f>
        <v>Recreation</v>
      </c>
      <c r="G122" s="638"/>
      <c r="H122" s="639"/>
      <c r="I122" s="640"/>
      <c r="J122" s="638"/>
      <c r="K122" s="639"/>
      <c r="L122" s="639"/>
      <c r="M122" s="640"/>
      <c r="N122" s="269"/>
      <c r="X122" s="394"/>
      <c r="AA122" s="407" t="str">
        <f t="shared" si="272"/>
        <v/>
      </c>
      <c r="AB122" s="354" t="str">
        <f t="shared" ref="AB122" si="314">IF(OR(AK122="",AK122=0,AD122="",AG122=""),"",(IF(AND(AC118=AL$4,AK122&lt;=AN$4),3,IF(AND(AC118=AL$4,AK122&lt;=AO$4),2,IF(AND(AC118=AL$4,AK122&lt;=AP$4),1,0)))+IF(AND(AC118=AL$5,AK122&lt;=AN$5),3,IF(AND(AC118=AL$5,AK122&lt;=AO$5),2,IF(AND(AC118=AL$5,AK122&lt;=AP$5),1,0)))+IF(AND(AC118=AL$6,AK122&lt;=AN$6),3,IF(AND(AC118=AL$6,AK122&lt;=AO$6),2,IF(AND(AC118=AL$6,AK122&lt;=AP$6),1,0)))+IF(AND(AC118=AL$7,AK122&lt;=AN$7),3,IF(AND(AC118=AL$7,AK122&lt;=AO$7),2,IF(AND(AC118=AL$7,AK122&lt;=AP$7),1,0)))))</f>
        <v/>
      </c>
      <c r="AC122" s="276" t="str">
        <f t="shared" ref="AC122" si="315">IF($F$25="","",$F$25)</f>
        <v>Recreation</v>
      </c>
      <c r="AD122" s="646"/>
      <c r="AE122" s="647"/>
      <c r="AF122" s="648"/>
      <c r="AG122" s="646"/>
      <c r="AH122" s="647"/>
      <c r="AI122" s="647"/>
      <c r="AJ122" s="648"/>
      <c r="AK122" s="408"/>
      <c r="AU122" s="394"/>
    </row>
    <row r="123" spans="4:47" ht="15" customHeight="1" thickBot="1" x14ac:dyDescent="0.3">
      <c r="D123" s="409"/>
      <c r="E123" s="132"/>
      <c r="F123" s="132"/>
      <c r="G123" s="132"/>
      <c r="H123" s="132"/>
      <c r="I123" s="132"/>
      <c r="J123" s="132"/>
      <c r="K123" s="132"/>
      <c r="L123" s="132"/>
      <c r="M123" s="132"/>
      <c r="N123" s="410"/>
      <c r="O123" s="411"/>
      <c r="X123" s="394"/>
      <c r="AA123" s="409"/>
      <c r="AB123" s="132"/>
      <c r="AC123" s="132"/>
      <c r="AD123" s="132"/>
      <c r="AE123" s="132"/>
      <c r="AF123" s="132"/>
      <c r="AG123" s="132"/>
      <c r="AH123" s="132"/>
      <c r="AI123" s="132"/>
      <c r="AJ123" s="132"/>
      <c r="AK123" s="410"/>
      <c r="AL123" s="411"/>
      <c r="AU123" s="394"/>
    </row>
    <row r="124" spans="4:47" ht="15" customHeight="1" x14ac:dyDescent="0.25">
      <c r="D124" s="641"/>
      <c r="E124" s="642"/>
      <c r="F124" s="642"/>
      <c r="G124" s="642"/>
      <c r="H124" s="642"/>
      <c r="I124" s="642"/>
      <c r="J124" s="642"/>
      <c r="K124" s="642"/>
      <c r="L124" s="642"/>
      <c r="M124" s="642"/>
      <c r="N124" s="643"/>
      <c r="X124" s="394"/>
      <c r="AA124" s="641"/>
      <c r="AB124" s="642"/>
      <c r="AC124" s="642"/>
      <c r="AD124" s="642"/>
      <c r="AE124" s="642"/>
      <c r="AF124" s="642"/>
      <c r="AG124" s="642"/>
      <c r="AH124" s="642"/>
      <c r="AI124" s="642"/>
      <c r="AJ124" s="642"/>
      <c r="AK124" s="643"/>
      <c r="AU124" s="394"/>
    </row>
    <row r="125" spans="4:47" ht="15" customHeight="1" x14ac:dyDescent="0.25">
      <c r="D125" s="398"/>
      <c r="E125" s="124" t="s">
        <v>35</v>
      </c>
      <c r="F125" s="353">
        <v>13</v>
      </c>
      <c r="G125" s="124" t="s">
        <v>306</v>
      </c>
      <c r="H125" s="124"/>
      <c r="I125" s="124"/>
      <c r="J125" s="21" t="s">
        <v>144</v>
      </c>
      <c r="K125" s="265"/>
      <c r="L125" s="1"/>
      <c r="M125" s="1"/>
      <c r="N125" s="400"/>
      <c r="X125" s="394"/>
      <c r="AA125" s="398"/>
      <c r="AB125" s="124" t="s">
        <v>35</v>
      </c>
      <c r="AC125" s="353">
        <v>13</v>
      </c>
      <c r="AD125" s="124" t="s">
        <v>306</v>
      </c>
      <c r="AE125" s="124"/>
      <c r="AF125" s="124"/>
      <c r="AG125" s="21" t="s">
        <v>144</v>
      </c>
      <c r="AH125" s="399"/>
      <c r="AI125" s="1"/>
      <c r="AJ125" s="1"/>
      <c r="AK125" s="400"/>
      <c r="AU125" s="394"/>
    </row>
    <row r="126" spans="4:47" x14ac:dyDescent="0.25">
      <c r="D126" s="644" t="s">
        <v>36</v>
      </c>
      <c r="E126" s="645"/>
      <c r="F126" s="268" t="s">
        <v>28</v>
      </c>
      <c r="G126" s="402" t="str">
        <f t="shared" ref="G126" si="316">IF(F126=O$4,P$4,IF(F126=O$5,P$5,IF(F126=O$6,P$6,IF(F126=O$7,P$7,IF(F126=O$8,"","")))))</f>
        <v/>
      </c>
      <c r="H126" s="403"/>
      <c r="I126" s="403"/>
      <c r="J126" s="21" t="s">
        <v>145</v>
      </c>
      <c r="K126" s="265"/>
      <c r="L126" s="3"/>
      <c r="M126" s="3"/>
      <c r="N126" s="404"/>
      <c r="X126" s="394"/>
      <c r="AA126" s="644" t="s">
        <v>36</v>
      </c>
      <c r="AB126" s="645"/>
      <c r="AC126" s="401" t="s">
        <v>28</v>
      </c>
      <c r="AD126" s="402" t="str">
        <f t="shared" ref="AD126" si="317">IF(AC126=AL$4,AM$4,IF(AC126=AL$5,AM$5,IF(AC126=AL$6,AM$6,IF(AC126=AL$7,AM$7,IF(AC126=AL$8,"","")))))</f>
        <v/>
      </c>
      <c r="AE126" s="403"/>
      <c r="AF126" s="403"/>
      <c r="AG126" s="21" t="s">
        <v>145</v>
      </c>
      <c r="AH126" s="399"/>
      <c r="AI126" s="3"/>
      <c r="AJ126" s="3"/>
      <c r="AK126" s="404"/>
      <c r="AU126" s="394"/>
    </row>
    <row r="127" spans="4:47" x14ac:dyDescent="0.25">
      <c r="D127" s="405" t="s">
        <v>299</v>
      </c>
      <c r="E127" s="361" t="s">
        <v>59</v>
      </c>
      <c r="F127" s="124" t="s">
        <v>37</v>
      </c>
      <c r="G127" s="124" t="s">
        <v>38</v>
      </c>
      <c r="H127" s="124"/>
      <c r="I127" s="124"/>
      <c r="J127" s="124" t="s">
        <v>39</v>
      </c>
      <c r="K127" s="124"/>
      <c r="L127" s="124"/>
      <c r="M127" s="124"/>
      <c r="N127" s="406" t="s">
        <v>40</v>
      </c>
      <c r="O127" s="396" t="s">
        <v>25</v>
      </c>
      <c r="P127" s="396"/>
      <c r="Q127" s="396" t="str">
        <f t="shared" ref="Q127" si="318">IF($F$23="","",$F$23)</f>
        <v>Education /Job Training</v>
      </c>
      <c r="R127" s="396" t="str">
        <f t="shared" ref="R127" si="319">IF($F$24="","",$F$24)</f>
        <v>Health Services</v>
      </c>
      <c r="S127" s="396" t="str">
        <f t="shared" ref="S127" si="320">IF($F$25="","",$F$25)</f>
        <v>Recreation</v>
      </c>
      <c r="X127" s="394"/>
      <c r="AA127" s="405" t="s">
        <v>299</v>
      </c>
      <c r="AB127" s="361" t="s">
        <v>59</v>
      </c>
      <c r="AC127" s="124" t="s">
        <v>37</v>
      </c>
      <c r="AD127" s="124" t="s">
        <v>38</v>
      </c>
      <c r="AE127" s="124"/>
      <c r="AF127" s="124"/>
      <c r="AG127" s="124" t="s">
        <v>39</v>
      </c>
      <c r="AH127" s="124"/>
      <c r="AI127" s="124"/>
      <c r="AJ127" s="124"/>
      <c r="AK127" s="406" t="s">
        <v>40</v>
      </c>
      <c r="AL127" s="396" t="s">
        <v>25</v>
      </c>
      <c r="AM127" s="396"/>
      <c r="AN127" s="396" t="str">
        <f t="shared" ref="AN127" si="321">IF($F$23="","",$F$23)</f>
        <v>Education /Job Training</v>
      </c>
      <c r="AO127" s="396" t="str">
        <f t="shared" ref="AO127" si="322">IF($F$24="","",$F$24)</f>
        <v>Health Services</v>
      </c>
      <c r="AP127" s="396" t="str">
        <f t="shared" ref="AP127" si="323">IF($F$25="","",$F$25)</f>
        <v>Recreation</v>
      </c>
      <c r="AU127" s="394"/>
    </row>
    <row r="128" spans="4:47" x14ac:dyDescent="0.25">
      <c r="D128" s="407" t="str">
        <f t="shared" ref="D128:D130" si="324">IFERROR(VLOOKUP($E128,$U$4:$V$6,2,0),"")</f>
        <v/>
      </c>
      <c r="E128" s="354" t="str">
        <f t="shared" ref="E128" si="325">IF(OR(N128="",N128=0,G128="",J128=""),"",(IF(AND(F126=O$4,N128&lt;=Q$4),3,IF(AND(F126=O$4,N128&lt;=R$4),2,IF(AND(F126=O$4,N128&lt;=S$4),1,0)))+IF(AND(F126=O$5,N128&lt;=Q$5),3,IF(AND(F126=O$5,N128&lt;=R$5),2,IF(AND(F126=O$5,N128&lt;=S$5),1,0)))+IF(AND(F126=O$6,N128&lt;=Q$6),3,IF(AND(F126=O$6,N128&lt;=R$6),2,IF(AND(F126=O$6,N128&lt;=S$6),1,0)))+IF(AND(F126=O$7,N128&lt;=Q$7),3,IF(AND(F126=O$7,N128&lt;=R$7),2,IF(AND(F126=O$7,N128&lt;=S$7),1,0)))))</f>
        <v/>
      </c>
      <c r="F128" s="276" t="str">
        <f t="shared" ref="F128" si="326">IF($F$23="","",$F$23)</f>
        <v>Education /Job Training</v>
      </c>
      <c r="G128" s="638"/>
      <c r="H128" s="639"/>
      <c r="I128" s="640"/>
      <c r="J128" s="638"/>
      <c r="K128" s="639"/>
      <c r="L128" s="639"/>
      <c r="M128" s="640"/>
      <c r="N128" s="269"/>
      <c r="O128" s="392">
        <f t="shared" ref="O128" si="327">IF(F126="",0,1)</f>
        <v>0</v>
      </c>
      <c r="Q128" s="392" t="str">
        <f t="shared" ref="Q128" si="328">IF(F126="","",IF(E128="",0,E128))</f>
        <v/>
      </c>
      <c r="R128" s="392" t="str">
        <f t="shared" ref="R128" si="329">IF(F126="","",IF(E129="",0,E129))</f>
        <v/>
      </c>
      <c r="S128" s="392" t="str">
        <f t="shared" ref="S128" si="330">IF(F126="","",IF(E130="",0,E130))</f>
        <v/>
      </c>
      <c r="X128" s="394"/>
      <c r="AA128" s="407" t="str">
        <f t="shared" si="272"/>
        <v/>
      </c>
      <c r="AB128" s="354" t="str">
        <f t="shared" ref="AB128" si="331">IF(OR(AK128="",AK128=0,AD128="",AG128=""),"",(IF(AND(AC126=AL$4,AK128&lt;=AN$4),3,IF(AND(AC126=AL$4,AK128&lt;=AO$4),2,IF(AND(AC126=AL$4,AK128&lt;=AP$4),1,0)))+IF(AND(AC126=AL$5,AK128&lt;=AN$5),3,IF(AND(AC126=AL$5,AK128&lt;=AO$5),2,IF(AND(AC126=AL$5,AK128&lt;=AP$5),1,0)))+IF(AND(AC126=AL$6,AK128&lt;=AN$6),3,IF(AND(AC126=AL$6,AK128&lt;=AO$6),2,IF(AND(AC126=AL$6,AK128&lt;=AP$6),1,0)))+IF(AND(AC126=AL$7,AK128&lt;=AN$7),3,IF(AND(AC126=AL$7,AK128&lt;=AO$7),2,IF(AND(AC126=AL$7,AK128&lt;=AP$7),1,0)))))</f>
        <v/>
      </c>
      <c r="AC128" s="276" t="str">
        <f t="shared" ref="AC128" si="332">IF($F$23="","",$F$23)</f>
        <v>Education /Job Training</v>
      </c>
      <c r="AD128" s="646"/>
      <c r="AE128" s="647"/>
      <c r="AF128" s="648"/>
      <c r="AG128" s="646"/>
      <c r="AH128" s="647"/>
      <c r="AI128" s="647"/>
      <c r="AJ128" s="648"/>
      <c r="AK128" s="408"/>
      <c r="AL128" s="392">
        <f t="shared" ref="AL128" si="333">IF(AC126="",0,1)</f>
        <v>0</v>
      </c>
      <c r="AN128" s="392" t="str">
        <f t="shared" ref="AN128" si="334">IF(AC126="","",IF(AB128="",0,AB128))</f>
        <v/>
      </c>
      <c r="AO128" s="392" t="str">
        <f t="shared" ref="AO128" si="335">IF(AC126="","",IF(AB129="",0,AB129))</f>
        <v/>
      </c>
      <c r="AP128" s="392" t="str">
        <f t="shared" ref="AP128" si="336">IF(AC126="","",IF(AB130="",0,AB130))</f>
        <v/>
      </c>
      <c r="AU128" s="394"/>
    </row>
    <row r="129" spans="4:47" x14ac:dyDescent="0.25">
      <c r="D129" s="407" t="str">
        <f t="shared" si="324"/>
        <v/>
      </c>
      <c r="E129" s="354" t="str">
        <f t="shared" ref="E129" si="337">IF(OR(N129="",N129=0,G129="",J129=""),"",(IF(AND(F126=O$4,N129&lt;=Q$4),3,IF(AND(F126=O$4,N129&lt;=R$4),2,IF(AND(F126=O$4,N129&lt;=S$4),1,0)))+IF(AND(F126=O$5,N129&lt;=Q$5),3,IF(AND(F126=O$5,N129&lt;=R$5),2,IF(AND(F126=O$5,N129&lt;=S$5),1,0)))+IF(AND(F126=O$6,N129&lt;=Q$6),3,IF(AND(F126=O$6,N129&lt;=R$6),2,IF(AND(F126=O$6,N129&lt;=S$6),1,0)))+IF(AND(F126=O$7,N129&lt;=Q$7),3,IF(AND(F126=O$7,N129&lt;=R$7),2,IF(AND(F126=O$7,N129&lt;=S$7),1,0)))))</f>
        <v/>
      </c>
      <c r="F129" s="276" t="str">
        <f t="shared" ref="F129" si="338">IF($F$24="","",$F$24)</f>
        <v>Health Services</v>
      </c>
      <c r="G129" s="638"/>
      <c r="H129" s="639"/>
      <c r="I129" s="640"/>
      <c r="J129" s="638"/>
      <c r="K129" s="639"/>
      <c r="L129" s="639"/>
      <c r="M129" s="640"/>
      <c r="N129" s="269"/>
      <c r="X129" s="394"/>
      <c r="AA129" s="407" t="str">
        <f t="shared" si="272"/>
        <v/>
      </c>
      <c r="AB129" s="354" t="str">
        <f t="shared" ref="AB129" si="339">IF(OR(AK129="",AK129=0,AD129="",AG129=""),"",(IF(AND(AC126=AL$4,AK129&lt;=AN$4),3,IF(AND(AC126=AL$4,AK129&lt;=AO$4),2,IF(AND(AC126=AL$4,AK129&lt;=AP$4),1,0)))+IF(AND(AC126=AL$5,AK129&lt;=AN$5),3,IF(AND(AC126=AL$5,AK129&lt;=AO$5),2,IF(AND(AC126=AL$5,AK129&lt;=AP$5),1,0)))+IF(AND(AC126=AL$6,AK129&lt;=AN$6),3,IF(AND(AC126=AL$6,AK129&lt;=AO$6),2,IF(AND(AC126=AL$6,AK129&lt;=AP$6),1,0)))+IF(AND(AC126=AL$7,AK129&lt;=AN$7),3,IF(AND(AC126=AL$7,AK129&lt;=AO$7),2,IF(AND(AC126=AL$7,AK129&lt;=AP$7),1,0)))))</f>
        <v/>
      </c>
      <c r="AC129" s="276" t="str">
        <f t="shared" ref="AC129" si="340">IF($F$24="","",$F$24)</f>
        <v>Health Services</v>
      </c>
      <c r="AD129" s="646"/>
      <c r="AE129" s="647"/>
      <c r="AF129" s="648"/>
      <c r="AG129" s="646"/>
      <c r="AH129" s="647"/>
      <c r="AI129" s="647"/>
      <c r="AJ129" s="648"/>
      <c r="AK129" s="408"/>
      <c r="AU129" s="394"/>
    </row>
    <row r="130" spans="4:47" x14ac:dyDescent="0.25">
      <c r="D130" s="407" t="str">
        <f t="shared" si="324"/>
        <v/>
      </c>
      <c r="E130" s="354" t="str">
        <f t="shared" ref="E130" si="341">IF(OR(N130="",N130=0,G130="",J130=""),"",(IF(AND(F126=O$4,N130&lt;=Q$4),3,IF(AND(F126=O$4,N130&lt;=R$4),2,IF(AND(F126=O$4,N130&lt;=S$4),1,0)))+IF(AND(F126=O$5,N130&lt;=Q$5),3,IF(AND(F126=O$5,N130&lt;=R$5),2,IF(AND(F126=O$5,N130&lt;=S$5),1,0)))+IF(AND(F126=O$6,N130&lt;=Q$6),3,IF(AND(F126=O$6,N130&lt;=R$6),2,IF(AND(F126=O$6,N130&lt;=S$6),1,0)))+IF(AND(F126=O$7,N130&lt;=Q$7),3,IF(AND(F126=O$7,N130&lt;=R$7),2,IF(AND(F126=O$7,N130&lt;=S$7),1,0)))))</f>
        <v/>
      </c>
      <c r="F130" s="276" t="str">
        <f t="shared" ref="F130" si="342">IF($F$25="","",$F$25)</f>
        <v>Recreation</v>
      </c>
      <c r="G130" s="638"/>
      <c r="H130" s="639"/>
      <c r="I130" s="640"/>
      <c r="J130" s="638"/>
      <c r="K130" s="639"/>
      <c r="L130" s="639"/>
      <c r="M130" s="640"/>
      <c r="N130" s="269"/>
      <c r="X130" s="394"/>
      <c r="AA130" s="407" t="str">
        <f t="shared" si="272"/>
        <v/>
      </c>
      <c r="AB130" s="354" t="str">
        <f t="shared" ref="AB130" si="343">IF(OR(AK130="",AK130=0,AD130="",AG130=""),"",(IF(AND(AC126=AL$4,AK130&lt;=AN$4),3,IF(AND(AC126=AL$4,AK130&lt;=AO$4),2,IF(AND(AC126=AL$4,AK130&lt;=AP$4),1,0)))+IF(AND(AC126=AL$5,AK130&lt;=AN$5),3,IF(AND(AC126=AL$5,AK130&lt;=AO$5),2,IF(AND(AC126=AL$5,AK130&lt;=AP$5),1,0)))+IF(AND(AC126=AL$6,AK130&lt;=AN$6),3,IF(AND(AC126=AL$6,AK130&lt;=AO$6),2,IF(AND(AC126=AL$6,AK130&lt;=AP$6),1,0)))+IF(AND(AC126=AL$7,AK130&lt;=AN$7),3,IF(AND(AC126=AL$7,AK130&lt;=AO$7),2,IF(AND(AC126=AL$7,AK130&lt;=AP$7),1,0)))))</f>
        <v/>
      </c>
      <c r="AC130" s="276" t="str">
        <f t="shared" ref="AC130" si="344">IF($F$25="","",$F$25)</f>
        <v>Recreation</v>
      </c>
      <c r="AD130" s="646"/>
      <c r="AE130" s="647"/>
      <c r="AF130" s="648"/>
      <c r="AG130" s="646"/>
      <c r="AH130" s="647"/>
      <c r="AI130" s="647"/>
      <c r="AJ130" s="648"/>
      <c r="AK130" s="408"/>
      <c r="AU130" s="394"/>
    </row>
    <row r="131" spans="4:47" ht="15" customHeight="1" thickBot="1" x14ac:dyDescent="0.3">
      <c r="D131" s="409"/>
      <c r="E131" s="132"/>
      <c r="F131" s="132"/>
      <c r="G131" s="132"/>
      <c r="H131" s="132"/>
      <c r="I131" s="132"/>
      <c r="J131" s="132"/>
      <c r="K131" s="132"/>
      <c r="L131" s="132"/>
      <c r="M131" s="132"/>
      <c r="N131" s="410"/>
      <c r="O131" s="411"/>
      <c r="X131" s="394"/>
      <c r="AA131" s="409"/>
      <c r="AB131" s="132"/>
      <c r="AC131" s="132"/>
      <c r="AD131" s="132"/>
      <c r="AE131" s="132"/>
      <c r="AF131" s="132"/>
      <c r="AG131" s="132"/>
      <c r="AH131" s="132"/>
      <c r="AI131" s="132"/>
      <c r="AJ131" s="132"/>
      <c r="AK131" s="410"/>
      <c r="AL131" s="411"/>
      <c r="AU131" s="394"/>
    </row>
    <row r="132" spans="4:47" ht="15" customHeight="1" x14ac:dyDescent="0.25">
      <c r="D132" s="641"/>
      <c r="E132" s="642"/>
      <c r="F132" s="642"/>
      <c r="G132" s="642"/>
      <c r="H132" s="642"/>
      <c r="I132" s="642"/>
      <c r="J132" s="642"/>
      <c r="K132" s="642"/>
      <c r="L132" s="642"/>
      <c r="M132" s="642"/>
      <c r="N132" s="643"/>
      <c r="X132" s="394"/>
      <c r="AA132" s="641"/>
      <c r="AB132" s="642"/>
      <c r="AC132" s="642"/>
      <c r="AD132" s="642"/>
      <c r="AE132" s="642"/>
      <c r="AF132" s="642"/>
      <c r="AG132" s="642"/>
      <c r="AH132" s="642"/>
      <c r="AI132" s="642"/>
      <c r="AJ132" s="642"/>
      <c r="AK132" s="643"/>
      <c r="AU132" s="394"/>
    </row>
    <row r="133" spans="4:47" ht="15" customHeight="1" x14ac:dyDescent="0.25">
      <c r="D133" s="398"/>
      <c r="E133" s="124" t="s">
        <v>35</v>
      </c>
      <c r="F133" s="353">
        <v>14</v>
      </c>
      <c r="G133" s="124" t="s">
        <v>306</v>
      </c>
      <c r="H133" s="124"/>
      <c r="I133" s="124"/>
      <c r="J133" s="21" t="s">
        <v>144</v>
      </c>
      <c r="K133" s="265"/>
      <c r="L133" s="1"/>
      <c r="M133" s="1"/>
      <c r="N133" s="400"/>
      <c r="X133" s="394"/>
      <c r="AA133" s="398"/>
      <c r="AB133" s="124" t="s">
        <v>35</v>
      </c>
      <c r="AC133" s="353">
        <v>14</v>
      </c>
      <c r="AD133" s="124" t="s">
        <v>306</v>
      </c>
      <c r="AE133" s="124"/>
      <c r="AF133" s="124"/>
      <c r="AG133" s="21" t="s">
        <v>144</v>
      </c>
      <c r="AH133" s="399"/>
      <c r="AI133" s="1"/>
      <c r="AJ133" s="1"/>
      <c r="AK133" s="400"/>
      <c r="AU133" s="394"/>
    </row>
    <row r="134" spans="4:47" ht="15" customHeight="1" x14ac:dyDescent="0.25">
      <c r="D134" s="644" t="s">
        <v>36</v>
      </c>
      <c r="E134" s="645"/>
      <c r="F134" s="268" t="s">
        <v>28</v>
      </c>
      <c r="G134" s="402" t="str">
        <f t="shared" ref="G134" si="345">IF(F134=O$4,P$4,IF(F134=O$5,P$5,IF(F134=O$6,P$6,IF(F134=O$7,P$7,IF(F134=O$8,"","")))))</f>
        <v/>
      </c>
      <c r="H134" s="403"/>
      <c r="I134" s="403"/>
      <c r="J134" s="21" t="s">
        <v>145</v>
      </c>
      <c r="K134" s="265"/>
      <c r="L134" s="3"/>
      <c r="M134" s="3"/>
      <c r="N134" s="404"/>
      <c r="X134" s="394"/>
      <c r="AA134" s="644" t="s">
        <v>36</v>
      </c>
      <c r="AB134" s="645"/>
      <c r="AC134" s="401" t="s">
        <v>28</v>
      </c>
      <c r="AD134" s="402" t="str">
        <f t="shared" ref="AD134" si="346">IF(AC134=AL$4,AM$4,IF(AC134=AL$5,AM$5,IF(AC134=AL$6,AM$6,IF(AC134=AL$7,AM$7,IF(AC134=AL$8,"","")))))</f>
        <v/>
      </c>
      <c r="AE134" s="403"/>
      <c r="AF134" s="403"/>
      <c r="AG134" s="21" t="s">
        <v>145</v>
      </c>
      <c r="AH134" s="399"/>
      <c r="AI134" s="3"/>
      <c r="AJ134" s="3"/>
      <c r="AK134" s="404"/>
      <c r="AU134" s="394"/>
    </row>
    <row r="135" spans="4:47" ht="15" customHeight="1" x14ac:dyDescent="0.25">
      <c r="D135" s="405" t="s">
        <v>299</v>
      </c>
      <c r="E135" s="361" t="s">
        <v>59</v>
      </c>
      <c r="F135" s="124" t="s">
        <v>37</v>
      </c>
      <c r="G135" s="124" t="s">
        <v>38</v>
      </c>
      <c r="H135" s="124"/>
      <c r="I135" s="124"/>
      <c r="J135" s="124" t="s">
        <v>39</v>
      </c>
      <c r="K135" s="124"/>
      <c r="L135" s="124"/>
      <c r="M135" s="124"/>
      <c r="N135" s="406" t="s">
        <v>40</v>
      </c>
      <c r="O135" s="396" t="s">
        <v>25</v>
      </c>
      <c r="P135" s="396"/>
      <c r="Q135" s="396" t="str">
        <f t="shared" ref="Q135" si="347">IF($F$23="","",$F$23)</f>
        <v>Education /Job Training</v>
      </c>
      <c r="R135" s="396" t="str">
        <f t="shared" ref="R135" si="348">IF($F$24="","",$F$24)</f>
        <v>Health Services</v>
      </c>
      <c r="S135" s="396" t="str">
        <f t="shared" ref="S135" si="349">IF($F$25="","",$F$25)</f>
        <v>Recreation</v>
      </c>
      <c r="X135" s="394"/>
      <c r="AA135" s="405" t="s">
        <v>299</v>
      </c>
      <c r="AB135" s="361" t="s">
        <v>59</v>
      </c>
      <c r="AC135" s="124" t="s">
        <v>37</v>
      </c>
      <c r="AD135" s="124" t="s">
        <v>38</v>
      </c>
      <c r="AE135" s="124"/>
      <c r="AF135" s="124"/>
      <c r="AG135" s="124" t="s">
        <v>39</v>
      </c>
      <c r="AH135" s="124"/>
      <c r="AI135" s="124"/>
      <c r="AJ135" s="124"/>
      <c r="AK135" s="406" t="s">
        <v>40</v>
      </c>
      <c r="AL135" s="396" t="s">
        <v>25</v>
      </c>
      <c r="AM135" s="396"/>
      <c r="AN135" s="396" t="str">
        <f t="shared" ref="AN135" si="350">IF($F$23="","",$F$23)</f>
        <v>Education /Job Training</v>
      </c>
      <c r="AO135" s="396" t="str">
        <f t="shared" ref="AO135" si="351">IF($F$24="","",$F$24)</f>
        <v>Health Services</v>
      </c>
      <c r="AP135" s="396" t="str">
        <f t="shared" ref="AP135" si="352">IF($F$25="","",$F$25)</f>
        <v>Recreation</v>
      </c>
      <c r="AU135" s="394"/>
    </row>
    <row r="136" spans="4:47" ht="15" customHeight="1" x14ac:dyDescent="0.25">
      <c r="D136" s="407" t="str">
        <f t="shared" ref="D136:D138" si="353">IFERROR(VLOOKUP($E136,$U$4:$V$6,2,0),"")</f>
        <v/>
      </c>
      <c r="E136" s="354" t="str">
        <f t="shared" ref="E136" si="354">IF(OR(N136="",N136=0,G136="",J136=""),"",(IF(AND(F134=O$4,N136&lt;=Q$4),3,IF(AND(F134=O$4,N136&lt;=R$4),2,IF(AND(F134=O$4,N136&lt;=S$4),1,0)))+IF(AND(F134=O$5,N136&lt;=Q$5),3,IF(AND(F134=O$5,N136&lt;=R$5),2,IF(AND(F134=O$5,N136&lt;=S$5),1,0)))+IF(AND(F134=O$6,N136&lt;=Q$6),3,IF(AND(F134=O$6,N136&lt;=R$6),2,IF(AND(F134=O$6,N136&lt;=S$6),1,0)))+IF(AND(F134=O$7,N136&lt;=Q$7),3,IF(AND(F134=O$7,N136&lt;=R$7),2,IF(AND(F134=O$7,N136&lt;=S$7),1,0)))))</f>
        <v/>
      </c>
      <c r="F136" s="276" t="str">
        <f t="shared" ref="F136" si="355">IF($F$23="","",$F$23)</f>
        <v>Education /Job Training</v>
      </c>
      <c r="G136" s="638"/>
      <c r="H136" s="639"/>
      <c r="I136" s="640"/>
      <c r="J136" s="638"/>
      <c r="K136" s="639"/>
      <c r="L136" s="639"/>
      <c r="M136" s="640"/>
      <c r="N136" s="269"/>
      <c r="O136" s="392">
        <f t="shared" ref="O136" si="356">IF(F134="",0,1)</f>
        <v>0</v>
      </c>
      <c r="Q136" s="392" t="str">
        <f t="shared" ref="Q136" si="357">IF(F134="","",IF(E136="",0,E136))</f>
        <v/>
      </c>
      <c r="R136" s="392" t="str">
        <f t="shared" ref="R136" si="358">IF(F134="","",IF(E137="",0,E137))</f>
        <v/>
      </c>
      <c r="S136" s="392" t="str">
        <f t="shared" ref="S136" si="359">IF(F134="","",IF(E138="",0,E138))</f>
        <v/>
      </c>
      <c r="X136" s="394"/>
      <c r="AA136" s="407" t="str">
        <f t="shared" si="272"/>
        <v/>
      </c>
      <c r="AB136" s="354" t="str">
        <f t="shared" ref="AB136" si="360">IF(OR(AK136="",AK136=0,AD136="",AG136=""),"",(IF(AND(AC134=AL$4,AK136&lt;=AN$4),3,IF(AND(AC134=AL$4,AK136&lt;=AO$4),2,IF(AND(AC134=AL$4,AK136&lt;=AP$4),1,0)))+IF(AND(AC134=AL$5,AK136&lt;=AN$5),3,IF(AND(AC134=AL$5,AK136&lt;=AO$5),2,IF(AND(AC134=AL$5,AK136&lt;=AP$5),1,0)))+IF(AND(AC134=AL$6,AK136&lt;=AN$6),3,IF(AND(AC134=AL$6,AK136&lt;=AO$6),2,IF(AND(AC134=AL$6,AK136&lt;=AP$6),1,0)))+IF(AND(AC134=AL$7,AK136&lt;=AN$7),3,IF(AND(AC134=AL$7,AK136&lt;=AO$7),2,IF(AND(AC134=AL$7,AK136&lt;=AP$7),1,0)))))</f>
        <v/>
      </c>
      <c r="AC136" s="276" t="str">
        <f t="shared" ref="AC136" si="361">IF($F$23="","",$F$23)</f>
        <v>Education /Job Training</v>
      </c>
      <c r="AD136" s="646"/>
      <c r="AE136" s="647"/>
      <c r="AF136" s="648"/>
      <c r="AG136" s="646"/>
      <c r="AH136" s="647"/>
      <c r="AI136" s="647"/>
      <c r="AJ136" s="648"/>
      <c r="AK136" s="408"/>
      <c r="AL136" s="392">
        <f t="shared" ref="AL136" si="362">IF(AC134="",0,1)</f>
        <v>0</v>
      </c>
      <c r="AN136" s="392" t="str">
        <f t="shared" ref="AN136" si="363">IF(AC134="","",IF(AB136="",0,AB136))</f>
        <v/>
      </c>
      <c r="AO136" s="392" t="str">
        <f t="shared" ref="AO136" si="364">IF(AC134="","",IF(AB137="",0,AB137))</f>
        <v/>
      </c>
      <c r="AP136" s="392" t="str">
        <f t="shared" ref="AP136" si="365">IF(AC134="","",IF(AB138="",0,AB138))</f>
        <v/>
      </c>
      <c r="AU136" s="394"/>
    </row>
    <row r="137" spans="4:47" ht="15" customHeight="1" x14ac:dyDescent="0.25">
      <c r="D137" s="407" t="str">
        <f t="shared" si="353"/>
        <v/>
      </c>
      <c r="E137" s="354" t="str">
        <f t="shared" ref="E137" si="366">IF(OR(N137="",N137=0,G137="",J137=""),"",(IF(AND(F134=O$4,N137&lt;=Q$4),3,IF(AND(F134=O$4,N137&lt;=R$4),2,IF(AND(F134=O$4,N137&lt;=S$4),1,0)))+IF(AND(F134=O$5,N137&lt;=Q$5),3,IF(AND(F134=O$5,N137&lt;=R$5),2,IF(AND(F134=O$5,N137&lt;=S$5),1,0)))+IF(AND(F134=O$6,N137&lt;=Q$6),3,IF(AND(F134=O$6,N137&lt;=R$6),2,IF(AND(F134=O$6,N137&lt;=S$6),1,0)))+IF(AND(F134=O$7,N137&lt;=Q$7),3,IF(AND(F134=O$7,N137&lt;=R$7),2,IF(AND(F134=O$7,N137&lt;=S$7),1,0)))))</f>
        <v/>
      </c>
      <c r="F137" s="276" t="str">
        <f t="shared" ref="F137" si="367">IF($F$24="","",$F$24)</f>
        <v>Health Services</v>
      </c>
      <c r="G137" s="638"/>
      <c r="H137" s="639"/>
      <c r="I137" s="640"/>
      <c r="J137" s="638"/>
      <c r="K137" s="639"/>
      <c r="L137" s="639"/>
      <c r="M137" s="640"/>
      <c r="N137" s="269"/>
      <c r="X137" s="394"/>
      <c r="AA137" s="407" t="str">
        <f t="shared" si="272"/>
        <v/>
      </c>
      <c r="AB137" s="354" t="str">
        <f t="shared" ref="AB137" si="368">IF(OR(AK137="",AK137=0,AD137="",AG137=""),"",(IF(AND(AC134=AL$4,AK137&lt;=AN$4),3,IF(AND(AC134=AL$4,AK137&lt;=AO$4),2,IF(AND(AC134=AL$4,AK137&lt;=AP$4),1,0)))+IF(AND(AC134=AL$5,AK137&lt;=AN$5),3,IF(AND(AC134=AL$5,AK137&lt;=AO$5),2,IF(AND(AC134=AL$5,AK137&lt;=AP$5),1,0)))+IF(AND(AC134=AL$6,AK137&lt;=AN$6),3,IF(AND(AC134=AL$6,AK137&lt;=AO$6),2,IF(AND(AC134=AL$6,AK137&lt;=AP$6),1,0)))+IF(AND(AC134=AL$7,AK137&lt;=AN$7),3,IF(AND(AC134=AL$7,AK137&lt;=AO$7),2,IF(AND(AC134=AL$7,AK137&lt;=AP$7),1,0)))))</f>
        <v/>
      </c>
      <c r="AC137" s="276" t="str">
        <f t="shared" ref="AC137" si="369">IF($F$24="","",$F$24)</f>
        <v>Health Services</v>
      </c>
      <c r="AD137" s="646"/>
      <c r="AE137" s="647"/>
      <c r="AF137" s="648"/>
      <c r="AG137" s="646"/>
      <c r="AH137" s="647"/>
      <c r="AI137" s="647"/>
      <c r="AJ137" s="648"/>
      <c r="AK137" s="408"/>
      <c r="AU137" s="394"/>
    </row>
    <row r="138" spans="4:47" ht="15" customHeight="1" x14ac:dyDescent="0.25">
      <c r="D138" s="407" t="str">
        <f t="shared" si="353"/>
        <v/>
      </c>
      <c r="E138" s="354" t="str">
        <f t="shared" ref="E138" si="370">IF(OR(N138="",N138=0,G138="",J138=""),"",(IF(AND(F134=O$4,N138&lt;=Q$4),3,IF(AND(F134=O$4,N138&lt;=R$4),2,IF(AND(F134=O$4,N138&lt;=S$4),1,0)))+IF(AND(F134=O$5,N138&lt;=Q$5),3,IF(AND(F134=O$5,N138&lt;=R$5),2,IF(AND(F134=O$5,N138&lt;=S$5),1,0)))+IF(AND(F134=O$6,N138&lt;=Q$6),3,IF(AND(F134=O$6,N138&lt;=R$6),2,IF(AND(F134=O$6,N138&lt;=S$6),1,0)))+IF(AND(F134=O$7,N138&lt;=Q$7),3,IF(AND(F134=O$7,N138&lt;=R$7),2,IF(AND(F134=O$7,N138&lt;=S$7),1,0)))))</f>
        <v/>
      </c>
      <c r="F138" s="276" t="str">
        <f t="shared" ref="F138" si="371">IF($F$25="","",$F$25)</f>
        <v>Recreation</v>
      </c>
      <c r="G138" s="638"/>
      <c r="H138" s="639"/>
      <c r="I138" s="640"/>
      <c r="J138" s="638"/>
      <c r="K138" s="639"/>
      <c r="L138" s="639"/>
      <c r="M138" s="640"/>
      <c r="N138" s="269"/>
      <c r="X138" s="394"/>
      <c r="AA138" s="407" t="str">
        <f t="shared" si="272"/>
        <v/>
      </c>
      <c r="AB138" s="354" t="str">
        <f t="shared" ref="AB138" si="372">IF(OR(AK138="",AK138=0,AD138="",AG138=""),"",(IF(AND(AC134=AL$4,AK138&lt;=AN$4),3,IF(AND(AC134=AL$4,AK138&lt;=AO$4),2,IF(AND(AC134=AL$4,AK138&lt;=AP$4),1,0)))+IF(AND(AC134=AL$5,AK138&lt;=AN$5),3,IF(AND(AC134=AL$5,AK138&lt;=AO$5),2,IF(AND(AC134=AL$5,AK138&lt;=AP$5),1,0)))+IF(AND(AC134=AL$6,AK138&lt;=AN$6),3,IF(AND(AC134=AL$6,AK138&lt;=AO$6),2,IF(AND(AC134=AL$6,AK138&lt;=AP$6),1,0)))+IF(AND(AC134=AL$7,AK138&lt;=AN$7),3,IF(AND(AC134=AL$7,AK138&lt;=AO$7),2,IF(AND(AC134=AL$7,AK138&lt;=AP$7),1,0)))))</f>
        <v/>
      </c>
      <c r="AC138" s="276" t="str">
        <f t="shared" ref="AC138" si="373">IF($F$25="","",$F$25)</f>
        <v>Recreation</v>
      </c>
      <c r="AD138" s="646"/>
      <c r="AE138" s="647"/>
      <c r="AF138" s="648"/>
      <c r="AG138" s="646"/>
      <c r="AH138" s="647"/>
      <c r="AI138" s="647"/>
      <c r="AJ138" s="648"/>
      <c r="AK138" s="408"/>
      <c r="AU138" s="394"/>
    </row>
    <row r="139" spans="4:47" ht="16.5" thickBot="1" x14ac:dyDescent="0.3">
      <c r="D139" s="409"/>
      <c r="E139" s="132"/>
      <c r="F139" s="132"/>
      <c r="G139" s="132"/>
      <c r="H139" s="132"/>
      <c r="I139" s="132"/>
      <c r="J139" s="132"/>
      <c r="K139" s="132"/>
      <c r="L139" s="132"/>
      <c r="M139" s="132"/>
      <c r="N139" s="410"/>
      <c r="O139" s="411"/>
      <c r="X139" s="394"/>
      <c r="AA139" s="409"/>
      <c r="AB139" s="132"/>
      <c r="AC139" s="132"/>
      <c r="AD139" s="132"/>
      <c r="AE139" s="132"/>
      <c r="AF139" s="132"/>
      <c r="AG139" s="132"/>
      <c r="AH139" s="132"/>
      <c r="AI139" s="132"/>
      <c r="AJ139" s="132"/>
      <c r="AK139" s="410"/>
      <c r="AL139" s="411"/>
      <c r="AU139" s="394"/>
    </row>
    <row r="140" spans="4:47" x14ac:dyDescent="0.25">
      <c r="D140" s="641"/>
      <c r="E140" s="642"/>
      <c r="F140" s="642"/>
      <c r="G140" s="642"/>
      <c r="H140" s="642"/>
      <c r="I140" s="642"/>
      <c r="J140" s="642"/>
      <c r="K140" s="642"/>
      <c r="L140" s="642"/>
      <c r="M140" s="642"/>
      <c r="N140" s="643"/>
      <c r="X140" s="394"/>
      <c r="AA140" s="641"/>
      <c r="AB140" s="642"/>
      <c r="AC140" s="642"/>
      <c r="AD140" s="642"/>
      <c r="AE140" s="642"/>
      <c r="AF140" s="642"/>
      <c r="AG140" s="642"/>
      <c r="AH140" s="642"/>
      <c r="AI140" s="642"/>
      <c r="AJ140" s="642"/>
      <c r="AK140" s="643"/>
      <c r="AU140" s="394"/>
    </row>
    <row r="141" spans="4:47" x14ac:dyDescent="0.25">
      <c r="D141" s="398"/>
      <c r="E141" s="124" t="s">
        <v>35</v>
      </c>
      <c r="F141" s="353">
        <v>15</v>
      </c>
      <c r="G141" s="124" t="s">
        <v>306</v>
      </c>
      <c r="H141" s="124"/>
      <c r="I141" s="124"/>
      <c r="J141" s="21" t="s">
        <v>144</v>
      </c>
      <c r="K141" s="265"/>
      <c r="L141" s="1"/>
      <c r="M141" s="1"/>
      <c r="N141" s="400"/>
      <c r="X141" s="394"/>
      <c r="AA141" s="398"/>
      <c r="AB141" s="124" t="s">
        <v>35</v>
      </c>
      <c r="AC141" s="353">
        <v>15</v>
      </c>
      <c r="AD141" s="124" t="s">
        <v>306</v>
      </c>
      <c r="AE141" s="124"/>
      <c r="AF141" s="124"/>
      <c r="AG141" s="21" t="s">
        <v>144</v>
      </c>
      <c r="AH141" s="399"/>
      <c r="AI141" s="1"/>
      <c r="AJ141" s="1"/>
      <c r="AK141" s="400"/>
      <c r="AU141" s="394"/>
    </row>
    <row r="142" spans="4:47" x14ac:dyDescent="0.25">
      <c r="D142" s="644" t="s">
        <v>36</v>
      </c>
      <c r="E142" s="645"/>
      <c r="F142" s="268" t="s">
        <v>28</v>
      </c>
      <c r="G142" s="402" t="str">
        <f t="shared" ref="G142" si="374">IF(F142=O$4,P$4,IF(F142=O$5,P$5,IF(F142=O$6,P$6,IF(F142=O$7,P$7,IF(F142=O$8,"","")))))</f>
        <v/>
      </c>
      <c r="H142" s="403"/>
      <c r="I142" s="403"/>
      <c r="J142" s="21" t="s">
        <v>145</v>
      </c>
      <c r="K142" s="265"/>
      <c r="L142" s="3"/>
      <c r="M142" s="3"/>
      <c r="N142" s="404"/>
      <c r="X142" s="394"/>
      <c r="AA142" s="644" t="s">
        <v>36</v>
      </c>
      <c r="AB142" s="645"/>
      <c r="AC142" s="401" t="s">
        <v>28</v>
      </c>
      <c r="AD142" s="402" t="str">
        <f t="shared" ref="AD142" si="375">IF(AC142=AL$4,AM$4,IF(AC142=AL$5,AM$5,IF(AC142=AL$6,AM$6,IF(AC142=AL$7,AM$7,IF(AC142=AL$8,"","")))))</f>
        <v/>
      </c>
      <c r="AE142" s="403"/>
      <c r="AF142" s="403"/>
      <c r="AG142" s="21" t="s">
        <v>145</v>
      </c>
      <c r="AH142" s="399"/>
      <c r="AI142" s="3"/>
      <c r="AJ142" s="3"/>
      <c r="AK142" s="404"/>
      <c r="AU142" s="394"/>
    </row>
    <row r="143" spans="4:47" x14ac:dyDescent="0.25">
      <c r="D143" s="405" t="s">
        <v>299</v>
      </c>
      <c r="E143" s="361" t="s">
        <v>59</v>
      </c>
      <c r="F143" s="124" t="s">
        <v>37</v>
      </c>
      <c r="G143" s="124" t="s">
        <v>38</v>
      </c>
      <c r="H143" s="124"/>
      <c r="I143" s="124"/>
      <c r="J143" s="124" t="s">
        <v>39</v>
      </c>
      <c r="K143" s="124"/>
      <c r="L143" s="124"/>
      <c r="M143" s="124"/>
      <c r="N143" s="406" t="s">
        <v>40</v>
      </c>
      <c r="O143" s="396" t="s">
        <v>25</v>
      </c>
      <c r="P143" s="396"/>
      <c r="Q143" s="396" t="str">
        <f t="shared" ref="Q143" si="376">IF($F$23="","",$F$23)</f>
        <v>Education /Job Training</v>
      </c>
      <c r="R143" s="396" t="str">
        <f t="shared" ref="R143" si="377">IF($F$24="","",$F$24)</f>
        <v>Health Services</v>
      </c>
      <c r="S143" s="396" t="str">
        <f t="shared" ref="S143" si="378">IF($F$25="","",$F$25)</f>
        <v>Recreation</v>
      </c>
      <c r="X143" s="394"/>
      <c r="AA143" s="405" t="s">
        <v>299</v>
      </c>
      <c r="AB143" s="361" t="s">
        <v>59</v>
      </c>
      <c r="AC143" s="124" t="s">
        <v>37</v>
      </c>
      <c r="AD143" s="124" t="s">
        <v>38</v>
      </c>
      <c r="AE143" s="124"/>
      <c r="AF143" s="124"/>
      <c r="AG143" s="124" t="s">
        <v>39</v>
      </c>
      <c r="AH143" s="124"/>
      <c r="AI143" s="124"/>
      <c r="AJ143" s="124"/>
      <c r="AK143" s="406" t="s">
        <v>40</v>
      </c>
      <c r="AL143" s="396" t="s">
        <v>25</v>
      </c>
      <c r="AM143" s="396"/>
      <c r="AN143" s="396" t="str">
        <f t="shared" ref="AN143" si="379">IF($F$23="","",$F$23)</f>
        <v>Education /Job Training</v>
      </c>
      <c r="AO143" s="396" t="str">
        <f t="shared" ref="AO143" si="380">IF($F$24="","",$F$24)</f>
        <v>Health Services</v>
      </c>
      <c r="AP143" s="396" t="str">
        <f t="shared" ref="AP143" si="381">IF($F$25="","",$F$25)</f>
        <v>Recreation</v>
      </c>
      <c r="AU143" s="394"/>
    </row>
    <row r="144" spans="4:47" ht="15" customHeight="1" x14ac:dyDescent="0.25">
      <c r="D144" s="407" t="str">
        <f t="shared" ref="D144:D146" si="382">IFERROR(VLOOKUP($E144,$U$4:$V$6,2,0),"")</f>
        <v/>
      </c>
      <c r="E144" s="354" t="str">
        <f t="shared" ref="E144" si="383">IF(OR(N144="",N144=0,G144="",J144=""),"",(IF(AND(F142=O$4,N144&lt;=Q$4),3,IF(AND(F142=O$4,N144&lt;=R$4),2,IF(AND(F142=O$4,N144&lt;=S$4),1,0)))+IF(AND(F142=O$5,N144&lt;=Q$5),3,IF(AND(F142=O$5,N144&lt;=R$5),2,IF(AND(F142=O$5,N144&lt;=S$5),1,0)))+IF(AND(F142=O$6,N144&lt;=Q$6),3,IF(AND(F142=O$6,N144&lt;=R$6),2,IF(AND(F142=O$6,N144&lt;=S$6),1,0)))+IF(AND(F142=O$7,N144&lt;=Q$7),3,IF(AND(F142=O$7,N144&lt;=R$7),2,IF(AND(F142=O$7,N144&lt;=S$7),1,0)))))</f>
        <v/>
      </c>
      <c r="F144" s="276" t="str">
        <f t="shared" ref="F144" si="384">IF($F$23="","",$F$23)</f>
        <v>Education /Job Training</v>
      </c>
      <c r="G144" s="638"/>
      <c r="H144" s="639"/>
      <c r="I144" s="640"/>
      <c r="J144" s="638"/>
      <c r="K144" s="639"/>
      <c r="L144" s="639"/>
      <c r="M144" s="640"/>
      <c r="N144" s="269"/>
      <c r="O144" s="392">
        <f t="shared" ref="O144" si="385">IF(F142="",0,1)</f>
        <v>0</v>
      </c>
      <c r="Q144" s="392" t="str">
        <f t="shared" ref="Q144" si="386">IF(F142="","",IF(E144="",0,E144))</f>
        <v/>
      </c>
      <c r="R144" s="392" t="str">
        <f t="shared" ref="R144" si="387">IF(F142="","",IF(E145="",0,E145))</f>
        <v/>
      </c>
      <c r="S144" s="392" t="str">
        <f t="shared" ref="S144" si="388">IF(F142="","",IF(E146="",0,E146))</f>
        <v/>
      </c>
      <c r="X144" s="394"/>
      <c r="AA144" s="407" t="str">
        <f t="shared" si="272"/>
        <v/>
      </c>
      <c r="AB144" s="354" t="str">
        <f t="shared" ref="AB144" si="389">IF(OR(AK144="",AK144=0,AD144="",AG144=""),"",(IF(AND(AC142=AL$4,AK144&lt;=AN$4),3,IF(AND(AC142=AL$4,AK144&lt;=AO$4),2,IF(AND(AC142=AL$4,AK144&lt;=AP$4),1,0)))+IF(AND(AC142=AL$5,AK144&lt;=AN$5),3,IF(AND(AC142=AL$5,AK144&lt;=AO$5),2,IF(AND(AC142=AL$5,AK144&lt;=AP$5),1,0)))+IF(AND(AC142=AL$6,AK144&lt;=AN$6),3,IF(AND(AC142=AL$6,AK144&lt;=AO$6),2,IF(AND(AC142=AL$6,AK144&lt;=AP$6),1,0)))+IF(AND(AC142=AL$7,AK144&lt;=AN$7),3,IF(AND(AC142=AL$7,AK144&lt;=AO$7),2,IF(AND(AC142=AL$7,AK144&lt;=AP$7),1,0)))))</f>
        <v/>
      </c>
      <c r="AC144" s="276" t="str">
        <f t="shared" ref="AC144" si="390">IF($F$23="","",$F$23)</f>
        <v>Education /Job Training</v>
      </c>
      <c r="AD144" s="646"/>
      <c r="AE144" s="647"/>
      <c r="AF144" s="648"/>
      <c r="AG144" s="646"/>
      <c r="AH144" s="647"/>
      <c r="AI144" s="647"/>
      <c r="AJ144" s="648"/>
      <c r="AK144" s="408"/>
      <c r="AL144" s="392">
        <f t="shared" ref="AL144" si="391">IF(AC142="",0,1)</f>
        <v>0</v>
      </c>
      <c r="AN144" s="392" t="str">
        <f t="shared" ref="AN144" si="392">IF(AC142="","",IF(AB144="",0,AB144))</f>
        <v/>
      </c>
      <c r="AO144" s="392" t="str">
        <f t="shared" ref="AO144" si="393">IF(AC142="","",IF(AB145="",0,AB145))</f>
        <v/>
      </c>
      <c r="AP144" s="392" t="str">
        <f t="shared" ref="AP144" si="394">IF(AC142="","",IF(AB146="",0,AB146))</f>
        <v/>
      </c>
      <c r="AU144" s="394"/>
    </row>
    <row r="145" spans="4:47" ht="15" customHeight="1" x14ac:dyDescent="0.25">
      <c r="D145" s="407" t="str">
        <f t="shared" si="382"/>
        <v/>
      </c>
      <c r="E145" s="354" t="str">
        <f t="shared" ref="E145" si="395">IF(OR(N145="",N145=0,G145="",J145=""),"",(IF(AND(F142=O$4,N145&lt;=Q$4),3,IF(AND(F142=O$4,N145&lt;=R$4),2,IF(AND(F142=O$4,N145&lt;=S$4),1,0)))+IF(AND(F142=O$5,N145&lt;=Q$5),3,IF(AND(F142=O$5,N145&lt;=R$5),2,IF(AND(F142=O$5,N145&lt;=S$5),1,0)))+IF(AND(F142=O$6,N145&lt;=Q$6),3,IF(AND(F142=O$6,N145&lt;=R$6),2,IF(AND(F142=O$6,N145&lt;=S$6),1,0)))+IF(AND(F142=O$7,N145&lt;=Q$7),3,IF(AND(F142=O$7,N145&lt;=R$7),2,IF(AND(F142=O$7,N145&lt;=S$7),1,0)))))</f>
        <v/>
      </c>
      <c r="F145" s="276" t="str">
        <f t="shared" ref="F145" si="396">IF($F$24="","",$F$24)</f>
        <v>Health Services</v>
      </c>
      <c r="G145" s="638"/>
      <c r="H145" s="639"/>
      <c r="I145" s="640"/>
      <c r="J145" s="638"/>
      <c r="K145" s="639"/>
      <c r="L145" s="639"/>
      <c r="M145" s="640"/>
      <c r="N145" s="269"/>
      <c r="X145" s="394"/>
      <c r="AA145" s="407" t="str">
        <f t="shared" si="272"/>
        <v/>
      </c>
      <c r="AB145" s="354" t="str">
        <f t="shared" ref="AB145" si="397">IF(OR(AK145="",AK145=0,AD145="",AG145=""),"",(IF(AND(AC142=AL$4,AK145&lt;=AN$4),3,IF(AND(AC142=AL$4,AK145&lt;=AO$4),2,IF(AND(AC142=AL$4,AK145&lt;=AP$4),1,0)))+IF(AND(AC142=AL$5,AK145&lt;=AN$5),3,IF(AND(AC142=AL$5,AK145&lt;=AO$5),2,IF(AND(AC142=AL$5,AK145&lt;=AP$5),1,0)))+IF(AND(AC142=AL$6,AK145&lt;=AN$6),3,IF(AND(AC142=AL$6,AK145&lt;=AO$6),2,IF(AND(AC142=AL$6,AK145&lt;=AP$6),1,0)))+IF(AND(AC142=AL$7,AK145&lt;=AN$7),3,IF(AND(AC142=AL$7,AK145&lt;=AO$7),2,IF(AND(AC142=AL$7,AK145&lt;=AP$7),1,0)))))</f>
        <v/>
      </c>
      <c r="AC145" s="276" t="str">
        <f t="shared" ref="AC145" si="398">IF($F$24="","",$F$24)</f>
        <v>Health Services</v>
      </c>
      <c r="AD145" s="646"/>
      <c r="AE145" s="647"/>
      <c r="AF145" s="648"/>
      <c r="AG145" s="646"/>
      <c r="AH145" s="647"/>
      <c r="AI145" s="647"/>
      <c r="AJ145" s="648"/>
      <c r="AK145" s="408"/>
      <c r="AU145" s="394"/>
    </row>
    <row r="146" spans="4:47" ht="15" customHeight="1" x14ac:dyDescent="0.25">
      <c r="D146" s="407" t="str">
        <f t="shared" si="382"/>
        <v/>
      </c>
      <c r="E146" s="354" t="str">
        <f t="shared" ref="E146" si="399">IF(OR(N146="",N146=0,G146="",J146=""),"",(IF(AND(F142=O$4,N146&lt;=Q$4),3,IF(AND(F142=O$4,N146&lt;=R$4),2,IF(AND(F142=O$4,N146&lt;=S$4),1,0)))+IF(AND(F142=O$5,N146&lt;=Q$5),3,IF(AND(F142=O$5,N146&lt;=R$5),2,IF(AND(F142=O$5,N146&lt;=S$5),1,0)))+IF(AND(F142=O$6,N146&lt;=Q$6),3,IF(AND(F142=O$6,N146&lt;=R$6),2,IF(AND(F142=O$6,N146&lt;=S$6),1,0)))+IF(AND(F142=O$7,N146&lt;=Q$7),3,IF(AND(F142=O$7,N146&lt;=R$7),2,IF(AND(F142=O$7,N146&lt;=S$7),1,0)))))</f>
        <v/>
      </c>
      <c r="F146" s="276" t="str">
        <f t="shared" ref="F146" si="400">IF($F$25="","",$F$25)</f>
        <v>Recreation</v>
      </c>
      <c r="G146" s="638"/>
      <c r="H146" s="639"/>
      <c r="I146" s="640"/>
      <c r="J146" s="638"/>
      <c r="K146" s="639"/>
      <c r="L146" s="639"/>
      <c r="M146" s="640"/>
      <c r="N146" s="269"/>
      <c r="X146" s="394"/>
      <c r="AA146" s="407" t="str">
        <f t="shared" si="272"/>
        <v/>
      </c>
      <c r="AB146" s="354" t="str">
        <f t="shared" ref="AB146" si="401">IF(OR(AK146="",AK146=0,AD146="",AG146=""),"",(IF(AND(AC142=AL$4,AK146&lt;=AN$4),3,IF(AND(AC142=AL$4,AK146&lt;=AO$4),2,IF(AND(AC142=AL$4,AK146&lt;=AP$4),1,0)))+IF(AND(AC142=AL$5,AK146&lt;=AN$5),3,IF(AND(AC142=AL$5,AK146&lt;=AO$5),2,IF(AND(AC142=AL$5,AK146&lt;=AP$5),1,0)))+IF(AND(AC142=AL$6,AK146&lt;=AN$6),3,IF(AND(AC142=AL$6,AK146&lt;=AO$6),2,IF(AND(AC142=AL$6,AK146&lt;=AP$6),1,0)))+IF(AND(AC142=AL$7,AK146&lt;=AN$7),3,IF(AND(AC142=AL$7,AK146&lt;=AO$7),2,IF(AND(AC142=AL$7,AK146&lt;=AP$7),1,0)))))</f>
        <v/>
      </c>
      <c r="AC146" s="276" t="str">
        <f t="shared" ref="AC146" si="402">IF($F$25="","",$F$25)</f>
        <v>Recreation</v>
      </c>
      <c r="AD146" s="646"/>
      <c r="AE146" s="647"/>
      <c r="AF146" s="648"/>
      <c r="AG146" s="646"/>
      <c r="AH146" s="647"/>
      <c r="AI146" s="647"/>
      <c r="AJ146" s="648"/>
      <c r="AK146" s="408"/>
      <c r="AU146" s="394"/>
    </row>
    <row r="147" spans="4:47" ht="15" customHeight="1" thickBot="1" x14ac:dyDescent="0.3">
      <c r="D147" s="409"/>
      <c r="E147" s="132"/>
      <c r="F147" s="132"/>
      <c r="G147" s="132"/>
      <c r="H147" s="132"/>
      <c r="I147" s="132"/>
      <c r="J147" s="132"/>
      <c r="K147" s="132"/>
      <c r="L147" s="132"/>
      <c r="M147" s="132"/>
      <c r="N147" s="410"/>
      <c r="O147" s="411"/>
      <c r="X147" s="394"/>
      <c r="AA147" s="409"/>
      <c r="AB147" s="132"/>
      <c r="AC147" s="132"/>
      <c r="AD147" s="132"/>
      <c r="AE147" s="132"/>
      <c r="AF147" s="132"/>
      <c r="AG147" s="132"/>
      <c r="AH147" s="132"/>
      <c r="AI147" s="132"/>
      <c r="AJ147" s="132"/>
      <c r="AK147" s="410"/>
      <c r="AL147" s="411"/>
      <c r="AU147" s="394"/>
    </row>
    <row r="148" spans="4:47" ht="15" customHeight="1" x14ac:dyDescent="0.25">
      <c r="D148" s="641"/>
      <c r="E148" s="642"/>
      <c r="F148" s="642"/>
      <c r="G148" s="642"/>
      <c r="H148" s="642"/>
      <c r="I148" s="642"/>
      <c r="J148" s="642"/>
      <c r="K148" s="642"/>
      <c r="L148" s="642"/>
      <c r="M148" s="642"/>
      <c r="N148" s="643"/>
      <c r="X148" s="394"/>
      <c r="AA148" s="641"/>
      <c r="AB148" s="642"/>
      <c r="AC148" s="642"/>
      <c r="AD148" s="642"/>
      <c r="AE148" s="642"/>
      <c r="AF148" s="642"/>
      <c r="AG148" s="642"/>
      <c r="AH148" s="642"/>
      <c r="AI148" s="642"/>
      <c r="AJ148" s="642"/>
      <c r="AK148" s="643"/>
      <c r="AU148" s="394"/>
    </row>
    <row r="149" spans="4:47" ht="15" customHeight="1" x14ac:dyDescent="0.25">
      <c r="D149" s="398"/>
      <c r="E149" s="124" t="s">
        <v>35</v>
      </c>
      <c r="F149" s="353">
        <v>16</v>
      </c>
      <c r="G149" s="124" t="s">
        <v>306</v>
      </c>
      <c r="H149" s="124"/>
      <c r="I149" s="124"/>
      <c r="J149" s="21" t="s">
        <v>144</v>
      </c>
      <c r="K149" s="265"/>
      <c r="L149" s="1"/>
      <c r="M149" s="1"/>
      <c r="N149" s="400"/>
      <c r="X149" s="394"/>
      <c r="AA149" s="398"/>
      <c r="AB149" s="124" t="s">
        <v>35</v>
      </c>
      <c r="AC149" s="353">
        <v>16</v>
      </c>
      <c r="AD149" s="124" t="s">
        <v>306</v>
      </c>
      <c r="AE149" s="124"/>
      <c r="AF149" s="124"/>
      <c r="AG149" s="21" t="s">
        <v>144</v>
      </c>
      <c r="AH149" s="399"/>
      <c r="AI149" s="1"/>
      <c r="AJ149" s="1"/>
      <c r="AK149" s="400"/>
      <c r="AU149" s="394"/>
    </row>
    <row r="150" spans="4:47" ht="15" customHeight="1" x14ac:dyDescent="0.25">
      <c r="D150" s="644" t="s">
        <v>36</v>
      </c>
      <c r="E150" s="645"/>
      <c r="F150" s="268" t="s">
        <v>28</v>
      </c>
      <c r="G150" s="402" t="str">
        <f t="shared" ref="G150" si="403">IF(F150=O$4,P$4,IF(F150=O$5,P$5,IF(F150=O$6,P$6,IF(F150=O$7,P$7,IF(F150=O$8,"","")))))</f>
        <v/>
      </c>
      <c r="H150" s="403"/>
      <c r="I150" s="403"/>
      <c r="J150" s="21" t="s">
        <v>145</v>
      </c>
      <c r="K150" s="265"/>
      <c r="L150" s="3"/>
      <c r="M150" s="3"/>
      <c r="N150" s="404"/>
      <c r="X150" s="394"/>
      <c r="AA150" s="644" t="s">
        <v>36</v>
      </c>
      <c r="AB150" s="645"/>
      <c r="AC150" s="401" t="s">
        <v>28</v>
      </c>
      <c r="AD150" s="402" t="str">
        <f t="shared" ref="AD150" si="404">IF(AC150=AL$4,AM$4,IF(AC150=AL$5,AM$5,IF(AC150=AL$6,AM$6,IF(AC150=AL$7,AM$7,IF(AC150=AL$8,"","")))))</f>
        <v/>
      </c>
      <c r="AE150" s="403"/>
      <c r="AF150" s="403"/>
      <c r="AG150" s="21" t="s">
        <v>145</v>
      </c>
      <c r="AH150" s="399"/>
      <c r="AI150" s="3"/>
      <c r="AJ150" s="3"/>
      <c r="AK150" s="404"/>
      <c r="AU150" s="394"/>
    </row>
    <row r="151" spans="4:47" ht="15" customHeight="1" x14ac:dyDescent="0.25">
      <c r="D151" s="405" t="s">
        <v>299</v>
      </c>
      <c r="E151" s="361" t="s">
        <v>59</v>
      </c>
      <c r="F151" s="124" t="s">
        <v>37</v>
      </c>
      <c r="G151" s="124" t="s">
        <v>38</v>
      </c>
      <c r="H151" s="124"/>
      <c r="I151" s="124"/>
      <c r="J151" s="124" t="s">
        <v>39</v>
      </c>
      <c r="K151" s="124"/>
      <c r="L151" s="124"/>
      <c r="M151" s="124"/>
      <c r="N151" s="406" t="s">
        <v>40</v>
      </c>
      <c r="O151" s="396" t="s">
        <v>25</v>
      </c>
      <c r="P151" s="396"/>
      <c r="Q151" s="396" t="str">
        <f t="shared" ref="Q151" si="405">IF($F$23="","",$F$23)</f>
        <v>Education /Job Training</v>
      </c>
      <c r="R151" s="396" t="str">
        <f t="shared" ref="R151" si="406">IF($F$24="","",$F$24)</f>
        <v>Health Services</v>
      </c>
      <c r="S151" s="396" t="str">
        <f t="shared" ref="S151" si="407">IF($F$25="","",$F$25)</f>
        <v>Recreation</v>
      </c>
      <c r="X151" s="394"/>
      <c r="AA151" s="405" t="s">
        <v>299</v>
      </c>
      <c r="AB151" s="361" t="s">
        <v>59</v>
      </c>
      <c r="AC151" s="124" t="s">
        <v>37</v>
      </c>
      <c r="AD151" s="124" t="s">
        <v>38</v>
      </c>
      <c r="AE151" s="124"/>
      <c r="AF151" s="124"/>
      <c r="AG151" s="124" t="s">
        <v>39</v>
      </c>
      <c r="AH151" s="124"/>
      <c r="AI151" s="124"/>
      <c r="AJ151" s="124"/>
      <c r="AK151" s="406" t="s">
        <v>40</v>
      </c>
      <c r="AL151" s="396" t="s">
        <v>25</v>
      </c>
      <c r="AM151" s="396"/>
      <c r="AN151" s="396" t="str">
        <f t="shared" ref="AN151" si="408">IF($F$23="","",$F$23)</f>
        <v>Education /Job Training</v>
      </c>
      <c r="AO151" s="396" t="str">
        <f t="shared" ref="AO151" si="409">IF($F$24="","",$F$24)</f>
        <v>Health Services</v>
      </c>
      <c r="AP151" s="396" t="str">
        <f t="shared" ref="AP151" si="410">IF($F$25="","",$F$25)</f>
        <v>Recreation</v>
      </c>
      <c r="AU151" s="394"/>
    </row>
    <row r="152" spans="4:47" x14ac:dyDescent="0.25">
      <c r="D152" s="407" t="str">
        <f t="shared" ref="D152:D154" si="411">IFERROR(VLOOKUP($E152,$U$4:$V$6,2,0),"")</f>
        <v/>
      </c>
      <c r="E152" s="354" t="str">
        <f t="shared" ref="E152" si="412">IF(OR(N152="",N152=0,G152="",J152=""),"",(IF(AND(F150=O$4,N152&lt;=Q$4),3,IF(AND(F150=O$4,N152&lt;=R$4),2,IF(AND(F150=O$4,N152&lt;=S$4),1,0)))+IF(AND(F150=O$5,N152&lt;=Q$5),3,IF(AND(F150=O$5,N152&lt;=R$5),2,IF(AND(F150=O$5,N152&lt;=S$5),1,0)))+IF(AND(F150=O$6,N152&lt;=Q$6),3,IF(AND(F150=O$6,N152&lt;=R$6),2,IF(AND(F150=O$6,N152&lt;=S$6),1,0)))+IF(AND(F150=O$7,N152&lt;=Q$7),3,IF(AND(F150=O$7,N152&lt;=R$7),2,IF(AND(F150=O$7,N152&lt;=S$7),1,0)))))</f>
        <v/>
      </c>
      <c r="F152" s="276" t="str">
        <f t="shared" ref="F152" si="413">IF($F$23="","",$F$23)</f>
        <v>Education /Job Training</v>
      </c>
      <c r="G152" s="638"/>
      <c r="H152" s="639"/>
      <c r="I152" s="640"/>
      <c r="J152" s="638"/>
      <c r="K152" s="639"/>
      <c r="L152" s="639"/>
      <c r="M152" s="640"/>
      <c r="N152" s="269"/>
      <c r="O152" s="392">
        <f t="shared" ref="O152" si="414">IF(F150="",0,1)</f>
        <v>0</v>
      </c>
      <c r="Q152" s="392" t="str">
        <f t="shared" ref="Q152" si="415">IF(F150="","",IF(E152="",0,E152))</f>
        <v/>
      </c>
      <c r="R152" s="392" t="str">
        <f t="shared" ref="R152" si="416">IF(F150="","",IF(E153="",0,E153))</f>
        <v/>
      </c>
      <c r="S152" s="392" t="str">
        <f t="shared" ref="S152" si="417">IF(F150="","",IF(E154="",0,E154))</f>
        <v/>
      </c>
      <c r="X152" s="394"/>
      <c r="AA152" s="407" t="str">
        <f t="shared" si="272"/>
        <v/>
      </c>
      <c r="AB152" s="354" t="str">
        <f t="shared" ref="AB152" si="418">IF(OR(AK152="",AK152=0,AD152="",AG152=""),"",(IF(AND(AC150=AL$4,AK152&lt;=AN$4),3,IF(AND(AC150=AL$4,AK152&lt;=AO$4),2,IF(AND(AC150=AL$4,AK152&lt;=AP$4),1,0)))+IF(AND(AC150=AL$5,AK152&lt;=AN$5),3,IF(AND(AC150=AL$5,AK152&lt;=AO$5),2,IF(AND(AC150=AL$5,AK152&lt;=AP$5),1,0)))+IF(AND(AC150=AL$6,AK152&lt;=AN$6),3,IF(AND(AC150=AL$6,AK152&lt;=AO$6),2,IF(AND(AC150=AL$6,AK152&lt;=AP$6),1,0)))+IF(AND(AC150=AL$7,AK152&lt;=AN$7),3,IF(AND(AC150=AL$7,AK152&lt;=AO$7),2,IF(AND(AC150=AL$7,AK152&lt;=AP$7),1,0)))))</f>
        <v/>
      </c>
      <c r="AC152" s="276" t="str">
        <f t="shared" ref="AC152" si="419">IF($F$23="","",$F$23)</f>
        <v>Education /Job Training</v>
      </c>
      <c r="AD152" s="646"/>
      <c r="AE152" s="647"/>
      <c r="AF152" s="648"/>
      <c r="AG152" s="646"/>
      <c r="AH152" s="647"/>
      <c r="AI152" s="647"/>
      <c r="AJ152" s="648"/>
      <c r="AK152" s="408"/>
      <c r="AL152" s="392">
        <f t="shared" ref="AL152" si="420">IF(AC150="",0,1)</f>
        <v>0</v>
      </c>
      <c r="AN152" s="392" t="str">
        <f t="shared" ref="AN152" si="421">IF(AC150="","",IF(AB152="",0,AB152))</f>
        <v/>
      </c>
      <c r="AO152" s="392" t="str">
        <f t="shared" ref="AO152" si="422">IF(AC150="","",IF(AB153="",0,AB153))</f>
        <v/>
      </c>
      <c r="AP152" s="392" t="str">
        <f t="shared" ref="AP152" si="423">IF(AC150="","",IF(AB154="",0,AB154))</f>
        <v/>
      </c>
      <c r="AU152" s="394"/>
    </row>
    <row r="153" spans="4:47" x14ac:dyDescent="0.25">
      <c r="D153" s="407" t="str">
        <f t="shared" si="411"/>
        <v/>
      </c>
      <c r="E153" s="354" t="str">
        <f t="shared" ref="E153" si="424">IF(OR(N153="",N153=0,G153="",J153=""),"",(IF(AND(F150=O$4,N153&lt;=Q$4),3,IF(AND(F150=O$4,N153&lt;=R$4),2,IF(AND(F150=O$4,N153&lt;=S$4),1,0)))+IF(AND(F150=O$5,N153&lt;=Q$5),3,IF(AND(F150=O$5,N153&lt;=R$5),2,IF(AND(F150=O$5,N153&lt;=S$5),1,0)))+IF(AND(F150=O$6,N153&lt;=Q$6),3,IF(AND(F150=O$6,N153&lt;=R$6),2,IF(AND(F150=O$6,N153&lt;=S$6),1,0)))+IF(AND(F150=O$7,N153&lt;=Q$7),3,IF(AND(F150=O$7,N153&lt;=R$7),2,IF(AND(F150=O$7,N153&lt;=S$7),1,0)))))</f>
        <v/>
      </c>
      <c r="F153" s="276" t="str">
        <f t="shared" ref="F153" si="425">IF($F$24="","",$F$24)</f>
        <v>Health Services</v>
      </c>
      <c r="G153" s="638"/>
      <c r="H153" s="639"/>
      <c r="I153" s="640"/>
      <c r="J153" s="638"/>
      <c r="K153" s="639"/>
      <c r="L153" s="639"/>
      <c r="M153" s="640"/>
      <c r="N153" s="269"/>
      <c r="X153" s="394"/>
      <c r="AA153" s="407" t="str">
        <f t="shared" si="272"/>
        <v/>
      </c>
      <c r="AB153" s="354" t="str">
        <f t="shared" ref="AB153" si="426">IF(OR(AK153="",AK153=0,AD153="",AG153=""),"",(IF(AND(AC150=AL$4,AK153&lt;=AN$4),3,IF(AND(AC150=AL$4,AK153&lt;=AO$4),2,IF(AND(AC150=AL$4,AK153&lt;=AP$4),1,0)))+IF(AND(AC150=AL$5,AK153&lt;=AN$5),3,IF(AND(AC150=AL$5,AK153&lt;=AO$5),2,IF(AND(AC150=AL$5,AK153&lt;=AP$5),1,0)))+IF(AND(AC150=AL$6,AK153&lt;=AN$6),3,IF(AND(AC150=AL$6,AK153&lt;=AO$6),2,IF(AND(AC150=AL$6,AK153&lt;=AP$6),1,0)))+IF(AND(AC150=AL$7,AK153&lt;=AN$7),3,IF(AND(AC150=AL$7,AK153&lt;=AO$7),2,IF(AND(AC150=AL$7,AK153&lt;=AP$7),1,0)))))</f>
        <v/>
      </c>
      <c r="AC153" s="276" t="str">
        <f t="shared" ref="AC153" si="427">IF($F$24="","",$F$24)</f>
        <v>Health Services</v>
      </c>
      <c r="AD153" s="646"/>
      <c r="AE153" s="647"/>
      <c r="AF153" s="648"/>
      <c r="AG153" s="646"/>
      <c r="AH153" s="647"/>
      <c r="AI153" s="647"/>
      <c r="AJ153" s="648"/>
      <c r="AK153" s="408"/>
      <c r="AU153" s="394"/>
    </row>
    <row r="154" spans="4:47" x14ac:dyDescent="0.25">
      <c r="D154" s="407" t="str">
        <f t="shared" si="411"/>
        <v/>
      </c>
      <c r="E154" s="354" t="str">
        <f t="shared" ref="E154" si="428">IF(OR(N154="",N154=0,G154="",J154=""),"",(IF(AND(F150=O$4,N154&lt;=Q$4),3,IF(AND(F150=O$4,N154&lt;=R$4),2,IF(AND(F150=O$4,N154&lt;=S$4),1,0)))+IF(AND(F150=O$5,N154&lt;=Q$5),3,IF(AND(F150=O$5,N154&lt;=R$5),2,IF(AND(F150=O$5,N154&lt;=S$5),1,0)))+IF(AND(F150=O$6,N154&lt;=Q$6),3,IF(AND(F150=O$6,N154&lt;=R$6),2,IF(AND(F150=O$6,N154&lt;=S$6),1,0)))+IF(AND(F150=O$7,N154&lt;=Q$7),3,IF(AND(F150=O$7,N154&lt;=R$7),2,IF(AND(F150=O$7,N154&lt;=S$7),1,0)))))</f>
        <v/>
      </c>
      <c r="F154" s="276" t="str">
        <f t="shared" ref="F154" si="429">IF($F$25="","",$F$25)</f>
        <v>Recreation</v>
      </c>
      <c r="G154" s="638"/>
      <c r="H154" s="639"/>
      <c r="I154" s="640"/>
      <c r="J154" s="638"/>
      <c r="K154" s="639"/>
      <c r="L154" s="639"/>
      <c r="M154" s="640"/>
      <c r="N154" s="269"/>
      <c r="X154" s="394"/>
      <c r="AA154" s="407" t="str">
        <f t="shared" si="272"/>
        <v/>
      </c>
      <c r="AB154" s="354" t="str">
        <f t="shared" ref="AB154" si="430">IF(OR(AK154="",AK154=0,AD154="",AG154=""),"",(IF(AND(AC150=AL$4,AK154&lt;=AN$4),3,IF(AND(AC150=AL$4,AK154&lt;=AO$4),2,IF(AND(AC150=AL$4,AK154&lt;=AP$4),1,0)))+IF(AND(AC150=AL$5,AK154&lt;=AN$5),3,IF(AND(AC150=AL$5,AK154&lt;=AO$5),2,IF(AND(AC150=AL$5,AK154&lt;=AP$5),1,0)))+IF(AND(AC150=AL$6,AK154&lt;=AN$6),3,IF(AND(AC150=AL$6,AK154&lt;=AO$6),2,IF(AND(AC150=AL$6,AK154&lt;=AP$6),1,0)))+IF(AND(AC150=AL$7,AK154&lt;=AN$7),3,IF(AND(AC150=AL$7,AK154&lt;=AO$7),2,IF(AND(AC150=AL$7,AK154&lt;=AP$7),1,0)))))</f>
        <v/>
      </c>
      <c r="AC154" s="276" t="str">
        <f t="shared" ref="AC154" si="431">IF($F$25="","",$F$25)</f>
        <v>Recreation</v>
      </c>
      <c r="AD154" s="646"/>
      <c r="AE154" s="647"/>
      <c r="AF154" s="648"/>
      <c r="AG154" s="646"/>
      <c r="AH154" s="647"/>
      <c r="AI154" s="647"/>
      <c r="AJ154" s="648"/>
      <c r="AK154" s="408"/>
      <c r="AU154" s="394"/>
    </row>
    <row r="155" spans="4:47" ht="16.5" thickBot="1" x14ac:dyDescent="0.3">
      <c r="D155" s="409"/>
      <c r="E155" s="132"/>
      <c r="F155" s="132"/>
      <c r="G155" s="132"/>
      <c r="H155" s="132"/>
      <c r="I155" s="132"/>
      <c r="J155" s="132"/>
      <c r="K155" s="132"/>
      <c r="L155" s="132"/>
      <c r="M155" s="132"/>
      <c r="N155" s="410"/>
      <c r="O155" s="411"/>
      <c r="X155" s="394"/>
      <c r="AA155" s="409"/>
      <c r="AB155" s="132"/>
      <c r="AC155" s="132"/>
      <c r="AD155" s="132"/>
      <c r="AE155" s="132"/>
      <c r="AF155" s="132"/>
      <c r="AG155" s="132"/>
      <c r="AH155" s="132"/>
      <c r="AI155" s="132"/>
      <c r="AJ155" s="132"/>
      <c r="AK155" s="410"/>
      <c r="AL155" s="411"/>
      <c r="AU155" s="394"/>
    </row>
    <row r="156" spans="4:47" x14ac:dyDescent="0.25">
      <c r="D156" s="641"/>
      <c r="E156" s="642"/>
      <c r="F156" s="642"/>
      <c r="G156" s="642"/>
      <c r="H156" s="642"/>
      <c r="I156" s="642"/>
      <c r="J156" s="642"/>
      <c r="K156" s="642"/>
      <c r="L156" s="642"/>
      <c r="M156" s="642"/>
      <c r="N156" s="643"/>
      <c r="X156" s="394"/>
      <c r="AA156" s="641"/>
      <c r="AB156" s="642"/>
      <c r="AC156" s="642"/>
      <c r="AD156" s="642"/>
      <c r="AE156" s="642"/>
      <c r="AF156" s="642"/>
      <c r="AG156" s="642"/>
      <c r="AH156" s="642"/>
      <c r="AI156" s="642"/>
      <c r="AJ156" s="642"/>
      <c r="AK156" s="643"/>
      <c r="AU156" s="394"/>
    </row>
    <row r="157" spans="4:47" ht="15" customHeight="1" x14ac:dyDescent="0.25">
      <c r="D157" s="398"/>
      <c r="E157" s="124" t="s">
        <v>35</v>
      </c>
      <c r="F157" s="353">
        <v>17</v>
      </c>
      <c r="G157" s="124" t="s">
        <v>306</v>
      </c>
      <c r="H157" s="124"/>
      <c r="I157" s="124"/>
      <c r="J157" s="21" t="s">
        <v>144</v>
      </c>
      <c r="K157" s="265"/>
      <c r="L157" s="1"/>
      <c r="M157" s="1"/>
      <c r="N157" s="400"/>
      <c r="X157" s="394"/>
      <c r="AA157" s="398"/>
      <c r="AB157" s="124" t="s">
        <v>35</v>
      </c>
      <c r="AC157" s="353">
        <v>17</v>
      </c>
      <c r="AD157" s="124" t="s">
        <v>306</v>
      </c>
      <c r="AE157" s="124"/>
      <c r="AF157" s="124"/>
      <c r="AG157" s="21" t="s">
        <v>144</v>
      </c>
      <c r="AH157" s="399"/>
      <c r="AI157" s="1"/>
      <c r="AJ157" s="1"/>
      <c r="AK157" s="400"/>
      <c r="AU157" s="394"/>
    </row>
    <row r="158" spans="4:47" ht="15" customHeight="1" x14ac:dyDescent="0.25">
      <c r="D158" s="644" t="s">
        <v>36</v>
      </c>
      <c r="E158" s="645"/>
      <c r="F158" s="268" t="s">
        <v>28</v>
      </c>
      <c r="G158" s="402" t="str">
        <f t="shared" ref="G158" si="432">IF(F158=O$4,P$4,IF(F158=O$5,P$5,IF(F158=O$6,P$6,IF(F158=O$7,P$7,IF(F158=O$8,"","")))))</f>
        <v/>
      </c>
      <c r="H158" s="403"/>
      <c r="I158" s="403"/>
      <c r="J158" s="21" t="s">
        <v>145</v>
      </c>
      <c r="K158" s="265"/>
      <c r="L158" s="3"/>
      <c r="M158" s="3"/>
      <c r="N158" s="404"/>
      <c r="X158" s="394"/>
      <c r="AA158" s="644" t="s">
        <v>36</v>
      </c>
      <c r="AB158" s="645"/>
      <c r="AC158" s="401" t="s">
        <v>28</v>
      </c>
      <c r="AD158" s="402" t="str">
        <f t="shared" ref="AD158" si="433">IF(AC158=AL$4,AM$4,IF(AC158=AL$5,AM$5,IF(AC158=AL$6,AM$6,IF(AC158=AL$7,AM$7,IF(AC158=AL$8,"","")))))</f>
        <v/>
      </c>
      <c r="AE158" s="403"/>
      <c r="AF158" s="403"/>
      <c r="AG158" s="21" t="s">
        <v>145</v>
      </c>
      <c r="AH158" s="399"/>
      <c r="AI158" s="3"/>
      <c r="AJ158" s="3"/>
      <c r="AK158" s="404"/>
      <c r="AU158" s="394"/>
    </row>
    <row r="159" spans="4:47" ht="15" customHeight="1" x14ac:dyDescent="0.25">
      <c r="D159" s="405" t="s">
        <v>299</v>
      </c>
      <c r="E159" s="361" t="s">
        <v>59</v>
      </c>
      <c r="F159" s="124" t="s">
        <v>37</v>
      </c>
      <c r="G159" s="124" t="s">
        <v>38</v>
      </c>
      <c r="H159" s="124"/>
      <c r="I159" s="124"/>
      <c r="J159" s="124" t="s">
        <v>39</v>
      </c>
      <c r="K159" s="124"/>
      <c r="L159" s="124"/>
      <c r="M159" s="124"/>
      <c r="N159" s="406" t="s">
        <v>40</v>
      </c>
      <c r="O159" s="396" t="s">
        <v>25</v>
      </c>
      <c r="P159" s="396"/>
      <c r="Q159" s="396" t="str">
        <f t="shared" ref="Q159" si="434">IF($F$23="","",$F$23)</f>
        <v>Education /Job Training</v>
      </c>
      <c r="R159" s="396" t="str">
        <f t="shared" ref="R159" si="435">IF($F$24="","",$F$24)</f>
        <v>Health Services</v>
      </c>
      <c r="S159" s="396" t="str">
        <f t="shared" ref="S159" si="436">IF($F$25="","",$F$25)</f>
        <v>Recreation</v>
      </c>
      <c r="X159" s="394"/>
      <c r="AA159" s="405" t="s">
        <v>299</v>
      </c>
      <c r="AB159" s="361" t="s">
        <v>59</v>
      </c>
      <c r="AC159" s="124" t="s">
        <v>37</v>
      </c>
      <c r="AD159" s="124" t="s">
        <v>38</v>
      </c>
      <c r="AE159" s="124"/>
      <c r="AF159" s="124"/>
      <c r="AG159" s="124" t="s">
        <v>39</v>
      </c>
      <c r="AH159" s="124"/>
      <c r="AI159" s="124"/>
      <c r="AJ159" s="124"/>
      <c r="AK159" s="406" t="s">
        <v>40</v>
      </c>
      <c r="AL159" s="396" t="s">
        <v>25</v>
      </c>
      <c r="AM159" s="396"/>
      <c r="AN159" s="396" t="str">
        <f t="shared" ref="AN159" si="437">IF($F$23="","",$F$23)</f>
        <v>Education /Job Training</v>
      </c>
      <c r="AO159" s="396" t="str">
        <f t="shared" ref="AO159" si="438">IF($F$24="","",$F$24)</f>
        <v>Health Services</v>
      </c>
      <c r="AP159" s="396" t="str">
        <f t="shared" ref="AP159" si="439">IF($F$25="","",$F$25)</f>
        <v>Recreation</v>
      </c>
      <c r="AU159" s="394"/>
    </row>
    <row r="160" spans="4:47" ht="15" customHeight="1" x14ac:dyDescent="0.25">
      <c r="D160" s="407" t="str">
        <f t="shared" ref="D160:D162" si="440">IFERROR(VLOOKUP($E160,$U$4:$V$6,2,0),"")</f>
        <v/>
      </c>
      <c r="E160" s="354" t="str">
        <f t="shared" ref="E160" si="441">IF(OR(N160="",N160=0,G160="",J160=""),"",(IF(AND(F158=O$4,N160&lt;=Q$4),3,IF(AND(F158=O$4,N160&lt;=R$4),2,IF(AND(F158=O$4,N160&lt;=S$4),1,0)))+IF(AND(F158=O$5,N160&lt;=Q$5),3,IF(AND(F158=O$5,N160&lt;=R$5),2,IF(AND(F158=O$5,N160&lt;=S$5),1,0)))+IF(AND(F158=O$6,N160&lt;=Q$6),3,IF(AND(F158=O$6,N160&lt;=R$6),2,IF(AND(F158=O$6,N160&lt;=S$6),1,0)))+IF(AND(F158=O$7,N160&lt;=Q$7),3,IF(AND(F158=O$7,N160&lt;=R$7),2,IF(AND(F158=O$7,N160&lt;=S$7),1,0)))))</f>
        <v/>
      </c>
      <c r="F160" s="276" t="str">
        <f t="shared" ref="F160" si="442">IF($F$23="","",$F$23)</f>
        <v>Education /Job Training</v>
      </c>
      <c r="G160" s="638"/>
      <c r="H160" s="639"/>
      <c r="I160" s="640"/>
      <c r="J160" s="638"/>
      <c r="K160" s="639"/>
      <c r="L160" s="639"/>
      <c r="M160" s="640"/>
      <c r="N160" s="269"/>
      <c r="O160" s="392">
        <f t="shared" ref="O160" si="443">IF(F158="",0,1)</f>
        <v>0</v>
      </c>
      <c r="Q160" s="392" t="str">
        <f t="shared" ref="Q160" si="444">IF(F158="","",IF(E160="",0,E160))</f>
        <v/>
      </c>
      <c r="R160" s="392" t="str">
        <f t="shared" ref="R160" si="445">IF(F158="","",IF(E161="",0,E161))</f>
        <v/>
      </c>
      <c r="S160" s="392" t="str">
        <f t="shared" ref="S160" si="446">IF(F158="","",IF(E162="",0,E162))</f>
        <v/>
      </c>
      <c r="X160" s="394"/>
      <c r="AA160" s="407" t="str">
        <f t="shared" si="272"/>
        <v/>
      </c>
      <c r="AB160" s="354" t="str">
        <f t="shared" ref="AB160" si="447">IF(OR(AK160="",AK160=0,AD160="",AG160=""),"",(IF(AND(AC158=AL$4,AK160&lt;=AN$4),3,IF(AND(AC158=AL$4,AK160&lt;=AO$4),2,IF(AND(AC158=AL$4,AK160&lt;=AP$4),1,0)))+IF(AND(AC158=AL$5,AK160&lt;=AN$5),3,IF(AND(AC158=AL$5,AK160&lt;=AO$5),2,IF(AND(AC158=AL$5,AK160&lt;=AP$5),1,0)))+IF(AND(AC158=AL$6,AK160&lt;=AN$6),3,IF(AND(AC158=AL$6,AK160&lt;=AO$6),2,IF(AND(AC158=AL$6,AK160&lt;=AP$6),1,0)))+IF(AND(AC158=AL$7,AK160&lt;=AN$7),3,IF(AND(AC158=AL$7,AK160&lt;=AO$7),2,IF(AND(AC158=AL$7,AK160&lt;=AP$7),1,0)))))</f>
        <v/>
      </c>
      <c r="AC160" s="276" t="str">
        <f t="shared" ref="AC160" si="448">IF($F$23="","",$F$23)</f>
        <v>Education /Job Training</v>
      </c>
      <c r="AD160" s="646"/>
      <c r="AE160" s="647"/>
      <c r="AF160" s="648"/>
      <c r="AG160" s="646"/>
      <c r="AH160" s="647"/>
      <c r="AI160" s="647"/>
      <c r="AJ160" s="648"/>
      <c r="AK160" s="408"/>
      <c r="AL160" s="392">
        <f t="shared" ref="AL160" si="449">IF(AC158="",0,1)</f>
        <v>0</v>
      </c>
      <c r="AN160" s="392" t="str">
        <f t="shared" ref="AN160" si="450">IF(AC158="","",IF(AB160="",0,AB160))</f>
        <v/>
      </c>
      <c r="AO160" s="392" t="str">
        <f t="shared" ref="AO160" si="451">IF(AC158="","",IF(AB161="",0,AB161))</f>
        <v/>
      </c>
      <c r="AP160" s="392" t="str">
        <f t="shared" ref="AP160" si="452">IF(AC158="","",IF(AB162="",0,AB162))</f>
        <v/>
      </c>
      <c r="AU160" s="394"/>
    </row>
    <row r="161" spans="4:47" ht="15" customHeight="1" x14ac:dyDescent="0.25">
      <c r="D161" s="407" t="str">
        <f t="shared" si="440"/>
        <v/>
      </c>
      <c r="E161" s="354" t="str">
        <f t="shared" ref="E161" si="453">IF(OR(N161="",N161=0,G161="",J161=""),"",(IF(AND(F158=O$4,N161&lt;=Q$4),3,IF(AND(F158=O$4,N161&lt;=R$4),2,IF(AND(F158=O$4,N161&lt;=S$4),1,0)))+IF(AND(F158=O$5,N161&lt;=Q$5),3,IF(AND(F158=O$5,N161&lt;=R$5),2,IF(AND(F158=O$5,N161&lt;=S$5),1,0)))+IF(AND(F158=O$6,N161&lt;=Q$6),3,IF(AND(F158=O$6,N161&lt;=R$6),2,IF(AND(F158=O$6,N161&lt;=S$6),1,0)))+IF(AND(F158=O$7,N161&lt;=Q$7),3,IF(AND(F158=O$7,N161&lt;=R$7),2,IF(AND(F158=O$7,N161&lt;=S$7),1,0)))))</f>
        <v/>
      </c>
      <c r="F161" s="276" t="str">
        <f t="shared" ref="F161" si="454">IF($F$24="","",$F$24)</f>
        <v>Health Services</v>
      </c>
      <c r="G161" s="638"/>
      <c r="H161" s="639"/>
      <c r="I161" s="640"/>
      <c r="J161" s="638"/>
      <c r="K161" s="639"/>
      <c r="L161" s="639"/>
      <c r="M161" s="640"/>
      <c r="N161" s="269"/>
      <c r="X161" s="394"/>
      <c r="AA161" s="407" t="str">
        <f t="shared" si="272"/>
        <v/>
      </c>
      <c r="AB161" s="354" t="str">
        <f t="shared" ref="AB161" si="455">IF(OR(AK161="",AK161=0,AD161="",AG161=""),"",(IF(AND(AC158=AL$4,AK161&lt;=AN$4),3,IF(AND(AC158=AL$4,AK161&lt;=AO$4),2,IF(AND(AC158=AL$4,AK161&lt;=AP$4),1,0)))+IF(AND(AC158=AL$5,AK161&lt;=AN$5),3,IF(AND(AC158=AL$5,AK161&lt;=AO$5),2,IF(AND(AC158=AL$5,AK161&lt;=AP$5),1,0)))+IF(AND(AC158=AL$6,AK161&lt;=AN$6),3,IF(AND(AC158=AL$6,AK161&lt;=AO$6),2,IF(AND(AC158=AL$6,AK161&lt;=AP$6),1,0)))+IF(AND(AC158=AL$7,AK161&lt;=AN$7),3,IF(AND(AC158=AL$7,AK161&lt;=AO$7),2,IF(AND(AC158=AL$7,AK161&lt;=AP$7),1,0)))))</f>
        <v/>
      </c>
      <c r="AC161" s="276" t="str">
        <f t="shared" ref="AC161" si="456">IF($F$24="","",$F$24)</f>
        <v>Health Services</v>
      </c>
      <c r="AD161" s="646"/>
      <c r="AE161" s="647"/>
      <c r="AF161" s="648"/>
      <c r="AG161" s="646"/>
      <c r="AH161" s="647"/>
      <c r="AI161" s="647"/>
      <c r="AJ161" s="648"/>
      <c r="AK161" s="408"/>
      <c r="AU161" s="394"/>
    </row>
    <row r="162" spans="4:47" x14ac:dyDescent="0.25">
      <c r="D162" s="407" t="str">
        <f t="shared" si="440"/>
        <v/>
      </c>
      <c r="E162" s="354" t="str">
        <f t="shared" ref="E162" si="457">IF(OR(N162="",N162=0,G162="",J162=""),"",(IF(AND(F158=O$4,N162&lt;=Q$4),3,IF(AND(F158=O$4,N162&lt;=R$4),2,IF(AND(F158=O$4,N162&lt;=S$4),1,0)))+IF(AND(F158=O$5,N162&lt;=Q$5),3,IF(AND(F158=O$5,N162&lt;=R$5),2,IF(AND(F158=O$5,N162&lt;=S$5),1,0)))+IF(AND(F158=O$6,N162&lt;=Q$6),3,IF(AND(F158=O$6,N162&lt;=R$6),2,IF(AND(F158=O$6,N162&lt;=S$6),1,0)))+IF(AND(F158=O$7,N162&lt;=Q$7),3,IF(AND(F158=O$7,N162&lt;=R$7),2,IF(AND(F158=O$7,N162&lt;=S$7),1,0)))))</f>
        <v/>
      </c>
      <c r="F162" s="276" t="str">
        <f t="shared" ref="F162" si="458">IF($F$25="","",$F$25)</f>
        <v>Recreation</v>
      </c>
      <c r="G162" s="638"/>
      <c r="H162" s="639"/>
      <c r="I162" s="640"/>
      <c r="J162" s="638"/>
      <c r="K162" s="639"/>
      <c r="L162" s="639"/>
      <c r="M162" s="640"/>
      <c r="N162" s="269"/>
      <c r="X162" s="394"/>
      <c r="AA162" s="407" t="str">
        <f t="shared" si="272"/>
        <v/>
      </c>
      <c r="AB162" s="354" t="str">
        <f t="shared" ref="AB162" si="459">IF(OR(AK162="",AK162=0,AD162="",AG162=""),"",(IF(AND(AC158=AL$4,AK162&lt;=AN$4),3,IF(AND(AC158=AL$4,AK162&lt;=AO$4),2,IF(AND(AC158=AL$4,AK162&lt;=AP$4),1,0)))+IF(AND(AC158=AL$5,AK162&lt;=AN$5),3,IF(AND(AC158=AL$5,AK162&lt;=AO$5),2,IF(AND(AC158=AL$5,AK162&lt;=AP$5),1,0)))+IF(AND(AC158=AL$6,AK162&lt;=AN$6),3,IF(AND(AC158=AL$6,AK162&lt;=AO$6),2,IF(AND(AC158=AL$6,AK162&lt;=AP$6),1,0)))+IF(AND(AC158=AL$7,AK162&lt;=AN$7),3,IF(AND(AC158=AL$7,AK162&lt;=AO$7),2,IF(AND(AC158=AL$7,AK162&lt;=AP$7),1,0)))))</f>
        <v/>
      </c>
      <c r="AC162" s="276" t="str">
        <f t="shared" ref="AC162" si="460">IF($F$25="","",$F$25)</f>
        <v>Recreation</v>
      </c>
      <c r="AD162" s="646"/>
      <c r="AE162" s="647"/>
      <c r="AF162" s="648"/>
      <c r="AG162" s="646"/>
      <c r="AH162" s="647"/>
      <c r="AI162" s="647"/>
      <c r="AJ162" s="648"/>
      <c r="AK162" s="408"/>
      <c r="AU162" s="394"/>
    </row>
    <row r="163" spans="4:47" ht="16.5" thickBot="1" x14ac:dyDescent="0.3">
      <c r="D163" s="409"/>
      <c r="E163" s="132"/>
      <c r="F163" s="132"/>
      <c r="G163" s="132"/>
      <c r="H163" s="132"/>
      <c r="I163" s="132"/>
      <c r="J163" s="132"/>
      <c r="K163" s="132"/>
      <c r="L163" s="132"/>
      <c r="M163" s="132"/>
      <c r="N163" s="410"/>
      <c r="O163" s="411"/>
      <c r="X163" s="394"/>
      <c r="AA163" s="409"/>
      <c r="AB163" s="132"/>
      <c r="AC163" s="132"/>
      <c r="AD163" s="132"/>
      <c r="AE163" s="132"/>
      <c r="AF163" s="132"/>
      <c r="AG163" s="132"/>
      <c r="AH163" s="132"/>
      <c r="AI163" s="132"/>
      <c r="AJ163" s="132"/>
      <c r="AK163" s="410"/>
      <c r="AL163" s="411"/>
      <c r="AU163" s="394"/>
    </row>
    <row r="164" spans="4:47" x14ac:dyDescent="0.25">
      <c r="D164" s="641"/>
      <c r="E164" s="642"/>
      <c r="F164" s="642"/>
      <c r="G164" s="642"/>
      <c r="H164" s="642"/>
      <c r="I164" s="642"/>
      <c r="J164" s="642"/>
      <c r="K164" s="642"/>
      <c r="L164" s="642"/>
      <c r="M164" s="642"/>
      <c r="N164" s="643"/>
      <c r="X164" s="394"/>
      <c r="AA164" s="641"/>
      <c r="AB164" s="642"/>
      <c r="AC164" s="642"/>
      <c r="AD164" s="642"/>
      <c r="AE164" s="642"/>
      <c r="AF164" s="642"/>
      <c r="AG164" s="642"/>
      <c r="AH164" s="642"/>
      <c r="AI164" s="642"/>
      <c r="AJ164" s="642"/>
      <c r="AK164" s="643"/>
      <c r="AU164" s="394"/>
    </row>
    <row r="165" spans="4:47" x14ac:dyDescent="0.25">
      <c r="D165" s="398"/>
      <c r="E165" s="124" t="s">
        <v>35</v>
      </c>
      <c r="F165" s="353">
        <v>18</v>
      </c>
      <c r="G165" s="124" t="s">
        <v>306</v>
      </c>
      <c r="H165" s="124"/>
      <c r="I165" s="124"/>
      <c r="J165" s="21" t="s">
        <v>144</v>
      </c>
      <c r="K165" s="265"/>
      <c r="L165" s="1"/>
      <c r="M165" s="1"/>
      <c r="N165" s="400"/>
      <c r="X165" s="394"/>
      <c r="AA165" s="398"/>
      <c r="AB165" s="124" t="s">
        <v>35</v>
      </c>
      <c r="AC165" s="353">
        <v>18</v>
      </c>
      <c r="AD165" s="124" t="s">
        <v>306</v>
      </c>
      <c r="AE165" s="124"/>
      <c r="AF165" s="124"/>
      <c r="AG165" s="21" t="s">
        <v>144</v>
      </c>
      <c r="AH165" s="399"/>
      <c r="AI165" s="1"/>
      <c r="AJ165" s="1"/>
      <c r="AK165" s="400"/>
      <c r="AU165" s="394"/>
    </row>
    <row r="166" spans="4:47" x14ac:dyDescent="0.25">
      <c r="D166" s="644" t="s">
        <v>36</v>
      </c>
      <c r="E166" s="645"/>
      <c r="F166" s="268" t="s">
        <v>28</v>
      </c>
      <c r="G166" s="402" t="str">
        <f t="shared" ref="G166" si="461">IF(F166=O$4,P$4,IF(F166=O$5,P$5,IF(F166=O$6,P$6,IF(F166=O$7,P$7,IF(F166=O$8,"","")))))</f>
        <v/>
      </c>
      <c r="H166" s="403"/>
      <c r="I166" s="403"/>
      <c r="J166" s="21" t="s">
        <v>145</v>
      </c>
      <c r="K166" s="265"/>
      <c r="L166" s="3"/>
      <c r="M166" s="3"/>
      <c r="N166" s="404"/>
      <c r="X166" s="394"/>
      <c r="AA166" s="644" t="s">
        <v>36</v>
      </c>
      <c r="AB166" s="645"/>
      <c r="AC166" s="401" t="s">
        <v>28</v>
      </c>
      <c r="AD166" s="402" t="str">
        <f t="shared" ref="AD166" si="462">IF(AC166=AL$4,AM$4,IF(AC166=AL$5,AM$5,IF(AC166=AL$6,AM$6,IF(AC166=AL$7,AM$7,IF(AC166=AL$8,"","")))))</f>
        <v/>
      </c>
      <c r="AE166" s="403"/>
      <c r="AF166" s="403"/>
      <c r="AG166" s="21" t="s">
        <v>145</v>
      </c>
      <c r="AH166" s="399"/>
      <c r="AI166" s="3"/>
      <c r="AJ166" s="3"/>
      <c r="AK166" s="404"/>
      <c r="AU166" s="394"/>
    </row>
    <row r="167" spans="4:47" ht="15" customHeight="1" x14ac:dyDescent="0.25">
      <c r="D167" s="405" t="s">
        <v>299</v>
      </c>
      <c r="E167" s="361" t="s">
        <v>59</v>
      </c>
      <c r="F167" s="124" t="s">
        <v>37</v>
      </c>
      <c r="G167" s="124" t="s">
        <v>38</v>
      </c>
      <c r="H167" s="124"/>
      <c r="I167" s="124"/>
      <c r="J167" s="124" t="s">
        <v>39</v>
      </c>
      <c r="K167" s="124"/>
      <c r="L167" s="124"/>
      <c r="M167" s="124"/>
      <c r="N167" s="406" t="s">
        <v>40</v>
      </c>
      <c r="O167" s="396" t="s">
        <v>25</v>
      </c>
      <c r="P167" s="396"/>
      <c r="Q167" s="396" t="str">
        <f t="shared" ref="Q167" si="463">IF($F$23="","",$F$23)</f>
        <v>Education /Job Training</v>
      </c>
      <c r="R167" s="396" t="str">
        <f t="shared" ref="R167" si="464">IF($F$24="","",$F$24)</f>
        <v>Health Services</v>
      </c>
      <c r="S167" s="396" t="str">
        <f t="shared" ref="S167" si="465">IF($F$25="","",$F$25)</f>
        <v>Recreation</v>
      </c>
      <c r="X167" s="394"/>
      <c r="AA167" s="405" t="s">
        <v>299</v>
      </c>
      <c r="AB167" s="361" t="s">
        <v>59</v>
      </c>
      <c r="AC167" s="124" t="s">
        <v>37</v>
      </c>
      <c r="AD167" s="124" t="s">
        <v>38</v>
      </c>
      <c r="AE167" s="124"/>
      <c r="AF167" s="124"/>
      <c r="AG167" s="124" t="s">
        <v>39</v>
      </c>
      <c r="AH167" s="124"/>
      <c r="AI167" s="124"/>
      <c r="AJ167" s="124"/>
      <c r="AK167" s="406" t="s">
        <v>40</v>
      </c>
      <c r="AL167" s="396" t="s">
        <v>25</v>
      </c>
      <c r="AM167" s="396"/>
      <c r="AN167" s="396" t="str">
        <f t="shared" ref="AN167" si="466">IF($F$23="","",$F$23)</f>
        <v>Education /Job Training</v>
      </c>
      <c r="AO167" s="396" t="str">
        <f t="shared" ref="AO167" si="467">IF($F$24="","",$F$24)</f>
        <v>Health Services</v>
      </c>
      <c r="AP167" s="396" t="str">
        <f t="shared" ref="AP167" si="468">IF($F$25="","",$F$25)</f>
        <v>Recreation</v>
      </c>
      <c r="AU167" s="394"/>
    </row>
    <row r="168" spans="4:47" ht="15" customHeight="1" x14ac:dyDescent="0.25">
      <c r="D168" s="407" t="str">
        <f t="shared" ref="D168:D170" si="469">IFERROR(VLOOKUP($E168,$U$4:$V$6,2,0),"")</f>
        <v/>
      </c>
      <c r="E168" s="354" t="str">
        <f t="shared" ref="E168" si="470">IF(OR(N168="",N168=0,G168="",J168=""),"",(IF(AND(F166=O$4,N168&lt;=Q$4),3,IF(AND(F166=O$4,N168&lt;=R$4),2,IF(AND(F166=O$4,N168&lt;=S$4),1,0)))+IF(AND(F166=O$5,N168&lt;=Q$5),3,IF(AND(F166=O$5,N168&lt;=R$5),2,IF(AND(F166=O$5,N168&lt;=S$5),1,0)))+IF(AND(F166=O$6,N168&lt;=Q$6),3,IF(AND(F166=O$6,N168&lt;=R$6),2,IF(AND(F166=O$6,N168&lt;=S$6),1,0)))+IF(AND(F166=O$7,N168&lt;=Q$7),3,IF(AND(F166=O$7,N168&lt;=R$7),2,IF(AND(F166=O$7,N168&lt;=S$7),1,0)))))</f>
        <v/>
      </c>
      <c r="F168" s="276" t="str">
        <f t="shared" ref="F168" si="471">IF($F$23="","",$F$23)</f>
        <v>Education /Job Training</v>
      </c>
      <c r="G168" s="638"/>
      <c r="H168" s="639"/>
      <c r="I168" s="640"/>
      <c r="J168" s="638"/>
      <c r="K168" s="639"/>
      <c r="L168" s="639"/>
      <c r="M168" s="640"/>
      <c r="N168" s="269"/>
      <c r="O168" s="392">
        <f t="shared" ref="O168" si="472">IF(F166="",0,1)</f>
        <v>0</v>
      </c>
      <c r="Q168" s="392" t="str">
        <f t="shared" ref="Q168" si="473">IF(F166="","",IF(E168="",0,E168))</f>
        <v/>
      </c>
      <c r="R168" s="392" t="str">
        <f t="shared" ref="R168" si="474">IF(F166="","",IF(E169="",0,E169))</f>
        <v/>
      </c>
      <c r="S168" s="392" t="str">
        <f t="shared" ref="S168" si="475">IF(F166="","",IF(E170="",0,E170))</f>
        <v/>
      </c>
      <c r="X168" s="394"/>
      <c r="AA168" s="407" t="str">
        <f t="shared" si="272"/>
        <v/>
      </c>
      <c r="AB168" s="354" t="str">
        <f t="shared" ref="AB168" si="476">IF(OR(AK168="",AK168=0,AD168="",AG168=""),"",(IF(AND(AC166=AL$4,AK168&lt;=AN$4),3,IF(AND(AC166=AL$4,AK168&lt;=AO$4),2,IF(AND(AC166=AL$4,AK168&lt;=AP$4),1,0)))+IF(AND(AC166=AL$5,AK168&lt;=AN$5),3,IF(AND(AC166=AL$5,AK168&lt;=AO$5),2,IF(AND(AC166=AL$5,AK168&lt;=AP$5),1,0)))+IF(AND(AC166=AL$6,AK168&lt;=AN$6),3,IF(AND(AC166=AL$6,AK168&lt;=AO$6),2,IF(AND(AC166=AL$6,AK168&lt;=AP$6),1,0)))+IF(AND(AC166=AL$7,AK168&lt;=AN$7),3,IF(AND(AC166=AL$7,AK168&lt;=AO$7),2,IF(AND(AC166=AL$7,AK168&lt;=AP$7),1,0)))))</f>
        <v/>
      </c>
      <c r="AC168" s="276" t="str">
        <f t="shared" ref="AC168" si="477">IF($F$23="","",$F$23)</f>
        <v>Education /Job Training</v>
      </c>
      <c r="AD168" s="646"/>
      <c r="AE168" s="647"/>
      <c r="AF168" s="648"/>
      <c r="AG168" s="646"/>
      <c r="AH168" s="647"/>
      <c r="AI168" s="647"/>
      <c r="AJ168" s="648"/>
      <c r="AK168" s="408"/>
      <c r="AL168" s="392">
        <f t="shared" ref="AL168" si="478">IF(AC166="",0,1)</f>
        <v>0</v>
      </c>
      <c r="AN168" s="392" t="str">
        <f t="shared" ref="AN168" si="479">IF(AC166="","",IF(AB168="",0,AB168))</f>
        <v/>
      </c>
      <c r="AO168" s="392" t="str">
        <f t="shared" ref="AO168" si="480">IF(AC166="","",IF(AB169="",0,AB169))</f>
        <v/>
      </c>
      <c r="AP168" s="392" t="str">
        <f t="shared" ref="AP168" si="481">IF(AC166="","",IF(AB170="",0,AB170))</f>
        <v/>
      </c>
      <c r="AU168" s="394"/>
    </row>
    <row r="169" spans="4:47" ht="15" customHeight="1" x14ac:dyDescent="0.25">
      <c r="D169" s="407" t="str">
        <f t="shared" si="469"/>
        <v/>
      </c>
      <c r="E169" s="354" t="str">
        <f t="shared" ref="E169" si="482">IF(OR(N169="",N169=0,G169="",J169=""),"",(IF(AND(F166=O$4,N169&lt;=Q$4),3,IF(AND(F166=O$4,N169&lt;=R$4),2,IF(AND(F166=O$4,N169&lt;=S$4),1,0)))+IF(AND(F166=O$5,N169&lt;=Q$5),3,IF(AND(F166=O$5,N169&lt;=R$5),2,IF(AND(F166=O$5,N169&lt;=S$5),1,0)))+IF(AND(F166=O$6,N169&lt;=Q$6),3,IF(AND(F166=O$6,N169&lt;=R$6),2,IF(AND(F166=O$6,N169&lt;=S$6),1,0)))+IF(AND(F166=O$7,N169&lt;=Q$7),3,IF(AND(F166=O$7,N169&lt;=R$7),2,IF(AND(F166=O$7,N169&lt;=S$7),1,0)))))</f>
        <v/>
      </c>
      <c r="F169" s="276" t="str">
        <f t="shared" ref="F169" si="483">IF($F$24="","",$F$24)</f>
        <v>Health Services</v>
      </c>
      <c r="G169" s="638"/>
      <c r="H169" s="639"/>
      <c r="I169" s="640"/>
      <c r="J169" s="638"/>
      <c r="K169" s="639"/>
      <c r="L169" s="639"/>
      <c r="M169" s="640"/>
      <c r="N169" s="269"/>
      <c r="X169" s="394"/>
      <c r="AA169" s="407" t="str">
        <f t="shared" si="272"/>
        <v/>
      </c>
      <c r="AB169" s="354" t="str">
        <f t="shared" ref="AB169" si="484">IF(OR(AK169="",AK169=0,AD169="",AG169=""),"",(IF(AND(AC166=AL$4,AK169&lt;=AN$4),3,IF(AND(AC166=AL$4,AK169&lt;=AO$4),2,IF(AND(AC166=AL$4,AK169&lt;=AP$4),1,0)))+IF(AND(AC166=AL$5,AK169&lt;=AN$5),3,IF(AND(AC166=AL$5,AK169&lt;=AO$5),2,IF(AND(AC166=AL$5,AK169&lt;=AP$5),1,0)))+IF(AND(AC166=AL$6,AK169&lt;=AN$6),3,IF(AND(AC166=AL$6,AK169&lt;=AO$6),2,IF(AND(AC166=AL$6,AK169&lt;=AP$6),1,0)))+IF(AND(AC166=AL$7,AK169&lt;=AN$7),3,IF(AND(AC166=AL$7,AK169&lt;=AO$7),2,IF(AND(AC166=AL$7,AK169&lt;=AP$7),1,0)))))</f>
        <v/>
      </c>
      <c r="AC169" s="276" t="str">
        <f t="shared" ref="AC169" si="485">IF($F$24="","",$F$24)</f>
        <v>Health Services</v>
      </c>
      <c r="AD169" s="646"/>
      <c r="AE169" s="647"/>
      <c r="AF169" s="648"/>
      <c r="AG169" s="646"/>
      <c r="AH169" s="647"/>
      <c r="AI169" s="647"/>
      <c r="AJ169" s="648"/>
      <c r="AK169" s="408"/>
      <c r="AU169" s="394"/>
    </row>
    <row r="170" spans="4:47" ht="15" customHeight="1" x14ac:dyDescent="0.25">
      <c r="D170" s="407" t="str">
        <f t="shared" si="469"/>
        <v/>
      </c>
      <c r="E170" s="354" t="str">
        <f t="shared" ref="E170" si="486">IF(OR(N170="",N170=0,G170="",J170=""),"",(IF(AND(F166=O$4,N170&lt;=Q$4),3,IF(AND(F166=O$4,N170&lt;=R$4),2,IF(AND(F166=O$4,N170&lt;=S$4),1,0)))+IF(AND(F166=O$5,N170&lt;=Q$5),3,IF(AND(F166=O$5,N170&lt;=R$5),2,IF(AND(F166=O$5,N170&lt;=S$5),1,0)))+IF(AND(F166=O$6,N170&lt;=Q$6),3,IF(AND(F166=O$6,N170&lt;=R$6),2,IF(AND(F166=O$6,N170&lt;=S$6),1,0)))+IF(AND(F166=O$7,N170&lt;=Q$7),3,IF(AND(F166=O$7,N170&lt;=R$7),2,IF(AND(F166=O$7,N170&lt;=S$7),1,0)))))</f>
        <v/>
      </c>
      <c r="F170" s="276" t="str">
        <f t="shared" ref="F170" si="487">IF($F$25="","",$F$25)</f>
        <v>Recreation</v>
      </c>
      <c r="G170" s="638"/>
      <c r="H170" s="639"/>
      <c r="I170" s="640"/>
      <c r="J170" s="638"/>
      <c r="K170" s="639"/>
      <c r="L170" s="639"/>
      <c r="M170" s="640"/>
      <c r="N170" s="269"/>
      <c r="X170" s="394"/>
      <c r="AA170" s="407" t="str">
        <f t="shared" si="272"/>
        <v/>
      </c>
      <c r="AB170" s="354" t="str">
        <f t="shared" ref="AB170" si="488">IF(OR(AK170="",AK170=0,AD170="",AG170=""),"",(IF(AND(AC166=AL$4,AK170&lt;=AN$4),3,IF(AND(AC166=AL$4,AK170&lt;=AO$4),2,IF(AND(AC166=AL$4,AK170&lt;=AP$4),1,0)))+IF(AND(AC166=AL$5,AK170&lt;=AN$5),3,IF(AND(AC166=AL$5,AK170&lt;=AO$5),2,IF(AND(AC166=AL$5,AK170&lt;=AP$5),1,0)))+IF(AND(AC166=AL$6,AK170&lt;=AN$6),3,IF(AND(AC166=AL$6,AK170&lt;=AO$6),2,IF(AND(AC166=AL$6,AK170&lt;=AP$6),1,0)))+IF(AND(AC166=AL$7,AK170&lt;=AN$7),3,IF(AND(AC166=AL$7,AK170&lt;=AO$7),2,IF(AND(AC166=AL$7,AK170&lt;=AP$7),1,0)))))</f>
        <v/>
      </c>
      <c r="AC170" s="276" t="str">
        <f t="shared" ref="AC170" si="489">IF($F$25="","",$F$25)</f>
        <v>Recreation</v>
      </c>
      <c r="AD170" s="646"/>
      <c r="AE170" s="647"/>
      <c r="AF170" s="648"/>
      <c r="AG170" s="646"/>
      <c r="AH170" s="647"/>
      <c r="AI170" s="647"/>
      <c r="AJ170" s="648"/>
      <c r="AK170" s="408"/>
      <c r="AU170" s="394"/>
    </row>
    <row r="171" spans="4:47" ht="15" customHeight="1" thickBot="1" x14ac:dyDescent="0.3">
      <c r="D171" s="409"/>
      <c r="E171" s="132"/>
      <c r="F171" s="132"/>
      <c r="G171" s="132"/>
      <c r="H171" s="132"/>
      <c r="I171" s="132"/>
      <c r="J171" s="132"/>
      <c r="K171" s="132"/>
      <c r="L171" s="132"/>
      <c r="M171" s="132"/>
      <c r="N171" s="410"/>
      <c r="O171" s="411"/>
      <c r="X171" s="394"/>
      <c r="AA171" s="409"/>
      <c r="AB171" s="132"/>
      <c r="AC171" s="132"/>
      <c r="AD171" s="132"/>
      <c r="AE171" s="132"/>
      <c r="AF171" s="132"/>
      <c r="AG171" s="132"/>
      <c r="AH171" s="132"/>
      <c r="AI171" s="132"/>
      <c r="AJ171" s="132"/>
      <c r="AK171" s="410"/>
      <c r="AL171" s="411"/>
      <c r="AU171" s="394"/>
    </row>
    <row r="172" spans="4:47" x14ac:dyDescent="0.25">
      <c r="D172" s="641"/>
      <c r="E172" s="642"/>
      <c r="F172" s="642"/>
      <c r="G172" s="642"/>
      <c r="H172" s="642"/>
      <c r="I172" s="642"/>
      <c r="J172" s="642"/>
      <c r="K172" s="642"/>
      <c r="L172" s="642"/>
      <c r="M172" s="642"/>
      <c r="N172" s="643"/>
      <c r="X172" s="394"/>
      <c r="AA172" s="641"/>
      <c r="AB172" s="642"/>
      <c r="AC172" s="642"/>
      <c r="AD172" s="642"/>
      <c r="AE172" s="642"/>
      <c r="AF172" s="642"/>
      <c r="AG172" s="642"/>
      <c r="AH172" s="642"/>
      <c r="AI172" s="642"/>
      <c r="AJ172" s="642"/>
      <c r="AK172" s="643"/>
      <c r="AU172" s="394"/>
    </row>
    <row r="173" spans="4:47" x14ac:dyDescent="0.25">
      <c r="D173" s="398"/>
      <c r="E173" s="124" t="s">
        <v>35</v>
      </c>
      <c r="F173" s="353">
        <v>19</v>
      </c>
      <c r="G173" s="124" t="s">
        <v>306</v>
      </c>
      <c r="H173" s="124"/>
      <c r="I173" s="124"/>
      <c r="J173" s="21" t="s">
        <v>144</v>
      </c>
      <c r="K173" s="265"/>
      <c r="L173" s="1"/>
      <c r="M173" s="1"/>
      <c r="N173" s="400"/>
      <c r="X173" s="394"/>
      <c r="AA173" s="398"/>
      <c r="AB173" s="124" t="s">
        <v>35</v>
      </c>
      <c r="AC173" s="353">
        <v>19</v>
      </c>
      <c r="AD173" s="124" t="s">
        <v>306</v>
      </c>
      <c r="AE173" s="124"/>
      <c r="AF173" s="124"/>
      <c r="AG173" s="21" t="s">
        <v>144</v>
      </c>
      <c r="AH173" s="399"/>
      <c r="AI173" s="1"/>
      <c r="AJ173" s="1"/>
      <c r="AK173" s="400"/>
      <c r="AU173" s="394"/>
    </row>
    <row r="174" spans="4:47" x14ac:dyDescent="0.25">
      <c r="D174" s="644" t="s">
        <v>36</v>
      </c>
      <c r="E174" s="645"/>
      <c r="F174" s="268" t="s">
        <v>28</v>
      </c>
      <c r="G174" s="402" t="str">
        <f t="shared" ref="G174" si="490">IF(F174=O$4,P$4,IF(F174=O$5,P$5,IF(F174=O$6,P$6,IF(F174=O$7,P$7,IF(F174=O$8,"","")))))</f>
        <v/>
      </c>
      <c r="H174" s="403"/>
      <c r="I174" s="403"/>
      <c r="J174" s="21" t="s">
        <v>145</v>
      </c>
      <c r="K174" s="265"/>
      <c r="L174" s="3"/>
      <c r="M174" s="3"/>
      <c r="N174" s="404"/>
      <c r="X174" s="394"/>
      <c r="AA174" s="644" t="s">
        <v>36</v>
      </c>
      <c r="AB174" s="645"/>
      <c r="AC174" s="401" t="s">
        <v>28</v>
      </c>
      <c r="AD174" s="402" t="str">
        <f t="shared" ref="AD174" si="491">IF(AC174=AL$4,AM$4,IF(AC174=AL$5,AM$5,IF(AC174=AL$6,AM$6,IF(AC174=AL$7,AM$7,IF(AC174=AL$8,"","")))))</f>
        <v/>
      </c>
      <c r="AE174" s="403"/>
      <c r="AF174" s="403"/>
      <c r="AG174" s="21" t="s">
        <v>145</v>
      </c>
      <c r="AH174" s="399"/>
      <c r="AI174" s="3"/>
      <c r="AJ174" s="3"/>
      <c r="AK174" s="404"/>
      <c r="AU174" s="394"/>
    </row>
    <row r="175" spans="4:47" x14ac:dyDescent="0.25">
      <c r="D175" s="405" t="s">
        <v>299</v>
      </c>
      <c r="E175" s="361" t="s">
        <v>59</v>
      </c>
      <c r="F175" s="124" t="s">
        <v>37</v>
      </c>
      <c r="G175" s="124" t="s">
        <v>38</v>
      </c>
      <c r="H175" s="124"/>
      <c r="I175" s="124"/>
      <c r="J175" s="124" t="s">
        <v>39</v>
      </c>
      <c r="K175" s="124"/>
      <c r="L175" s="124"/>
      <c r="M175" s="124"/>
      <c r="N175" s="406" t="s">
        <v>40</v>
      </c>
      <c r="O175" s="396" t="s">
        <v>25</v>
      </c>
      <c r="P175" s="396"/>
      <c r="Q175" s="396" t="str">
        <f t="shared" ref="Q175" si="492">IF($F$23="","",$F$23)</f>
        <v>Education /Job Training</v>
      </c>
      <c r="R175" s="396" t="str">
        <f t="shared" ref="R175" si="493">IF($F$24="","",$F$24)</f>
        <v>Health Services</v>
      </c>
      <c r="S175" s="396" t="str">
        <f t="shared" ref="S175" si="494">IF($F$25="","",$F$25)</f>
        <v>Recreation</v>
      </c>
      <c r="X175" s="394"/>
      <c r="AA175" s="405" t="s">
        <v>299</v>
      </c>
      <c r="AB175" s="361" t="s">
        <v>59</v>
      </c>
      <c r="AC175" s="124" t="s">
        <v>37</v>
      </c>
      <c r="AD175" s="124" t="s">
        <v>38</v>
      </c>
      <c r="AE175" s="124"/>
      <c r="AF175" s="124"/>
      <c r="AG175" s="124" t="s">
        <v>39</v>
      </c>
      <c r="AH175" s="124"/>
      <c r="AI175" s="124"/>
      <c r="AJ175" s="124"/>
      <c r="AK175" s="406" t="s">
        <v>40</v>
      </c>
      <c r="AL175" s="396" t="s">
        <v>25</v>
      </c>
      <c r="AM175" s="396"/>
      <c r="AN175" s="396" t="str">
        <f t="shared" ref="AN175" si="495">IF($F$23="","",$F$23)</f>
        <v>Education /Job Training</v>
      </c>
      <c r="AO175" s="396" t="str">
        <f t="shared" ref="AO175" si="496">IF($F$24="","",$F$24)</f>
        <v>Health Services</v>
      </c>
      <c r="AP175" s="396" t="str">
        <f t="shared" ref="AP175" si="497">IF($F$25="","",$F$25)</f>
        <v>Recreation</v>
      </c>
      <c r="AU175" s="394"/>
    </row>
    <row r="176" spans="4:47" x14ac:dyDescent="0.25">
      <c r="D176" s="407" t="str">
        <f t="shared" ref="D176:D178" si="498">IFERROR(VLOOKUP($E176,$U$4:$V$6,2,0),"")</f>
        <v/>
      </c>
      <c r="E176" s="354" t="str">
        <f t="shared" ref="E176" si="499">IF(OR(N176="",N176=0,G176="",J176=""),"",(IF(AND(F174=O$4,N176&lt;=Q$4),3,IF(AND(F174=O$4,N176&lt;=R$4),2,IF(AND(F174=O$4,N176&lt;=S$4),1,0)))+IF(AND(F174=O$5,N176&lt;=Q$5),3,IF(AND(F174=O$5,N176&lt;=R$5),2,IF(AND(F174=O$5,N176&lt;=S$5),1,0)))+IF(AND(F174=O$6,N176&lt;=Q$6),3,IF(AND(F174=O$6,N176&lt;=R$6),2,IF(AND(F174=O$6,N176&lt;=S$6),1,0)))+IF(AND(F174=O$7,N176&lt;=Q$7),3,IF(AND(F174=O$7,N176&lt;=R$7),2,IF(AND(F174=O$7,N176&lt;=S$7),1,0)))))</f>
        <v/>
      </c>
      <c r="F176" s="276" t="str">
        <f t="shared" ref="F176" si="500">IF($F$23="","",$F$23)</f>
        <v>Education /Job Training</v>
      </c>
      <c r="G176" s="638"/>
      <c r="H176" s="639"/>
      <c r="I176" s="640"/>
      <c r="J176" s="638"/>
      <c r="K176" s="639"/>
      <c r="L176" s="639"/>
      <c r="M176" s="640"/>
      <c r="N176" s="269"/>
      <c r="O176" s="392">
        <f t="shared" ref="O176" si="501">IF(F174="",0,1)</f>
        <v>0</v>
      </c>
      <c r="Q176" s="392" t="str">
        <f t="shared" ref="Q176" si="502">IF(F174="","",IF(E176="",0,E176))</f>
        <v/>
      </c>
      <c r="R176" s="392" t="str">
        <f t="shared" ref="R176" si="503">IF(F174="","",IF(E177="",0,E177))</f>
        <v/>
      </c>
      <c r="S176" s="392" t="str">
        <f t="shared" ref="S176" si="504">IF(F174="","",IF(E178="",0,E178))</f>
        <v/>
      </c>
      <c r="X176" s="394"/>
      <c r="AA176" s="407" t="str">
        <f t="shared" ref="AA176:AA234" si="505">IFERROR(VLOOKUP($AB176,$AR$4:$AS$6,2,0),"")</f>
        <v/>
      </c>
      <c r="AB176" s="354" t="str">
        <f t="shared" ref="AB176" si="506">IF(OR(AK176="",AK176=0,AD176="",AG176=""),"",(IF(AND(AC174=AL$4,AK176&lt;=AN$4),3,IF(AND(AC174=AL$4,AK176&lt;=AO$4),2,IF(AND(AC174=AL$4,AK176&lt;=AP$4),1,0)))+IF(AND(AC174=AL$5,AK176&lt;=AN$5),3,IF(AND(AC174=AL$5,AK176&lt;=AO$5),2,IF(AND(AC174=AL$5,AK176&lt;=AP$5),1,0)))+IF(AND(AC174=AL$6,AK176&lt;=AN$6),3,IF(AND(AC174=AL$6,AK176&lt;=AO$6),2,IF(AND(AC174=AL$6,AK176&lt;=AP$6),1,0)))+IF(AND(AC174=AL$7,AK176&lt;=AN$7),3,IF(AND(AC174=AL$7,AK176&lt;=AO$7),2,IF(AND(AC174=AL$7,AK176&lt;=AP$7),1,0)))))</f>
        <v/>
      </c>
      <c r="AC176" s="276" t="str">
        <f t="shared" ref="AC176" si="507">IF($F$23="","",$F$23)</f>
        <v>Education /Job Training</v>
      </c>
      <c r="AD176" s="646"/>
      <c r="AE176" s="647"/>
      <c r="AF176" s="648"/>
      <c r="AG176" s="646"/>
      <c r="AH176" s="647"/>
      <c r="AI176" s="647"/>
      <c r="AJ176" s="648"/>
      <c r="AK176" s="408"/>
      <c r="AL176" s="392">
        <f t="shared" ref="AL176" si="508">IF(AC174="",0,1)</f>
        <v>0</v>
      </c>
      <c r="AN176" s="392" t="str">
        <f t="shared" ref="AN176" si="509">IF(AC174="","",IF(AB176="",0,AB176))</f>
        <v/>
      </c>
      <c r="AO176" s="392" t="str">
        <f t="shared" ref="AO176" si="510">IF(AC174="","",IF(AB177="",0,AB177))</f>
        <v/>
      </c>
      <c r="AP176" s="392" t="str">
        <f t="shared" ref="AP176" si="511">IF(AC174="","",IF(AB178="",0,AB178))</f>
        <v/>
      </c>
      <c r="AU176" s="394"/>
    </row>
    <row r="177" spans="4:47" ht="15" customHeight="1" x14ac:dyDescent="0.25">
      <c r="D177" s="407" t="str">
        <f t="shared" si="498"/>
        <v/>
      </c>
      <c r="E177" s="354" t="str">
        <f t="shared" ref="E177" si="512">IF(OR(N177="",N177=0,G177="",J177=""),"",(IF(AND(F174=O$4,N177&lt;=Q$4),3,IF(AND(F174=O$4,N177&lt;=R$4),2,IF(AND(F174=O$4,N177&lt;=S$4),1,0)))+IF(AND(F174=O$5,N177&lt;=Q$5),3,IF(AND(F174=O$5,N177&lt;=R$5),2,IF(AND(F174=O$5,N177&lt;=S$5),1,0)))+IF(AND(F174=O$6,N177&lt;=Q$6),3,IF(AND(F174=O$6,N177&lt;=R$6),2,IF(AND(F174=O$6,N177&lt;=S$6),1,0)))+IF(AND(F174=O$7,N177&lt;=Q$7),3,IF(AND(F174=O$7,N177&lt;=R$7),2,IF(AND(F174=O$7,N177&lt;=S$7),1,0)))))</f>
        <v/>
      </c>
      <c r="F177" s="276" t="str">
        <f t="shared" ref="F177" si="513">IF($F$24="","",$F$24)</f>
        <v>Health Services</v>
      </c>
      <c r="G177" s="638"/>
      <c r="H177" s="639"/>
      <c r="I177" s="640"/>
      <c r="J177" s="638"/>
      <c r="K177" s="639"/>
      <c r="L177" s="639"/>
      <c r="M177" s="640"/>
      <c r="N177" s="269"/>
      <c r="X177" s="394"/>
      <c r="AA177" s="407" t="str">
        <f t="shared" si="505"/>
        <v/>
      </c>
      <c r="AB177" s="354" t="str">
        <f t="shared" ref="AB177" si="514">IF(OR(AK177="",AK177=0,AD177="",AG177=""),"",(IF(AND(AC174=AL$4,AK177&lt;=AN$4),3,IF(AND(AC174=AL$4,AK177&lt;=AO$4),2,IF(AND(AC174=AL$4,AK177&lt;=AP$4),1,0)))+IF(AND(AC174=AL$5,AK177&lt;=AN$5),3,IF(AND(AC174=AL$5,AK177&lt;=AO$5),2,IF(AND(AC174=AL$5,AK177&lt;=AP$5),1,0)))+IF(AND(AC174=AL$6,AK177&lt;=AN$6),3,IF(AND(AC174=AL$6,AK177&lt;=AO$6),2,IF(AND(AC174=AL$6,AK177&lt;=AP$6),1,0)))+IF(AND(AC174=AL$7,AK177&lt;=AN$7),3,IF(AND(AC174=AL$7,AK177&lt;=AO$7),2,IF(AND(AC174=AL$7,AK177&lt;=AP$7),1,0)))))</f>
        <v/>
      </c>
      <c r="AC177" s="276" t="str">
        <f t="shared" ref="AC177" si="515">IF($F$24="","",$F$24)</f>
        <v>Health Services</v>
      </c>
      <c r="AD177" s="646"/>
      <c r="AE177" s="647"/>
      <c r="AF177" s="648"/>
      <c r="AG177" s="646"/>
      <c r="AH177" s="647"/>
      <c r="AI177" s="647"/>
      <c r="AJ177" s="648"/>
      <c r="AK177" s="408"/>
      <c r="AU177" s="394"/>
    </row>
    <row r="178" spans="4:47" ht="15" customHeight="1" x14ac:dyDescent="0.25">
      <c r="D178" s="407" t="str">
        <f t="shared" si="498"/>
        <v/>
      </c>
      <c r="E178" s="354" t="str">
        <f t="shared" ref="E178" si="516">IF(OR(N178="",N178=0,G178="",J178=""),"",(IF(AND(F174=O$4,N178&lt;=Q$4),3,IF(AND(F174=O$4,N178&lt;=R$4),2,IF(AND(F174=O$4,N178&lt;=S$4),1,0)))+IF(AND(F174=O$5,N178&lt;=Q$5),3,IF(AND(F174=O$5,N178&lt;=R$5),2,IF(AND(F174=O$5,N178&lt;=S$5),1,0)))+IF(AND(F174=O$6,N178&lt;=Q$6),3,IF(AND(F174=O$6,N178&lt;=R$6),2,IF(AND(F174=O$6,N178&lt;=S$6),1,0)))+IF(AND(F174=O$7,N178&lt;=Q$7),3,IF(AND(F174=O$7,N178&lt;=R$7),2,IF(AND(F174=O$7,N178&lt;=S$7),1,0)))))</f>
        <v/>
      </c>
      <c r="F178" s="276" t="str">
        <f t="shared" ref="F178" si="517">IF($F$25="","",$F$25)</f>
        <v>Recreation</v>
      </c>
      <c r="G178" s="638"/>
      <c r="H178" s="639"/>
      <c r="I178" s="640"/>
      <c r="J178" s="638"/>
      <c r="K178" s="639"/>
      <c r="L178" s="639"/>
      <c r="M178" s="640"/>
      <c r="N178" s="269"/>
      <c r="X178" s="394"/>
      <c r="AA178" s="407" t="str">
        <f t="shared" si="505"/>
        <v/>
      </c>
      <c r="AB178" s="354" t="str">
        <f t="shared" ref="AB178" si="518">IF(OR(AK178="",AK178=0,AD178="",AG178=""),"",(IF(AND(AC174=AL$4,AK178&lt;=AN$4),3,IF(AND(AC174=AL$4,AK178&lt;=AO$4),2,IF(AND(AC174=AL$4,AK178&lt;=AP$4),1,0)))+IF(AND(AC174=AL$5,AK178&lt;=AN$5),3,IF(AND(AC174=AL$5,AK178&lt;=AO$5),2,IF(AND(AC174=AL$5,AK178&lt;=AP$5),1,0)))+IF(AND(AC174=AL$6,AK178&lt;=AN$6),3,IF(AND(AC174=AL$6,AK178&lt;=AO$6),2,IF(AND(AC174=AL$6,AK178&lt;=AP$6),1,0)))+IF(AND(AC174=AL$7,AK178&lt;=AN$7),3,IF(AND(AC174=AL$7,AK178&lt;=AO$7),2,IF(AND(AC174=AL$7,AK178&lt;=AP$7),1,0)))))</f>
        <v/>
      </c>
      <c r="AC178" s="276" t="str">
        <f t="shared" ref="AC178" si="519">IF($F$25="","",$F$25)</f>
        <v>Recreation</v>
      </c>
      <c r="AD178" s="646"/>
      <c r="AE178" s="647"/>
      <c r="AF178" s="648"/>
      <c r="AG178" s="646"/>
      <c r="AH178" s="647"/>
      <c r="AI178" s="647"/>
      <c r="AJ178" s="648"/>
      <c r="AK178" s="408"/>
      <c r="AU178" s="394"/>
    </row>
    <row r="179" spans="4:47" ht="15" customHeight="1" thickBot="1" x14ac:dyDescent="0.3">
      <c r="D179" s="409"/>
      <c r="E179" s="132"/>
      <c r="F179" s="132"/>
      <c r="G179" s="132"/>
      <c r="H179" s="132"/>
      <c r="I179" s="132"/>
      <c r="J179" s="132"/>
      <c r="K179" s="132"/>
      <c r="L179" s="132"/>
      <c r="M179" s="132"/>
      <c r="N179" s="410"/>
      <c r="O179" s="411"/>
      <c r="X179" s="394"/>
      <c r="AA179" s="409"/>
      <c r="AB179" s="132"/>
      <c r="AC179" s="132"/>
      <c r="AD179" s="132"/>
      <c r="AE179" s="132"/>
      <c r="AF179" s="132"/>
      <c r="AG179" s="132"/>
      <c r="AH179" s="132"/>
      <c r="AI179" s="132"/>
      <c r="AJ179" s="132"/>
      <c r="AK179" s="410"/>
      <c r="AL179" s="411"/>
      <c r="AU179" s="394"/>
    </row>
    <row r="180" spans="4:47" ht="15" customHeight="1" x14ac:dyDescent="0.25">
      <c r="D180" s="641"/>
      <c r="E180" s="642"/>
      <c r="F180" s="642"/>
      <c r="G180" s="642"/>
      <c r="H180" s="642"/>
      <c r="I180" s="642"/>
      <c r="J180" s="642"/>
      <c r="K180" s="642"/>
      <c r="L180" s="642"/>
      <c r="M180" s="642"/>
      <c r="N180" s="643"/>
      <c r="X180" s="394"/>
      <c r="AA180" s="641"/>
      <c r="AB180" s="642"/>
      <c r="AC180" s="642"/>
      <c r="AD180" s="642"/>
      <c r="AE180" s="642"/>
      <c r="AF180" s="642"/>
      <c r="AG180" s="642"/>
      <c r="AH180" s="642"/>
      <c r="AI180" s="642"/>
      <c r="AJ180" s="642"/>
      <c r="AK180" s="643"/>
      <c r="AU180" s="394"/>
    </row>
    <row r="181" spans="4:47" ht="15" customHeight="1" x14ac:dyDescent="0.25">
      <c r="D181" s="398"/>
      <c r="E181" s="124" t="s">
        <v>35</v>
      </c>
      <c r="F181" s="353">
        <v>20</v>
      </c>
      <c r="G181" s="124" t="s">
        <v>306</v>
      </c>
      <c r="H181" s="124"/>
      <c r="I181" s="124"/>
      <c r="J181" s="21" t="s">
        <v>144</v>
      </c>
      <c r="K181" s="265"/>
      <c r="L181" s="1"/>
      <c r="M181" s="1"/>
      <c r="N181" s="400"/>
      <c r="X181" s="394"/>
      <c r="AA181" s="398"/>
      <c r="AB181" s="124" t="s">
        <v>35</v>
      </c>
      <c r="AC181" s="353">
        <v>20</v>
      </c>
      <c r="AD181" s="124" t="s">
        <v>306</v>
      </c>
      <c r="AE181" s="124"/>
      <c r="AF181" s="124"/>
      <c r="AG181" s="21" t="s">
        <v>144</v>
      </c>
      <c r="AH181" s="399"/>
      <c r="AI181" s="1"/>
      <c r="AJ181" s="1"/>
      <c r="AK181" s="400"/>
      <c r="AU181" s="394"/>
    </row>
    <row r="182" spans="4:47" x14ac:dyDescent="0.25">
      <c r="D182" s="644" t="s">
        <v>36</v>
      </c>
      <c r="E182" s="645"/>
      <c r="F182" s="268" t="s">
        <v>28</v>
      </c>
      <c r="G182" s="402" t="str">
        <f t="shared" ref="G182" si="520">IF(F182=O$4,P$4,IF(F182=O$5,P$5,IF(F182=O$6,P$6,IF(F182=O$7,P$7,IF(F182=O$8,"","")))))</f>
        <v/>
      </c>
      <c r="H182" s="403"/>
      <c r="I182" s="403"/>
      <c r="J182" s="21" t="s">
        <v>145</v>
      </c>
      <c r="K182" s="265"/>
      <c r="L182" s="3"/>
      <c r="M182" s="3"/>
      <c r="N182" s="404"/>
      <c r="X182" s="394"/>
      <c r="AA182" s="644" t="s">
        <v>36</v>
      </c>
      <c r="AB182" s="645"/>
      <c r="AC182" s="401" t="s">
        <v>28</v>
      </c>
      <c r="AD182" s="402" t="str">
        <f t="shared" ref="AD182" si="521">IF(AC182=AL$4,AM$4,IF(AC182=AL$5,AM$5,IF(AC182=AL$6,AM$6,IF(AC182=AL$7,AM$7,IF(AC182=AL$8,"","")))))</f>
        <v/>
      </c>
      <c r="AE182" s="403"/>
      <c r="AF182" s="403"/>
      <c r="AG182" s="21" t="s">
        <v>145</v>
      </c>
      <c r="AH182" s="399"/>
      <c r="AI182" s="3"/>
      <c r="AJ182" s="3"/>
      <c r="AK182" s="404"/>
      <c r="AU182" s="394"/>
    </row>
    <row r="183" spans="4:47" x14ac:dyDescent="0.25">
      <c r="D183" s="405" t="s">
        <v>299</v>
      </c>
      <c r="E183" s="361" t="s">
        <v>59</v>
      </c>
      <c r="F183" s="124" t="s">
        <v>37</v>
      </c>
      <c r="G183" s="124" t="s">
        <v>38</v>
      </c>
      <c r="H183" s="124"/>
      <c r="I183" s="124"/>
      <c r="J183" s="124" t="s">
        <v>39</v>
      </c>
      <c r="K183" s="124"/>
      <c r="L183" s="124"/>
      <c r="M183" s="124"/>
      <c r="N183" s="406" t="s">
        <v>40</v>
      </c>
      <c r="O183" s="396" t="s">
        <v>25</v>
      </c>
      <c r="P183" s="396"/>
      <c r="Q183" s="396" t="str">
        <f t="shared" ref="Q183" si="522">IF($F$23="","",$F$23)</f>
        <v>Education /Job Training</v>
      </c>
      <c r="R183" s="396" t="str">
        <f t="shared" ref="R183" si="523">IF($F$24="","",$F$24)</f>
        <v>Health Services</v>
      </c>
      <c r="S183" s="396" t="str">
        <f t="shared" ref="S183" si="524">IF($F$25="","",$F$25)</f>
        <v>Recreation</v>
      </c>
      <c r="X183" s="394"/>
      <c r="AA183" s="405" t="s">
        <v>299</v>
      </c>
      <c r="AB183" s="361" t="s">
        <v>59</v>
      </c>
      <c r="AC183" s="124" t="s">
        <v>37</v>
      </c>
      <c r="AD183" s="124" t="s">
        <v>38</v>
      </c>
      <c r="AE183" s="124"/>
      <c r="AF183" s="124"/>
      <c r="AG183" s="124" t="s">
        <v>39</v>
      </c>
      <c r="AH183" s="124"/>
      <c r="AI183" s="124"/>
      <c r="AJ183" s="124"/>
      <c r="AK183" s="406" t="s">
        <v>40</v>
      </c>
      <c r="AL183" s="396" t="s">
        <v>25</v>
      </c>
      <c r="AM183" s="396"/>
      <c r="AN183" s="396" t="str">
        <f t="shared" ref="AN183" si="525">IF($F$23="","",$F$23)</f>
        <v>Education /Job Training</v>
      </c>
      <c r="AO183" s="396" t="str">
        <f t="shared" ref="AO183" si="526">IF($F$24="","",$F$24)</f>
        <v>Health Services</v>
      </c>
      <c r="AP183" s="396" t="str">
        <f t="shared" ref="AP183" si="527">IF($F$25="","",$F$25)</f>
        <v>Recreation</v>
      </c>
      <c r="AU183" s="394"/>
    </row>
    <row r="184" spans="4:47" x14ac:dyDescent="0.25">
      <c r="D184" s="407" t="str">
        <f t="shared" ref="D184:D186" si="528">IFERROR(VLOOKUP($E184,$U$4:$V$6,2,0),"")</f>
        <v/>
      </c>
      <c r="E184" s="354" t="str">
        <f t="shared" ref="E184" si="529">IF(OR(N184="",N184=0,G184="",J184=""),"",(IF(AND(F182=O$4,N184&lt;=Q$4),3,IF(AND(F182=O$4,N184&lt;=R$4),2,IF(AND(F182=O$4,N184&lt;=S$4),1,0)))+IF(AND(F182=O$5,N184&lt;=Q$5),3,IF(AND(F182=O$5,N184&lt;=R$5),2,IF(AND(F182=O$5,N184&lt;=S$5),1,0)))+IF(AND(F182=O$6,N184&lt;=Q$6),3,IF(AND(F182=O$6,N184&lt;=R$6),2,IF(AND(F182=O$6,N184&lt;=S$6),1,0)))+IF(AND(F182=O$7,N184&lt;=Q$7),3,IF(AND(F182=O$7,N184&lt;=R$7),2,IF(AND(F182=O$7,N184&lt;=S$7),1,0)))))</f>
        <v/>
      </c>
      <c r="F184" s="276" t="str">
        <f t="shared" ref="F184" si="530">IF($F$23="","",$F$23)</f>
        <v>Education /Job Training</v>
      </c>
      <c r="G184" s="638"/>
      <c r="H184" s="639"/>
      <c r="I184" s="640"/>
      <c r="J184" s="638"/>
      <c r="K184" s="639"/>
      <c r="L184" s="639"/>
      <c r="M184" s="640"/>
      <c r="N184" s="269"/>
      <c r="O184" s="392">
        <f t="shared" ref="O184" si="531">IF(F182="",0,1)</f>
        <v>0</v>
      </c>
      <c r="Q184" s="392" t="str">
        <f t="shared" ref="Q184" si="532">IF(F182="","",IF(E184="",0,E184))</f>
        <v/>
      </c>
      <c r="R184" s="392" t="str">
        <f t="shared" ref="R184" si="533">IF(F182="","",IF(E185="",0,E185))</f>
        <v/>
      </c>
      <c r="S184" s="392" t="str">
        <f t="shared" ref="S184" si="534">IF(F182="","",IF(E186="",0,E186))</f>
        <v/>
      </c>
      <c r="X184" s="394"/>
      <c r="AA184" s="407" t="str">
        <f t="shared" si="505"/>
        <v/>
      </c>
      <c r="AB184" s="354" t="str">
        <f t="shared" ref="AB184" si="535">IF(OR(AK184="",AK184=0,AD184="",AG184=""),"",(IF(AND(AC182=AL$4,AK184&lt;=AN$4),3,IF(AND(AC182=AL$4,AK184&lt;=AO$4),2,IF(AND(AC182=AL$4,AK184&lt;=AP$4),1,0)))+IF(AND(AC182=AL$5,AK184&lt;=AN$5),3,IF(AND(AC182=AL$5,AK184&lt;=AO$5),2,IF(AND(AC182=AL$5,AK184&lt;=AP$5),1,0)))+IF(AND(AC182=AL$6,AK184&lt;=AN$6),3,IF(AND(AC182=AL$6,AK184&lt;=AO$6),2,IF(AND(AC182=AL$6,AK184&lt;=AP$6),1,0)))+IF(AND(AC182=AL$7,AK184&lt;=AN$7),3,IF(AND(AC182=AL$7,AK184&lt;=AO$7),2,IF(AND(AC182=AL$7,AK184&lt;=AP$7),1,0)))))</f>
        <v/>
      </c>
      <c r="AC184" s="276" t="str">
        <f t="shared" ref="AC184" si="536">IF($F$23="","",$F$23)</f>
        <v>Education /Job Training</v>
      </c>
      <c r="AD184" s="646"/>
      <c r="AE184" s="647"/>
      <c r="AF184" s="648"/>
      <c r="AG184" s="646"/>
      <c r="AH184" s="647"/>
      <c r="AI184" s="647"/>
      <c r="AJ184" s="648"/>
      <c r="AK184" s="408"/>
      <c r="AL184" s="392">
        <f t="shared" ref="AL184" si="537">IF(AC182="",0,1)</f>
        <v>0</v>
      </c>
      <c r="AN184" s="392" t="str">
        <f t="shared" ref="AN184" si="538">IF(AC182="","",IF(AB184="",0,AB184))</f>
        <v/>
      </c>
      <c r="AO184" s="392" t="str">
        <f t="shared" ref="AO184" si="539">IF(AC182="","",IF(AB185="",0,AB185))</f>
        <v/>
      </c>
      <c r="AP184" s="392" t="str">
        <f t="shared" ref="AP184" si="540">IF(AC182="","",IF(AB186="",0,AB186))</f>
        <v/>
      </c>
      <c r="AU184" s="394"/>
    </row>
    <row r="185" spans="4:47" x14ac:dyDescent="0.25">
      <c r="D185" s="407" t="str">
        <f t="shared" si="528"/>
        <v/>
      </c>
      <c r="E185" s="354" t="str">
        <f t="shared" ref="E185" si="541">IF(OR(N185="",N185=0,G185="",J185=""),"",(IF(AND(F182=O$4,N185&lt;=Q$4),3,IF(AND(F182=O$4,N185&lt;=R$4),2,IF(AND(F182=O$4,N185&lt;=S$4),1,0)))+IF(AND(F182=O$5,N185&lt;=Q$5),3,IF(AND(F182=O$5,N185&lt;=R$5),2,IF(AND(F182=O$5,N185&lt;=S$5),1,0)))+IF(AND(F182=O$6,N185&lt;=Q$6),3,IF(AND(F182=O$6,N185&lt;=R$6),2,IF(AND(F182=O$6,N185&lt;=S$6),1,0)))+IF(AND(F182=O$7,N185&lt;=Q$7),3,IF(AND(F182=O$7,N185&lt;=R$7),2,IF(AND(F182=O$7,N185&lt;=S$7),1,0)))))</f>
        <v/>
      </c>
      <c r="F185" s="276" t="str">
        <f t="shared" ref="F185" si="542">IF($F$24="","",$F$24)</f>
        <v>Health Services</v>
      </c>
      <c r="G185" s="638"/>
      <c r="H185" s="639"/>
      <c r="I185" s="640"/>
      <c r="J185" s="638"/>
      <c r="K185" s="639"/>
      <c r="L185" s="639"/>
      <c r="M185" s="640"/>
      <c r="N185" s="269"/>
      <c r="X185" s="394"/>
      <c r="AA185" s="407" t="str">
        <f t="shared" si="505"/>
        <v/>
      </c>
      <c r="AB185" s="354" t="str">
        <f t="shared" ref="AB185" si="543">IF(OR(AK185="",AK185=0,AD185="",AG185=""),"",(IF(AND(AC182=AL$4,AK185&lt;=AN$4),3,IF(AND(AC182=AL$4,AK185&lt;=AO$4),2,IF(AND(AC182=AL$4,AK185&lt;=AP$4),1,0)))+IF(AND(AC182=AL$5,AK185&lt;=AN$5),3,IF(AND(AC182=AL$5,AK185&lt;=AO$5),2,IF(AND(AC182=AL$5,AK185&lt;=AP$5),1,0)))+IF(AND(AC182=AL$6,AK185&lt;=AN$6),3,IF(AND(AC182=AL$6,AK185&lt;=AO$6),2,IF(AND(AC182=AL$6,AK185&lt;=AP$6),1,0)))+IF(AND(AC182=AL$7,AK185&lt;=AN$7),3,IF(AND(AC182=AL$7,AK185&lt;=AO$7),2,IF(AND(AC182=AL$7,AK185&lt;=AP$7),1,0)))))</f>
        <v/>
      </c>
      <c r="AC185" s="276" t="str">
        <f t="shared" ref="AC185" si="544">IF($F$24="","",$F$24)</f>
        <v>Health Services</v>
      </c>
      <c r="AD185" s="646"/>
      <c r="AE185" s="647"/>
      <c r="AF185" s="648"/>
      <c r="AG185" s="646"/>
      <c r="AH185" s="647"/>
      <c r="AI185" s="647"/>
      <c r="AJ185" s="648"/>
      <c r="AK185" s="408"/>
      <c r="AU185" s="394"/>
    </row>
    <row r="186" spans="4:47" x14ac:dyDescent="0.25">
      <c r="D186" s="407" t="str">
        <f t="shared" si="528"/>
        <v/>
      </c>
      <c r="E186" s="354" t="str">
        <f t="shared" ref="E186" si="545">IF(OR(N186="",N186=0,G186="",J186=""),"",(IF(AND(F182=O$4,N186&lt;=Q$4),3,IF(AND(F182=O$4,N186&lt;=R$4),2,IF(AND(F182=O$4,N186&lt;=S$4),1,0)))+IF(AND(F182=O$5,N186&lt;=Q$5),3,IF(AND(F182=O$5,N186&lt;=R$5),2,IF(AND(F182=O$5,N186&lt;=S$5),1,0)))+IF(AND(F182=O$6,N186&lt;=Q$6),3,IF(AND(F182=O$6,N186&lt;=R$6),2,IF(AND(F182=O$6,N186&lt;=S$6),1,0)))+IF(AND(F182=O$7,N186&lt;=Q$7),3,IF(AND(F182=O$7,N186&lt;=R$7),2,IF(AND(F182=O$7,N186&lt;=S$7),1,0)))))</f>
        <v/>
      </c>
      <c r="F186" s="276" t="str">
        <f t="shared" ref="F186" si="546">IF($F$25="","",$F$25)</f>
        <v>Recreation</v>
      </c>
      <c r="G186" s="638"/>
      <c r="H186" s="639"/>
      <c r="I186" s="640"/>
      <c r="J186" s="638"/>
      <c r="K186" s="639"/>
      <c r="L186" s="639"/>
      <c r="M186" s="640"/>
      <c r="N186" s="269"/>
      <c r="X186" s="394"/>
      <c r="AA186" s="407" t="str">
        <f t="shared" si="505"/>
        <v/>
      </c>
      <c r="AB186" s="354" t="str">
        <f t="shared" ref="AB186" si="547">IF(OR(AK186="",AK186=0,AD186="",AG186=""),"",(IF(AND(AC182=AL$4,AK186&lt;=AN$4),3,IF(AND(AC182=AL$4,AK186&lt;=AO$4),2,IF(AND(AC182=AL$4,AK186&lt;=AP$4),1,0)))+IF(AND(AC182=AL$5,AK186&lt;=AN$5),3,IF(AND(AC182=AL$5,AK186&lt;=AO$5),2,IF(AND(AC182=AL$5,AK186&lt;=AP$5),1,0)))+IF(AND(AC182=AL$6,AK186&lt;=AN$6),3,IF(AND(AC182=AL$6,AK186&lt;=AO$6),2,IF(AND(AC182=AL$6,AK186&lt;=AP$6),1,0)))+IF(AND(AC182=AL$7,AK186&lt;=AN$7),3,IF(AND(AC182=AL$7,AK186&lt;=AO$7),2,IF(AND(AC182=AL$7,AK186&lt;=AP$7),1,0)))))</f>
        <v/>
      </c>
      <c r="AC186" s="276" t="str">
        <f t="shared" ref="AC186" si="548">IF($F$25="","",$F$25)</f>
        <v>Recreation</v>
      </c>
      <c r="AD186" s="646"/>
      <c r="AE186" s="647"/>
      <c r="AF186" s="648"/>
      <c r="AG186" s="646"/>
      <c r="AH186" s="647"/>
      <c r="AI186" s="647"/>
      <c r="AJ186" s="648"/>
      <c r="AK186" s="408"/>
      <c r="AU186" s="394"/>
    </row>
    <row r="187" spans="4:47" ht="15" customHeight="1" thickBot="1" x14ac:dyDescent="0.3">
      <c r="D187" s="409"/>
      <c r="E187" s="132"/>
      <c r="F187" s="132"/>
      <c r="G187" s="132"/>
      <c r="H187" s="132"/>
      <c r="I187" s="132"/>
      <c r="J187" s="132"/>
      <c r="K187" s="132"/>
      <c r="L187" s="132"/>
      <c r="M187" s="132"/>
      <c r="N187" s="410"/>
      <c r="O187" s="411"/>
      <c r="X187" s="394"/>
      <c r="AA187" s="409"/>
      <c r="AB187" s="132"/>
      <c r="AC187" s="132"/>
      <c r="AD187" s="132"/>
      <c r="AE187" s="132"/>
      <c r="AF187" s="132"/>
      <c r="AG187" s="132"/>
      <c r="AH187" s="132"/>
      <c r="AI187" s="132"/>
      <c r="AJ187" s="132"/>
      <c r="AK187" s="410"/>
      <c r="AL187" s="411"/>
      <c r="AU187" s="394"/>
    </row>
    <row r="188" spans="4:47" ht="15" customHeight="1" x14ac:dyDescent="0.25">
      <c r="D188" s="641"/>
      <c r="E188" s="642"/>
      <c r="F188" s="642"/>
      <c r="G188" s="642"/>
      <c r="H188" s="642"/>
      <c r="I188" s="642"/>
      <c r="J188" s="642"/>
      <c r="K188" s="642"/>
      <c r="L188" s="642"/>
      <c r="M188" s="642"/>
      <c r="N188" s="643"/>
      <c r="X188" s="394"/>
      <c r="AA188" s="641"/>
      <c r="AB188" s="642"/>
      <c r="AC188" s="642"/>
      <c r="AD188" s="642"/>
      <c r="AE188" s="642"/>
      <c r="AF188" s="642"/>
      <c r="AG188" s="642"/>
      <c r="AH188" s="642"/>
      <c r="AI188" s="642"/>
      <c r="AJ188" s="642"/>
      <c r="AK188" s="643"/>
      <c r="AU188" s="394"/>
    </row>
    <row r="189" spans="4:47" ht="15" customHeight="1" x14ac:dyDescent="0.25">
      <c r="D189" s="398"/>
      <c r="E189" s="124" t="s">
        <v>35</v>
      </c>
      <c r="F189" s="353">
        <v>21</v>
      </c>
      <c r="G189" s="124" t="s">
        <v>306</v>
      </c>
      <c r="H189" s="124"/>
      <c r="I189" s="124"/>
      <c r="J189" s="21" t="s">
        <v>144</v>
      </c>
      <c r="K189" s="265"/>
      <c r="L189" s="1"/>
      <c r="M189" s="1"/>
      <c r="N189" s="400"/>
      <c r="X189" s="394"/>
      <c r="AA189" s="398"/>
      <c r="AB189" s="124" t="s">
        <v>35</v>
      </c>
      <c r="AC189" s="353">
        <v>21</v>
      </c>
      <c r="AD189" s="124" t="s">
        <v>306</v>
      </c>
      <c r="AE189" s="124"/>
      <c r="AF189" s="124"/>
      <c r="AG189" s="21" t="s">
        <v>144</v>
      </c>
      <c r="AH189" s="399"/>
      <c r="AI189" s="1"/>
      <c r="AJ189" s="1"/>
      <c r="AK189" s="400"/>
      <c r="AU189" s="394"/>
    </row>
    <row r="190" spans="4:47" ht="15" customHeight="1" x14ac:dyDescent="0.25">
      <c r="D190" s="644" t="s">
        <v>36</v>
      </c>
      <c r="E190" s="645"/>
      <c r="F190" s="268" t="s">
        <v>28</v>
      </c>
      <c r="G190" s="402" t="str">
        <f t="shared" ref="G190" si="549">IF(F190=O$4,P$4,IF(F190=O$5,P$5,IF(F190=O$6,P$6,IF(F190=O$7,P$7,IF(F190=O$8,"","")))))</f>
        <v/>
      </c>
      <c r="H190" s="403"/>
      <c r="I190" s="403"/>
      <c r="J190" s="21" t="s">
        <v>145</v>
      </c>
      <c r="K190" s="265"/>
      <c r="L190" s="3"/>
      <c r="M190" s="3"/>
      <c r="N190" s="404"/>
      <c r="X190" s="394"/>
      <c r="AA190" s="644" t="s">
        <v>36</v>
      </c>
      <c r="AB190" s="645"/>
      <c r="AC190" s="401" t="s">
        <v>28</v>
      </c>
      <c r="AD190" s="402" t="str">
        <f t="shared" ref="AD190" si="550">IF(AC190=AL$4,AM$4,IF(AC190=AL$5,AM$5,IF(AC190=AL$6,AM$6,IF(AC190=AL$7,AM$7,IF(AC190=AL$8,"","")))))</f>
        <v/>
      </c>
      <c r="AE190" s="403"/>
      <c r="AF190" s="403"/>
      <c r="AG190" s="21" t="s">
        <v>145</v>
      </c>
      <c r="AH190" s="399"/>
      <c r="AI190" s="3"/>
      <c r="AJ190" s="3"/>
      <c r="AK190" s="404"/>
      <c r="AU190" s="394"/>
    </row>
    <row r="191" spans="4:47" ht="15" customHeight="1" x14ac:dyDescent="0.25">
      <c r="D191" s="405" t="s">
        <v>299</v>
      </c>
      <c r="E191" s="361" t="s">
        <v>59</v>
      </c>
      <c r="F191" s="124" t="s">
        <v>37</v>
      </c>
      <c r="G191" s="124" t="s">
        <v>38</v>
      </c>
      <c r="H191" s="124"/>
      <c r="I191" s="124"/>
      <c r="J191" s="124" t="s">
        <v>39</v>
      </c>
      <c r="K191" s="124"/>
      <c r="L191" s="124"/>
      <c r="M191" s="124"/>
      <c r="N191" s="406" t="s">
        <v>40</v>
      </c>
      <c r="O191" s="396" t="s">
        <v>25</v>
      </c>
      <c r="P191" s="396"/>
      <c r="Q191" s="396" t="str">
        <f t="shared" ref="Q191" si="551">IF($F$23="","",$F$23)</f>
        <v>Education /Job Training</v>
      </c>
      <c r="R191" s="396" t="str">
        <f t="shared" ref="R191" si="552">IF($F$24="","",$F$24)</f>
        <v>Health Services</v>
      </c>
      <c r="S191" s="396" t="str">
        <f t="shared" ref="S191" si="553">IF($F$25="","",$F$25)</f>
        <v>Recreation</v>
      </c>
      <c r="X191" s="394"/>
      <c r="AA191" s="405" t="s">
        <v>299</v>
      </c>
      <c r="AB191" s="361" t="s">
        <v>59</v>
      </c>
      <c r="AC191" s="124" t="s">
        <v>37</v>
      </c>
      <c r="AD191" s="124" t="s">
        <v>38</v>
      </c>
      <c r="AE191" s="124"/>
      <c r="AF191" s="124"/>
      <c r="AG191" s="124" t="s">
        <v>39</v>
      </c>
      <c r="AH191" s="124"/>
      <c r="AI191" s="124"/>
      <c r="AJ191" s="124"/>
      <c r="AK191" s="406" t="s">
        <v>40</v>
      </c>
      <c r="AL191" s="396" t="s">
        <v>25</v>
      </c>
      <c r="AM191" s="396"/>
      <c r="AN191" s="396" t="str">
        <f t="shared" ref="AN191" si="554">IF($F$23="","",$F$23)</f>
        <v>Education /Job Training</v>
      </c>
      <c r="AO191" s="396" t="str">
        <f t="shared" ref="AO191" si="555">IF($F$24="","",$F$24)</f>
        <v>Health Services</v>
      </c>
      <c r="AP191" s="396" t="str">
        <f t="shared" ref="AP191" si="556">IF($F$25="","",$F$25)</f>
        <v>Recreation</v>
      </c>
      <c r="AU191" s="394"/>
    </row>
    <row r="192" spans="4:47" x14ac:dyDescent="0.25">
      <c r="D192" s="407" t="str">
        <f t="shared" ref="D192:D194" si="557">IFERROR(VLOOKUP($E192,$U$4:$V$6,2,0),"")</f>
        <v/>
      </c>
      <c r="E192" s="354" t="str">
        <f t="shared" ref="E192" si="558">IF(OR(N192="",N192=0,G192="",J192=""),"",(IF(AND(F190=O$4,N192&lt;=Q$4),3,IF(AND(F190=O$4,N192&lt;=R$4),2,IF(AND(F190=O$4,N192&lt;=S$4),1,0)))+IF(AND(F190=O$5,N192&lt;=Q$5),3,IF(AND(F190=O$5,N192&lt;=R$5),2,IF(AND(F190=O$5,N192&lt;=S$5),1,0)))+IF(AND(F190=O$6,N192&lt;=Q$6),3,IF(AND(F190=O$6,N192&lt;=R$6),2,IF(AND(F190=O$6,N192&lt;=S$6),1,0)))+IF(AND(F190=O$7,N192&lt;=Q$7),3,IF(AND(F190=O$7,N192&lt;=R$7),2,IF(AND(F190=O$7,N192&lt;=S$7),1,0)))))</f>
        <v/>
      </c>
      <c r="F192" s="276" t="str">
        <f t="shared" ref="F192" si="559">IF($F$23="","",$F$23)</f>
        <v>Education /Job Training</v>
      </c>
      <c r="G192" s="638"/>
      <c r="H192" s="639"/>
      <c r="I192" s="640"/>
      <c r="J192" s="638"/>
      <c r="K192" s="639"/>
      <c r="L192" s="639"/>
      <c r="M192" s="640"/>
      <c r="N192" s="269"/>
      <c r="O192" s="392">
        <f t="shared" ref="O192" si="560">IF(F190="",0,1)</f>
        <v>0</v>
      </c>
      <c r="Q192" s="392" t="str">
        <f t="shared" ref="Q192" si="561">IF(F190="","",IF(E192="",0,E192))</f>
        <v/>
      </c>
      <c r="R192" s="392" t="str">
        <f t="shared" ref="R192" si="562">IF(F190="","",IF(E193="",0,E193))</f>
        <v/>
      </c>
      <c r="S192" s="392" t="str">
        <f t="shared" ref="S192" si="563">IF(F190="","",IF(E194="",0,E194))</f>
        <v/>
      </c>
      <c r="X192" s="394"/>
      <c r="AA192" s="407" t="str">
        <f t="shared" si="505"/>
        <v/>
      </c>
      <c r="AB192" s="354" t="str">
        <f t="shared" ref="AB192" si="564">IF(OR(AK192="",AK192=0,AD192="",AG192=""),"",(IF(AND(AC190=AL$4,AK192&lt;=AN$4),3,IF(AND(AC190=AL$4,AK192&lt;=AO$4),2,IF(AND(AC190=AL$4,AK192&lt;=AP$4),1,0)))+IF(AND(AC190=AL$5,AK192&lt;=AN$5),3,IF(AND(AC190=AL$5,AK192&lt;=AO$5),2,IF(AND(AC190=AL$5,AK192&lt;=AP$5),1,0)))+IF(AND(AC190=AL$6,AK192&lt;=AN$6),3,IF(AND(AC190=AL$6,AK192&lt;=AO$6),2,IF(AND(AC190=AL$6,AK192&lt;=AP$6),1,0)))+IF(AND(AC190=AL$7,AK192&lt;=AN$7),3,IF(AND(AC190=AL$7,AK192&lt;=AO$7),2,IF(AND(AC190=AL$7,AK192&lt;=AP$7),1,0)))))</f>
        <v/>
      </c>
      <c r="AC192" s="276" t="str">
        <f t="shared" ref="AC192" si="565">IF($F$23="","",$F$23)</f>
        <v>Education /Job Training</v>
      </c>
      <c r="AD192" s="646"/>
      <c r="AE192" s="647"/>
      <c r="AF192" s="648"/>
      <c r="AG192" s="646"/>
      <c r="AH192" s="647"/>
      <c r="AI192" s="647"/>
      <c r="AJ192" s="648"/>
      <c r="AK192" s="408"/>
      <c r="AL192" s="392">
        <f t="shared" ref="AL192" si="566">IF(AC190="",0,1)</f>
        <v>0</v>
      </c>
      <c r="AN192" s="392" t="str">
        <f t="shared" ref="AN192" si="567">IF(AC190="","",IF(AB192="",0,AB192))</f>
        <v/>
      </c>
      <c r="AO192" s="392" t="str">
        <f t="shared" ref="AO192" si="568">IF(AC190="","",IF(AB193="",0,AB193))</f>
        <v/>
      </c>
      <c r="AP192" s="392" t="str">
        <f t="shared" ref="AP192" si="569">IF(AC190="","",IF(AB194="",0,AB194))</f>
        <v/>
      </c>
      <c r="AU192" s="394"/>
    </row>
    <row r="193" spans="4:47" x14ac:dyDescent="0.25">
      <c r="D193" s="407" t="str">
        <f t="shared" si="557"/>
        <v/>
      </c>
      <c r="E193" s="354" t="str">
        <f t="shared" ref="E193" si="570">IF(OR(N193="",N193=0,G193="",J193=""),"",(IF(AND(F190=O$4,N193&lt;=Q$4),3,IF(AND(F190=O$4,N193&lt;=R$4),2,IF(AND(F190=O$4,N193&lt;=S$4),1,0)))+IF(AND(F190=O$5,N193&lt;=Q$5),3,IF(AND(F190=O$5,N193&lt;=R$5),2,IF(AND(F190=O$5,N193&lt;=S$5),1,0)))+IF(AND(F190=O$6,N193&lt;=Q$6),3,IF(AND(F190=O$6,N193&lt;=R$6),2,IF(AND(F190=O$6,N193&lt;=S$6),1,0)))+IF(AND(F190=O$7,N193&lt;=Q$7),3,IF(AND(F190=O$7,N193&lt;=R$7),2,IF(AND(F190=O$7,N193&lt;=S$7),1,0)))))</f>
        <v/>
      </c>
      <c r="F193" s="276" t="str">
        <f t="shared" ref="F193" si="571">IF($F$24="","",$F$24)</f>
        <v>Health Services</v>
      </c>
      <c r="G193" s="638"/>
      <c r="H193" s="639"/>
      <c r="I193" s="640"/>
      <c r="J193" s="638"/>
      <c r="K193" s="639"/>
      <c r="L193" s="639"/>
      <c r="M193" s="640"/>
      <c r="N193" s="269"/>
      <c r="X193" s="394"/>
      <c r="AA193" s="407" t="str">
        <f t="shared" si="505"/>
        <v/>
      </c>
      <c r="AB193" s="354" t="str">
        <f t="shared" ref="AB193" si="572">IF(OR(AK193="",AK193=0,AD193="",AG193=""),"",(IF(AND(AC190=AL$4,AK193&lt;=AN$4),3,IF(AND(AC190=AL$4,AK193&lt;=AO$4),2,IF(AND(AC190=AL$4,AK193&lt;=AP$4),1,0)))+IF(AND(AC190=AL$5,AK193&lt;=AN$5),3,IF(AND(AC190=AL$5,AK193&lt;=AO$5),2,IF(AND(AC190=AL$5,AK193&lt;=AP$5),1,0)))+IF(AND(AC190=AL$6,AK193&lt;=AN$6),3,IF(AND(AC190=AL$6,AK193&lt;=AO$6),2,IF(AND(AC190=AL$6,AK193&lt;=AP$6),1,0)))+IF(AND(AC190=AL$7,AK193&lt;=AN$7),3,IF(AND(AC190=AL$7,AK193&lt;=AO$7),2,IF(AND(AC190=AL$7,AK193&lt;=AP$7),1,0)))))</f>
        <v/>
      </c>
      <c r="AC193" s="276" t="str">
        <f t="shared" ref="AC193" si="573">IF($F$24="","",$F$24)</f>
        <v>Health Services</v>
      </c>
      <c r="AD193" s="646"/>
      <c r="AE193" s="647"/>
      <c r="AF193" s="648"/>
      <c r="AG193" s="646"/>
      <c r="AH193" s="647"/>
      <c r="AI193" s="647"/>
      <c r="AJ193" s="648"/>
      <c r="AK193" s="408"/>
      <c r="AU193" s="394"/>
    </row>
    <row r="194" spans="4:47" x14ac:dyDescent="0.25">
      <c r="D194" s="407" t="str">
        <f t="shared" si="557"/>
        <v/>
      </c>
      <c r="E194" s="354" t="str">
        <f t="shared" ref="E194" si="574">IF(OR(N194="",N194=0,G194="",J194=""),"",(IF(AND(F190=O$4,N194&lt;=Q$4),3,IF(AND(F190=O$4,N194&lt;=R$4),2,IF(AND(F190=O$4,N194&lt;=S$4),1,0)))+IF(AND(F190=O$5,N194&lt;=Q$5),3,IF(AND(F190=O$5,N194&lt;=R$5),2,IF(AND(F190=O$5,N194&lt;=S$5),1,0)))+IF(AND(F190=O$6,N194&lt;=Q$6),3,IF(AND(F190=O$6,N194&lt;=R$6),2,IF(AND(F190=O$6,N194&lt;=S$6),1,0)))+IF(AND(F190=O$7,N194&lt;=Q$7),3,IF(AND(F190=O$7,N194&lt;=R$7),2,IF(AND(F190=O$7,N194&lt;=S$7),1,0)))))</f>
        <v/>
      </c>
      <c r="F194" s="276" t="str">
        <f t="shared" ref="F194" si="575">IF($F$25="","",$F$25)</f>
        <v>Recreation</v>
      </c>
      <c r="G194" s="638"/>
      <c r="H194" s="639"/>
      <c r="I194" s="640"/>
      <c r="J194" s="638"/>
      <c r="K194" s="639"/>
      <c r="L194" s="639"/>
      <c r="M194" s="640"/>
      <c r="N194" s="269"/>
      <c r="X194" s="394"/>
      <c r="AA194" s="407" t="str">
        <f t="shared" si="505"/>
        <v/>
      </c>
      <c r="AB194" s="354" t="str">
        <f t="shared" ref="AB194" si="576">IF(OR(AK194="",AK194=0,AD194="",AG194=""),"",(IF(AND(AC190=AL$4,AK194&lt;=AN$4),3,IF(AND(AC190=AL$4,AK194&lt;=AO$4),2,IF(AND(AC190=AL$4,AK194&lt;=AP$4),1,0)))+IF(AND(AC190=AL$5,AK194&lt;=AN$5),3,IF(AND(AC190=AL$5,AK194&lt;=AO$5),2,IF(AND(AC190=AL$5,AK194&lt;=AP$5),1,0)))+IF(AND(AC190=AL$6,AK194&lt;=AN$6),3,IF(AND(AC190=AL$6,AK194&lt;=AO$6),2,IF(AND(AC190=AL$6,AK194&lt;=AP$6),1,0)))+IF(AND(AC190=AL$7,AK194&lt;=AN$7),3,IF(AND(AC190=AL$7,AK194&lt;=AO$7),2,IF(AND(AC190=AL$7,AK194&lt;=AP$7),1,0)))))</f>
        <v/>
      </c>
      <c r="AC194" s="276" t="str">
        <f t="shared" ref="AC194" si="577">IF($F$25="","",$F$25)</f>
        <v>Recreation</v>
      </c>
      <c r="AD194" s="646"/>
      <c r="AE194" s="647"/>
      <c r="AF194" s="648"/>
      <c r="AG194" s="646"/>
      <c r="AH194" s="647"/>
      <c r="AI194" s="647"/>
      <c r="AJ194" s="648"/>
      <c r="AK194" s="408"/>
      <c r="AU194" s="394"/>
    </row>
    <row r="195" spans="4:47" ht="16.5" thickBot="1" x14ac:dyDescent="0.3">
      <c r="D195" s="409"/>
      <c r="E195" s="132"/>
      <c r="F195" s="132"/>
      <c r="G195" s="132"/>
      <c r="H195" s="132"/>
      <c r="I195" s="132"/>
      <c r="J195" s="132"/>
      <c r="K195" s="132"/>
      <c r="L195" s="132"/>
      <c r="M195" s="132"/>
      <c r="N195" s="410"/>
      <c r="O195" s="411"/>
      <c r="X195" s="394"/>
      <c r="AA195" s="409"/>
      <c r="AB195" s="132"/>
      <c r="AC195" s="132"/>
      <c r="AD195" s="132"/>
      <c r="AE195" s="132"/>
      <c r="AF195" s="132"/>
      <c r="AG195" s="132"/>
      <c r="AH195" s="132"/>
      <c r="AI195" s="132"/>
      <c r="AJ195" s="132"/>
      <c r="AK195" s="410"/>
      <c r="AL195" s="411"/>
      <c r="AU195" s="394"/>
    </row>
    <row r="196" spans="4:47" x14ac:dyDescent="0.25">
      <c r="D196" s="641"/>
      <c r="E196" s="642"/>
      <c r="F196" s="642"/>
      <c r="G196" s="642"/>
      <c r="H196" s="642"/>
      <c r="I196" s="642"/>
      <c r="J196" s="642"/>
      <c r="K196" s="642"/>
      <c r="L196" s="642"/>
      <c r="M196" s="642"/>
      <c r="N196" s="643"/>
      <c r="X196" s="394"/>
      <c r="AA196" s="641"/>
      <c r="AB196" s="642"/>
      <c r="AC196" s="642"/>
      <c r="AD196" s="642"/>
      <c r="AE196" s="642"/>
      <c r="AF196" s="642"/>
      <c r="AG196" s="642"/>
      <c r="AH196" s="642"/>
      <c r="AI196" s="642"/>
      <c r="AJ196" s="642"/>
      <c r="AK196" s="643"/>
      <c r="AU196" s="394"/>
    </row>
    <row r="197" spans="4:47" ht="15" customHeight="1" x14ac:dyDescent="0.25">
      <c r="D197" s="398"/>
      <c r="E197" s="124" t="s">
        <v>35</v>
      </c>
      <c r="F197" s="353">
        <v>22</v>
      </c>
      <c r="G197" s="124" t="s">
        <v>306</v>
      </c>
      <c r="H197" s="124"/>
      <c r="I197" s="124"/>
      <c r="J197" s="21" t="s">
        <v>144</v>
      </c>
      <c r="K197" s="265"/>
      <c r="L197" s="1"/>
      <c r="M197" s="1"/>
      <c r="N197" s="400"/>
      <c r="X197" s="394"/>
      <c r="AA197" s="398"/>
      <c r="AB197" s="124" t="s">
        <v>35</v>
      </c>
      <c r="AC197" s="353">
        <v>22</v>
      </c>
      <c r="AD197" s="124" t="s">
        <v>306</v>
      </c>
      <c r="AE197" s="124"/>
      <c r="AF197" s="124"/>
      <c r="AG197" s="21" t="s">
        <v>144</v>
      </c>
      <c r="AH197" s="399"/>
      <c r="AI197" s="1"/>
      <c r="AJ197" s="1"/>
      <c r="AK197" s="400"/>
      <c r="AU197" s="394"/>
    </row>
    <row r="198" spans="4:47" ht="15" customHeight="1" x14ac:dyDescent="0.25">
      <c r="D198" s="644" t="s">
        <v>36</v>
      </c>
      <c r="E198" s="645"/>
      <c r="F198" s="268" t="s">
        <v>28</v>
      </c>
      <c r="G198" s="402" t="str">
        <f t="shared" ref="G198" si="578">IF(F198=O$4,P$4,IF(F198=O$5,P$5,IF(F198=O$6,P$6,IF(F198=O$7,P$7,IF(F198=O$8,"","")))))</f>
        <v/>
      </c>
      <c r="H198" s="403"/>
      <c r="I198" s="403"/>
      <c r="J198" s="21" t="s">
        <v>145</v>
      </c>
      <c r="K198" s="265"/>
      <c r="L198" s="3"/>
      <c r="M198" s="3"/>
      <c r="N198" s="404"/>
      <c r="X198" s="394"/>
      <c r="AA198" s="644" t="s">
        <v>36</v>
      </c>
      <c r="AB198" s="645"/>
      <c r="AC198" s="401" t="s">
        <v>28</v>
      </c>
      <c r="AD198" s="402" t="str">
        <f t="shared" ref="AD198" si="579">IF(AC198=AL$4,AM$4,IF(AC198=AL$5,AM$5,IF(AC198=AL$6,AM$6,IF(AC198=AL$7,AM$7,IF(AC198=AL$8,"","")))))</f>
        <v/>
      </c>
      <c r="AE198" s="403"/>
      <c r="AF198" s="403"/>
      <c r="AG198" s="21" t="s">
        <v>145</v>
      </c>
      <c r="AH198" s="399"/>
      <c r="AI198" s="3"/>
      <c r="AJ198" s="3"/>
      <c r="AK198" s="404"/>
      <c r="AU198" s="394"/>
    </row>
    <row r="199" spans="4:47" ht="15" customHeight="1" x14ac:dyDescent="0.25">
      <c r="D199" s="405" t="s">
        <v>299</v>
      </c>
      <c r="E199" s="361" t="s">
        <v>59</v>
      </c>
      <c r="F199" s="124" t="s">
        <v>37</v>
      </c>
      <c r="G199" s="124" t="s">
        <v>38</v>
      </c>
      <c r="H199" s="124"/>
      <c r="I199" s="124"/>
      <c r="J199" s="124" t="s">
        <v>39</v>
      </c>
      <c r="K199" s="124"/>
      <c r="L199" s="124"/>
      <c r="M199" s="124"/>
      <c r="N199" s="406" t="s">
        <v>40</v>
      </c>
      <c r="O199" s="396" t="s">
        <v>25</v>
      </c>
      <c r="P199" s="396"/>
      <c r="Q199" s="396" t="str">
        <f t="shared" ref="Q199" si="580">IF($F$23="","",$F$23)</f>
        <v>Education /Job Training</v>
      </c>
      <c r="R199" s="396" t="str">
        <f t="shared" ref="R199" si="581">IF($F$24="","",$F$24)</f>
        <v>Health Services</v>
      </c>
      <c r="S199" s="396" t="str">
        <f t="shared" ref="S199" si="582">IF($F$25="","",$F$25)</f>
        <v>Recreation</v>
      </c>
      <c r="X199" s="394"/>
      <c r="AA199" s="405" t="s">
        <v>299</v>
      </c>
      <c r="AB199" s="361" t="s">
        <v>59</v>
      </c>
      <c r="AC199" s="124" t="s">
        <v>37</v>
      </c>
      <c r="AD199" s="124" t="s">
        <v>38</v>
      </c>
      <c r="AE199" s="124"/>
      <c r="AF199" s="124"/>
      <c r="AG199" s="124" t="s">
        <v>39</v>
      </c>
      <c r="AH199" s="124"/>
      <c r="AI199" s="124"/>
      <c r="AJ199" s="124"/>
      <c r="AK199" s="406" t="s">
        <v>40</v>
      </c>
      <c r="AL199" s="396" t="s">
        <v>25</v>
      </c>
      <c r="AM199" s="396"/>
      <c r="AN199" s="396" t="str">
        <f t="shared" ref="AN199" si="583">IF($F$23="","",$F$23)</f>
        <v>Education /Job Training</v>
      </c>
      <c r="AO199" s="396" t="str">
        <f t="shared" ref="AO199" si="584">IF($F$24="","",$F$24)</f>
        <v>Health Services</v>
      </c>
      <c r="AP199" s="396" t="str">
        <f t="shared" ref="AP199" si="585">IF($F$25="","",$F$25)</f>
        <v>Recreation</v>
      </c>
      <c r="AU199" s="394"/>
    </row>
    <row r="200" spans="4:47" ht="15" customHeight="1" x14ac:dyDescent="0.25">
      <c r="D200" s="407" t="str">
        <f t="shared" ref="D200:D202" si="586">IFERROR(VLOOKUP($E200,$U$4:$V$6,2,0),"")</f>
        <v/>
      </c>
      <c r="E200" s="354" t="str">
        <f t="shared" ref="E200" si="587">IF(OR(N200="",N200=0,G200="",J200=""),"",(IF(AND(F198=O$4,N200&lt;=Q$4),3,IF(AND(F198=O$4,N200&lt;=R$4),2,IF(AND(F198=O$4,N200&lt;=S$4),1,0)))+IF(AND(F198=O$5,N200&lt;=Q$5),3,IF(AND(F198=O$5,N200&lt;=R$5),2,IF(AND(F198=O$5,N200&lt;=S$5),1,0)))+IF(AND(F198=O$6,N200&lt;=Q$6),3,IF(AND(F198=O$6,N200&lt;=R$6),2,IF(AND(F198=O$6,N200&lt;=S$6),1,0)))+IF(AND(F198=O$7,N200&lt;=Q$7),3,IF(AND(F198=O$7,N200&lt;=R$7),2,IF(AND(F198=O$7,N200&lt;=S$7),1,0)))))</f>
        <v/>
      </c>
      <c r="F200" s="276" t="str">
        <f t="shared" ref="F200" si="588">IF($F$23="","",$F$23)</f>
        <v>Education /Job Training</v>
      </c>
      <c r="G200" s="638"/>
      <c r="H200" s="639"/>
      <c r="I200" s="640"/>
      <c r="J200" s="638"/>
      <c r="K200" s="639"/>
      <c r="L200" s="639"/>
      <c r="M200" s="640"/>
      <c r="N200" s="269"/>
      <c r="O200" s="392">
        <f t="shared" ref="O200" si="589">IF(F198="",0,1)</f>
        <v>0</v>
      </c>
      <c r="Q200" s="392" t="str">
        <f t="shared" ref="Q200" si="590">IF(F198="","",IF(E200="",0,E200))</f>
        <v/>
      </c>
      <c r="R200" s="392" t="str">
        <f t="shared" ref="R200" si="591">IF(F198="","",IF(E201="",0,E201))</f>
        <v/>
      </c>
      <c r="S200" s="392" t="str">
        <f t="shared" ref="S200" si="592">IF(F198="","",IF(E202="",0,E202))</f>
        <v/>
      </c>
      <c r="X200" s="394"/>
      <c r="AA200" s="407" t="str">
        <f t="shared" si="505"/>
        <v/>
      </c>
      <c r="AB200" s="354" t="str">
        <f t="shared" ref="AB200" si="593">IF(OR(AK200="",AK200=0,AD200="",AG200=""),"",(IF(AND(AC198=AL$4,AK200&lt;=AN$4),3,IF(AND(AC198=AL$4,AK200&lt;=AO$4),2,IF(AND(AC198=AL$4,AK200&lt;=AP$4),1,0)))+IF(AND(AC198=AL$5,AK200&lt;=AN$5),3,IF(AND(AC198=AL$5,AK200&lt;=AO$5),2,IF(AND(AC198=AL$5,AK200&lt;=AP$5),1,0)))+IF(AND(AC198=AL$6,AK200&lt;=AN$6),3,IF(AND(AC198=AL$6,AK200&lt;=AO$6),2,IF(AND(AC198=AL$6,AK200&lt;=AP$6),1,0)))+IF(AND(AC198=AL$7,AK200&lt;=AN$7),3,IF(AND(AC198=AL$7,AK200&lt;=AO$7),2,IF(AND(AC198=AL$7,AK200&lt;=AP$7),1,0)))))</f>
        <v/>
      </c>
      <c r="AC200" s="276" t="str">
        <f t="shared" ref="AC200" si="594">IF($F$23="","",$F$23)</f>
        <v>Education /Job Training</v>
      </c>
      <c r="AD200" s="646"/>
      <c r="AE200" s="647"/>
      <c r="AF200" s="648"/>
      <c r="AG200" s="646"/>
      <c r="AH200" s="647"/>
      <c r="AI200" s="647"/>
      <c r="AJ200" s="648"/>
      <c r="AK200" s="408"/>
      <c r="AL200" s="392">
        <f t="shared" ref="AL200" si="595">IF(AC198="",0,1)</f>
        <v>0</v>
      </c>
      <c r="AN200" s="392" t="str">
        <f t="shared" ref="AN200" si="596">IF(AC198="","",IF(AB200="",0,AB200))</f>
        <v/>
      </c>
      <c r="AO200" s="392" t="str">
        <f t="shared" ref="AO200" si="597">IF(AC198="","",IF(AB201="",0,AB201))</f>
        <v/>
      </c>
      <c r="AP200" s="392" t="str">
        <f t="shared" ref="AP200" si="598">IF(AC198="","",IF(AB202="",0,AB202))</f>
        <v/>
      </c>
      <c r="AU200" s="394"/>
    </row>
    <row r="201" spans="4:47" ht="15" customHeight="1" x14ac:dyDescent="0.25">
      <c r="D201" s="407" t="str">
        <f t="shared" si="586"/>
        <v/>
      </c>
      <c r="E201" s="354" t="str">
        <f t="shared" ref="E201" si="599">IF(OR(N201="",N201=0,G201="",J201=""),"",(IF(AND(F198=O$4,N201&lt;=Q$4),3,IF(AND(F198=O$4,N201&lt;=R$4),2,IF(AND(F198=O$4,N201&lt;=S$4),1,0)))+IF(AND(F198=O$5,N201&lt;=Q$5),3,IF(AND(F198=O$5,N201&lt;=R$5),2,IF(AND(F198=O$5,N201&lt;=S$5),1,0)))+IF(AND(F198=O$6,N201&lt;=Q$6),3,IF(AND(F198=O$6,N201&lt;=R$6),2,IF(AND(F198=O$6,N201&lt;=S$6),1,0)))+IF(AND(F198=O$7,N201&lt;=Q$7),3,IF(AND(F198=O$7,N201&lt;=R$7),2,IF(AND(F198=O$7,N201&lt;=S$7),1,0)))))</f>
        <v/>
      </c>
      <c r="F201" s="276" t="str">
        <f t="shared" ref="F201" si="600">IF($F$24="","",$F$24)</f>
        <v>Health Services</v>
      </c>
      <c r="G201" s="638"/>
      <c r="H201" s="639"/>
      <c r="I201" s="640"/>
      <c r="J201" s="638"/>
      <c r="K201" s="639"/>
      <c r="L201" s="639"/>
      <c r="M201" s="640"/>
      <c r="N201" s="269"/>
      <c r="X201" s="394"/>
      <c r="AA201" s="407" t="str">
        <f t="shared" si="505"/>
        <v/>
      </c>
      <c r="AB201" s="354" t="str">
        <f t="shared" ref="AB201" si="601">IF(OR(AK201="",AK201=0,AD201="",AG201=""),"",(IF(AND(AC198=AL$4,AK201&lt;=AN$4),3,IF(AND(AC198=AL$4,AK201&lt;=AO$4),2,IF(AND(AC198=AL$4,AK201&lt;=AP$4),1,0)))+IF(AND(AC198=AL$5,AK201&lt;=AN$5),3,IF(AND(AC198=AL$5,AK201&lt;=AO$5),2,IF(AND(AC198=AL$5,AK201&lt;=AP$5),1,0)))+IF(AND(AC198=AL$6,AK201&lt;=AN$6),3,IF(AND(AC198=AL$6,AK201&lt;=AO$6),2,IF(AND(AC198=AL$6,AK201&lt;=AP$6),1,0)))+IF(AND(AC198=AL$7,AK201&lt;=AN$7),3,IF(AND(AC198=AL$7,AK201&lt;=AO$7),2,IF(AND(AC198=AL$7,AK201&lt;=AP$7),1,0)))))</f>
        <v/>
      </c>
      <c r="AC201" s="276" t="str">
        <f t="shared" ref="AC201" si="602">IF($F$24="","",$F$24)</f>
        <v>Health Services</v>
      </c>
      <c r="AD201" s="646"/>
      <c r="AE201" s="647"/>
      <c r="AF201" s="648"/>
      <c r="AG201" s="646"/>
      <c r="AH201" s="647"/>
      <c r="AI201" s="647"/>
      <c r="AJ201" s="648"/>
      <c r="AK201" s="408"/>
      <c r="AU201" s="394"/>
    </row>
    <row r="202" spans="4:47" x14ac:dyDescent="0.25">
      <c r="D202" s="407" t="str">
        <f t="shared" si="586"/>
        <v/>
      </c>
      <c r="E202" s="354" t="str">
        <f t="shared" ref="E202" si="603">IF(OR(N202="",N202=0,G202="",J202=""),"",(IF(AND(F198=O$4,N202&lt;=Q$4),3,IF(AND(F198=O$4,N202&lt;=R$4),2,IF(AND(F198=O$4,N202&lt;=S$4),1,0)))+IF(AND(F198=O$5,N202&lt;=Q$5),3,IF(AND(F198=O$5,N202&lt;=R$5),2,IF(AND(F198=O$5,N202&lt;=S$5),1,0)))+IF(AND(F198=O$6,N202&lt;=Q$6),3,IF(AND(F198=O$6,N202&lt;=R$6),2,IF(AND(F198=O$6,N202&lt;=S$6),1,0)))+IF(AND(F198=O$7,N202&lt;=Q$7),3,IF(AND(F198=O$7,N202&lt;=R$7),2,IF(AND(F198=O$7,N202&lt;=S$7),1,0)))))</f>
        <v/>
      </c>
      <c r="F202" s="276" t="str">
        <f t="shared" ref="F202" si="604">IF($F$25="","",$F$25)</f>
        <v>Recreation</v>
      </c>
      <c r="G202" s="638"/>
      <c r="H202" s="639"/>
      <c r="I202" s="640"/>
      <c r="J202" s="638"/>
      <c r="K202" s="639"/>
      <c r="L202" s="639"/>
      <c r="M202" s="640"/>
      <c r="N202" s="269"/>
      <c r="X202" s="394"/>
      <c r="AA202" s="407" t="str">
        <f t="shared" si="505"/>
        <v/>
      </c>
      <c r="AB202" s="354" t="str">
        <f t="shared" ref="AB202" si="605">IF(OR(AK202="",AK202=0,AD202="",AG202=""),"",(IF(AND(AC198=AL$4,AK202&lt;=AN$4),3,IF(AND(AC198=AL$4,AK202&lt;=AO$4),2,IF(AND(AC198=AL$4,AK202&lt;=AP$4),1,0)))+IF(AND(AC198=AL$5,AK202&lt;=AN$5),3,IF(AND(AC198=AL$5,AK202&lt;=AO$5),2,IF(AND(AC198=AL$5,AK202&lt;=AP$5),1,0)))+IF(AND(AC198=AL$6,AK202&lt;=AN$6),3,IF(AND(AC198=AL$6,AK202&lt;=AO$6),2,IF(AND(AC198=AL$6,AK202&lt;=AP$6),1,0)))+IF(AND(AC198=AL$7,AK202&lt;=AN$7),3,IF(AND(AC198=AL$7,AK202&lt;=AO$7),2,IF(AND(AC198=AL$7,AK202&lt;=AP$7),1,0)))))</f>
        <v/>
      </c>
      <c r="AC202" s="276" t="str">
        <f t="shared" ref="AC202" si="606">IF($F$25="","",$F$25)</f>
        <v>Recreation</v>
      </c>
      <c r="AD202" s="646"/>
      <c r="AE202" s="647"/>
      <c r="AF202" s="648"/>
      <c r="AG202" s="646"/>
      <c r="AH202" s="647"/>
      <c r="AI202" s="647"/>
      <c r="AJ202" s="648"/>
      <c r="AK202" s="408"/>
      <c r="AU202" s="394"/>
    </row>
    <row r="203" spans="4:47" ht="16.5" thickBot="1" x14ac:dyDescent="0.3">
      <c r="D203" s="409"/>
      <c r="E203" s="132"/>
      <c r="F203" s="132"/>
      <c r="G203" s="132"/>
      <c r="H203" s="132"/>
      <c r="I203" s="132"/>
      <c r="J203" s="132"/>
      <c r="K203" s="132"/>
      <c r="L203" s="132"/>
      <c r="M203" s="132"/>
      <c r="N203" s="410"/>
      <c r="O203" s="411"/>
      <c r="X203" s="394"/>
      <c r="AA203" s="409"/>
      <c r="AB203" s="132"/>
      <c r="AC203" s="132"/>
      <c r="AD203" s="132"/>
      <c r="AE203" s="132"/>
      <c r="AF203" s="132"/>
      <c r="AG203" s="132"/>
      <c r="AH203" s="132"/>
      <c r="AI203" s="132"/>
      <c r="AJ203" s="132"/>
      <c r="AK203" s="410"/>
      <c r="AL203" s="411"/>
      <c r="AU203" s="394"/>
    </row>
    <row r="204" spans="4:47" x14ac:dyDescent="0.25">
      <c r="D204" s="641"/>
      <c r="E204" s="642"/>
      <c r="F204" s="642"/>
      <c r="G204" s="642"/>
      <c r="H204" s="642"/>
      <c r="I204" s="642"/>
      <c r="J204" s="642"/>
      <c r="K204" s="642"/>
      <c r="L204" s="642"/>
      <c r="M204" s="642"/>
      <c r="N204" s="643"/>
      <c r="X204" s="394"/>
      <c r="AA204" s="641"/>
      <c r="AB204" s="642"/>
      <c r="AC204" s="642"/>
      <c r="AD204" s="642"/>
      <c r="AE204" s="642"/>
      <c r="AF204" s="642"/>
      <c r="AG204" s="642"/>
      <c r="AH204" s="642"/>
      <c r="AI204" s="642"/>
      <c r="AJ204" s="642"/>
      <c r="AK204" s="643"/>
      <c r="AU204" s="394"/>
    </row>
    <row r="205" spans="4:47" x14ac:dyDescent="0.25">
      <c r="D205" s="398"/>
      <c r="E205" s="124" t="s">
        <v>35</v>
      </c>
      <c r="F205" s="353">
        <v>23</v>
      </c>
      <c r="G205" s="124" t="s">
        <v>306</v>
      </c>
      <c r="H205" s="124"/>
      <c r="I205" s="124"/>
      <c r="J205" s="21" t="s">
        <v>144</v>
      </c>
      <c r="K205" s="265"/>
      <c r="L205" s="1"/>
      <c r="M205" s="1"/>
      <c r="N205" s="400"/>
      <c r="X205" s="394"/>
      <c r="AA205" s="398"/>
      <c r="AB205" s="124" t="s">
        <v>35</v>
      </c>
      <c r="AC205" s="353">
        <v>23</v>
      </c>
      <c r="AD205" s="124" t="s">
        <v>306</v>
      </c>
      <c r="AE205" s="124"/>
      <c r="AF205" s="124"/>
      <c r="AG205" s="21" t="s">
        <v>144</v>
      </c>
      <c r="AH205" s="399"/>
      <c r="AI205" s="1"/>
      <c r="AJ205" s="1"/>
      <c r="AK205" s="400"/>
      <c r="AU205" s="394"/>
    </row>
    <row r="206" spans="4:47" x14ac:dyDescent="0.25">
      <c r="D206" s="644" t="s">
        <v>36</v>
      </c>
      <c r="E206" s="645"/>
      <c r="F206" s="268" t="s">
        <v>28</v>
      </c>
      <c r="G206" s="402" t="str">
        <f t="shared" ref="G206" si="607">IF(F206=O$4,P$4,IF(F206=O$5,P$5,IF(F206=O$6,P$6,IF(F206=O$7,P$7,IF(F206=O$8,"","")))))</f>
        <v/>
      </c>
      <c r="H206" s="403"/>
      <c r="I206" s="403"/>
      <c r="J206" s="21" t="s">
        <v>145</v>
      </c>
      <c r="K206" s="265"/>
      <c r="L206" s="3"/>
      <c r="M206" s="3"/>
      <c r="N206" s="404"/>
      <c r="X206" s="394"/>
      <c r="AA206" s="644" t="s">
        <v>36</v>
      </c>
      <c r="AB206" s="645"/>
      <c r="AC206" s="401" t="s">
        <v>28</v>
      </c>
      <c r="AD206" s="402" t="str">
        <f t="shared" ref="AD206" si="608">IF(AC206=AL$4,AM$4,IF(AC206=AL$5,AM$5,IF(AC206=AL$6,AM$6,IF(AC206=AL$7,AM$7,IF(AC206=AL$8,"","")))))</f>
        <v/>
      </c>
      <c r="AE206" s="403"/>
      <c r="AF206" s="403"/>
      <c r="AG206" s="21" t="s">
        <v>145</v>
      </c>
      <c r="AH206" s="399"/>
      <c r="AI206" s="3"/>
      <c r="AJ206" s="3"/>
      <c r="AK206" s="404"/>
      <c r="AU206" s="394"/>
    </row>
    <row r="207" spans="4:47" ht="15" customHeight="1" x14ac:dyDescent="0.25">
      <c r="D207" s="405" t="s">
        <v>299</v>
      </c>
      <c r="E207" s="361" t="s">
        <v>59</v>
      </c>
      <c r="F207" s="124" t="s">
        <v>37</v>
      </c>
      <c r="G207" s="124" t="s">
        <v>38</v>
      </c>
      <c r="H207" s="124"/>
      <c r="I207" s="124"/>
      <c r="J207" s="124" t="s">
        <v>39</v>
      </c>
      <c r="K207" s="124"/>
      <c r="L207" s="124"/>
      <c r="M207" s="124"/>
      <c r="N207" s="406" t="s">
        <v>40</v>
      </c>
      <c r="O207" s="396" t="s">
        <v>25</v>
      </c>
      <c r="P207" s="396"/>
      <c r="Q207" s="396" t="str">
        <f t="shared" ref="Q207" si="609">IF($F$23="","",$F$23)</f>
        <v>Education /Job Training</v>
      </c>
      <c r="R207" s="396" t="str">
        <f t="shared" ref="R207" si="610">IF($F$24="","",$F$24)</f>
        <v>Health Services</v>
      </c>
      <c r="S207" s="396" t="str">
        <f t="shared" ref="S207" si="611">IF($F$25="","",$F$25)</f>
        <v>Recreation</v>
      </c>
      <c r="X207" s="394"/>
      <c r="AA207" s="405" t="s">
        <v>299</v>
      </c>
      <c r="AB207" s="361" t="s">
        <v>59</v>
      </c>
      <c r="AC207" s="124" t="s">
        <v>37</v>
      </c>
      <c r="AD207" s="124" t="s">
        <v>38</v>
      </c>
      <c r="AE207" s="124"/>
      <c r="AF207" s="124"/>
      <c r="AG207" s="124" t="s">
        <v>39</v>
      </c>
      <c r="AH207" s="124"/>
      <c r="AI207" s="124"/>
      <c r="AJ207" s="124"/>
      <c r="AK207" s="406" t="s">
        <v>40</v>
      </c>
      <c r="AL207" s="396" t="s">
        <v>25</v>
      </c>
      <c r="AM207" s="396"/>
      <c r="AN207" s="396" t="str">
        <f t="shared" ref="AN207" si="612">IF($F$23="","",$F$23)</f>
        <v>Education /Job Training</v>
      </c>
      <c r="AO207" s="396" t="str">
        <f t="shared" ref="AO207" si="613">IF($F$24="","",$F$24)</f>
        <v>Health Services</v>
      </c>
      <c r="AP207" s="396" t="str">
        <f t="shared" ref="AP207" si="614">IF($F$25="","",$F$25)</f>
        <v>Recreation</v>
      </c>
      <c r="AU207" s="394"/>
    </row>
    <row r="208" spans="4:47" ht="15" customHeight="1" x14ac:dyDescent="0.25">
      <c r="D208" s="407" t="str">
        <f t="shared" ref="D208:D210" si="615">IFERROR(VLOOKUP($E208,$U$4:$V$6,2,0),"")</f>
        <v/>
      </c>
      <c r="E208" s="354" t="str">
        <f t="shared" ref="E208" si="616">IF(OR(N208="",N208=0,G208="",J208=""),"",(IF(AND(F206=O$4,N208&lt;=Q$4),3,IF(AND(F206=O$4,N208&lt;=R$4),2,IF(AND(F206=O$4,N208&lt;=S$4),1,0)))+IF(AND(F206=O$5,N208&lt;=Q$5),3,IF(AND(F206=O$5,N208&lt;=R$5),2,IF(AND(F206=O$5,N208&lt;=S$5),1,0)))+IF(AND(F206=O$6,N208&lt;=Q$6),3,IF(AND(F206=O$6,N208&lt;=R$6),2,IF(AND(F206=O$6,N208&lt;=S$6),1,0)))+IF(AND(F206=O$7,N208&lt;=Q$7),3,IF(AND(F206=O$7,N208&lt;=R$7),2,IF(AND(F206=O$7,N208&lt;=S$7),1,0)))))</f>
        <v/>
      </c>
      <c r="F208" s="276" t="str">
        <f t="shared" ref="F208" si="617">IF($F$23="","",$F$23)</f>
        <v>Education /Job Training</v>
      </c>
      <c r="G208" s="638"/>
      <c r="H208" s="639"/>
      <c r="I208" s="640"/>
      <c r="J208" s="638"/>
      <c r="K208" s="639"/>
      <c r="L208" s="639"/>
      <c r="M208" s="640"/>
      <c r="N208" s="269"/>
      <c r="O208" s="392">
        <f t="shared" ref="O208" si="618">IF(F206="",0,1)</f>
        <v>0</v>
      </c>
      <c r="Q208" s="392" t="str">
        <f t="shared" ref="Q208" si="619">IF(F206="","",IF(E208="",0,E208))</f>
        <v/>
      </c>
      <c r="R208" s="392" t="str">
        <f t="shared" ref="R208" si="620">IF(F206="","",IF(E209="",0,E209))</f>
        <v/>
      </c>
      <c r="S208" s="392" t="str">
        <f t="shared" ref="S208" si="621">IF(F206="","",IF(E210="",0,E210))</f>
        <v/>
      </c>
      <c r="X208" s="394"/>
      <c r="AA208" s="407" t="str">
        <f t="shared" si="505"/>
        <v/>
      </c>
      <c r="AB208" s="354" t="str">
        <f t="shared" ref="AB208" si="622">IF(OR(AK208="",AK208=0,AD208="",AG208=""),"",(IF(AND(AC206=AL$4,AK208&lt;=AN$4),3,IF(AND(AC206=AL$4,AK208&lt;=AO$4),2,IF(AND(AC206=AL$4,AK208&lt;=AP$4),1,0)))+IF(AND(AC206=AL$5,AK208&lt;=AN$5),3,IF(AND(AC206=AL$5,AK208&lt;=AO$5),2,IF(AND(AC206=AL$5,AK208&lt;=AP$5),1,0)))+IF(AND(AC206=AL$6,AK208&lt;=AN$6),3,IF(AND(AC206=AL$6,AK208&lt;=AO$6),2,IF(AND(AC206=AL$6,AK208&lt;=AP$6),1,0)))+IF(AND(AC206=AL$7,AK208&lt;=AN$7),3,IF(AND(AC206=AL$7,AK208&lt;=AO$7),2,IF(AND(AC206=AL$7,AK208&lt;=AP$7),1,0)))))</f>
        <v/>
      </c>
      <c r="AC208" s="276" t="str">
        <f t="shared" ref="AC208" si="623">IF($F$23="","",$F$23)</f>
        <v>Education /Job Training</v>
      </c>
      <c r="AD208" s="646"/>
      <c r="AE208" s="647"/>
      <c r="AF208" s="648"/>
      <c r="AG208" s="646"/>
      <c r="AH208" s="647"/>
      <c r="AI208" s="647"/>
      <c r="AJ208" s="648"/>
      <c r="AK208" s="408"/>
      <c r="AL208" s="392">
        <f t="shared" ref="AL208" si="624">IF(AC206="",0,1)</f>
        <v>0</v>
      </c>
      <c r="AN208" s="392" t="str">
        <f t="shared" ref="AN208" si="625">IF(AC206="","",IF(AB208="",0,AB208))</f>
        <v/>
      </c>
      <c r="AO208" s="392" t="str">
        <f t="shared" ref="AO208" si="626">IF(AC206="","",IF(AB209="",0,AB209))</f>
        <v/>
      </c>
      <c r="AP208" s="392" t="str">
        <f t="shared" ref="AP208" si="627">IF(AC206="","",IF(AB210="",0,AB210))</f>
        <v/>
      </c>
      <c r="AU208" s="394"/>
    </row>
    <row r="209" spans="4:47" ht="15" customHeight="1" x14ac:dyDescent="0.25">
      <c r="D209" s="407" t="str">
        <f t="shared" si="615"/>
        <v/>
      </c>
      <c r="E209" s="354" t="str">
        <f t="shared" ref="E209" si="628">IF(OR(N209="",N209=0,G209="",J209=""),"",(IF(AND(F206=O$4,N209&lt;=Q$4),3,IF(AND(F206=O$4,N209&lt;=R$4),2,IF(AND(F206=O$4,N209&lt;=S$4),1,0)))+IF(AND(F206=O$5,N209&lt;=Q$5),3,IF(AND(F206=O$5,N209&lt;=R$5),2,IF(AND(F206=O$5,N209&lt;=S$5),1,0)))+IF(AND(F206=O$6,N209&lt;=Q$6),3,IF(AND(F206=O$6,N209&lt;=R$6),2,IF(AND(F206=O$6,N209&lt;=S$6),1,0)))+IF(AND(F206=O$7,N209&lt;=Q$7),3,IF(AND(F206=O$7,N209&lt;=R$7),2,IF(AND(F206=O$7,N209&lt;=S$7),1,0)))))</f>
        <v/>
      </c>
      <c r="F209" s="276" t="str">
        <f t="shared" ref="F209" si="629">IF($F$24="","",$F$24)</f>
        <v>Health Services</v>
      </c>
      <c r="G209" s="638"/>
      <c r="H209" s="639"/>
      <c r="I209" s="640"/>
      <c r="J209" s="638"/>
      <c r="K209" s="639"/>
      <c r="L209" s="639"/>
      <c r="M209" s="640"/>
      <c r="N209" s="269"/>
      <c r="X209" s="394"/>
      <c r="AA209" s="407" t="str">
        <f t="shared" si="505"/>
        <v/>
      </c>
      <c r="AB209" s="354" t="str">
        <f t="shared" ref="AB209" si="630">IF(OR(AK209="",AK209=0,AD209="",AG209=""),"",(IF(AND(AC206=AL$4,AK209&lt;=AN$4),3,IF(AND(AC206=AL$4,AK209&lt;=AO$4),2,IF(AND(AC206=AL$4,AK209&lt;=AP$4),1,0)))+IF(AND(AC206=AL$5,AK209&lt;=AN$5),3,IF(AND(AC206=AL$5,AK209&lt;=AO$5),2,IF(AND(AC206=AL$5,AK209&lt;=AP$5),1,0)))+IF(AND(AC206=AL$6,AK209&lt;=AN$6),3,IF(AND(AC206=AL$6,AK209&lt;=AO$6),2,IF(AND(AC206=AL$6,AK209&lt;=AP$6),1,0)))+IF(AND(AC206=AL$7,AK209&lt;=AN$7),3,IF(AND(AC206=AL$7,AK209&lt;=AO$7),2,IF(AND(AC206=AL$7,AK209&lt;=AP$7),1,0)))))</f>
        <v/>
      </c>
      <c r="AC209" s="276" t="str">
        <f t="shared" ref="AC209" si="631">IF($F$24="","",$F$24)</f>
        <v>Health Services</v>
      </c>
      <c r="AD209" s="646"/>
      <c r="AE209" s="647"/>
      <c r="AF209" s="648"/>
      <c r="AG209" s="646"/>
      <c r="AH209" s="647"/>
      <c r="AI209" s="647"/>
      <c r="AJ209" s="648"/>
      <c r="AK209" s="408"/>
      <c r="AU209" s="394"/>
    </row>
    <row r="210" spans="4:47" ht="15" customHeight="1" x14ac:dyDescent="0.25">
      <c r="D210" s="407" t="str">
        <f t="shared" si="615"/>
        <v/>
      </c>
      <c r="E210" s="354" t="str">
        <f t="shared" ref="E210" si="632">IF(OR(N210="",N210=0,G210="",J210=""),"",(IF(AND(F206=O$4,N210&lt;=Q$4),3,IF(AND(F206=O$4,N210&lt;=R$4),2,IF(AND(F206=O$4,N210&lt;=S$4),1,0)))+IF(AND(F206=O$5,N210&lt;=Q$5),3,IF(AND(F206=O$5,N210&lt;=R$5),2,IF(AND(F206=O$5,N210&lt;=S$5),1,0)))+IF(AND(F206=O$6,N210&lt;=Q$6),3,IF(AND(F206=O$6,N210&lt;=R$6),2,IF(AND(F206=O$6,N210&lt;=S$6),1,0)))+IF(AND(F206=O$7,N210&lt;=Q$7),3,IF(AND(F206=O$7,N210&lt;=R$7),2,IF(AND(F206=O$7,N210&lt;=S$7),1,0)))))</f>
        <v/>
      </c>
      <c r="F210" s="276" t="str">
        <f t="shared" ref="F210" si="633">IF($F$25="","",$F$25)</f>
        <v>Recreation</v>
      </c>
      <c r="G210" s="638"/>
      <c r="H210" s="639"/>
      <c r="I210" s="640"/>
      <c r="J210" s="638"/>
      <c r="K210" s="639"/>
      <c r="L210" s="639"/>
      <c r="M210" s="640"/>
      <c r="N210" s="269"/>
      <c r="X210" s="394"/>
      <c r="AA210" s="407" t="str">
        <f t="shared" si="505"/>
        <v/>
      </c>
      <c r="AB210" s="354" t="str">
        <f t="shared" ref="AB210" si="634">IF(OR(AK210="",AK210=0,AD210="",AG210=""),"",(IF(AND(AC206=AL$4,AK210&lt;=AN$4),3,IF(AND(AC206=AL$4,AK210&lt;=AO$4),2,IF(AND(AC206=AL$4,AK210&lt;=AP$4),1,0)))+IF(AND(AC206=AL$5,AK210&lt;=AN$5),3,IF(AND(AC206=AL$5,AK210&lt;=AO$5),2,IF(AND(AC206=AL$5,AK210&lt;=AP$5),1,0)))+IF(AND(AC206=AL$6,AK210&lt;=AN$6),3,IF(AND(AC206=AL$6,AK210&lt;=AO$6),2,IF(AND(AC206=AL$6,AK210&lt;=AP$6),1,0)))+IF(AND(AC206=AL$7,AK210&lt;=AN$7),3,IF(AND(AC206=AL$7,AK210&lt;=AO$7),2,IF(AND(AC206=AL$7,AK210&lt;=AP$7),1,0)))))</f>
        <v/>
      </c>
      <c r="AC210" s="276" t="str">
        <f t="shared" ref="AC210" si="635">IF($F$25="","",$F$25)</f>
        <v>Recreation</v>
      </c>
      <c r="AD210" s="646"/>
      <c r="AE210" s="647"/>
      <c r="AF210" s="648"/>
      <c r="AG210" s="646"/>
      <c r="AH210" s="647"/>
      <c r="AI210" s="647"/>
      <c r="AJ210" s="648"/>
      <c r="AK210" s="408"/>
      <c r="AU210" s="394"/>
    </row>
    <row r="211" spans="4:47" ht="15" customHeight="1" thickBot="1" x14ac:dyDescent="0.3">
      <c r="D211" s="409"/>
      <c r="E211" s="132"/>
      <c r="F211" s="132"/>
      <c r="G211" s="132"/>
      <c r="H211" s="132"/>
      <c r="I211" s="132"/>
      <c r="J211" s="132"/>
      <c r="K211" s="132"/>
      <c r="L211" s="132"/>
      <c r="M211" s="132"/>
      <c r="N211" s="410"/>
      <c r="O211" s="411"/>
      <c r="X211" s="394"/>
      <c r="AA211" s="409"/>
      <c r="AB211" s="132"/>
      <c r="AC211" s="132"/>
      <c r="AD211" s="132"/>
      <c r="AE211" s="132"/>
      <c r="AF211" s="132"/>
      <c r="AG211" s="132"/>
      <c r="AH211" s="132"/>
      <c r="AI211" s="132"/>
      <c r="AJ211" s="132"/>
      <c r="AK211" s="410"/>
      <c r="AL211" s="411"/>
      <c r="AU211" s="394"/>
    </row>
    <row r="212" spans="4:47" x14ac:dyDescent="0.25">
      <c r="D212" s="641"/>
      <c r="E212" s="642"/>
      <c r="F212" s="642"/>
      <c r="G212" s="642"/>
      <c r="H212" s="642"/>
      <c r="I212" s="642"/>
      <c r="J212" s="642"/>
      <c r="K212" s="642"/>
      <c r="L212" s="642"/>
      <c r="M212" s="642"/>
      <c r="N212" s="643"/>
      <c r="X212" s="394"/>
      <c r="AA212" s="641"/>
      <c r="AB212" s="642"/>
      <c r="AC212" s="642"/>
      <c r="AD212" s="642"/>
      <c r="AE212" s="642"/>
      <c r="AF212" s="642"/>
      <c r="AG212" s="642"/>
      <c r="AH212" s="642"/>
      <c r="AI212" s="642"/>
      <c r="AJ212" s="642"/>
      <c r="AK212" s="643"/>
      <c r="AU212" s="394"/>
    </row>
    <row r="213" spans="4:47" x14ac:dyDescent="0.25">
      <c r="D213" s="398"/>
      <c r="E213" s="124" t="s">
        <v>35</v>
      </c>
      <c r="F213" s="353">
        <v>24</v>
      </c>
      <c r="G213" s="124" t="s">
        <v>306</v>
      </c>
      <c r="H213" s="124"/>
      <c r="I213" s="124"/>
      <c r="J213" s="21" t="s">
        <v>144</v>
      </c>
      <c r="K213" s="265"/>
      <c r="L213" s="1"/>
      <c r="M213" s="1"/>
      <c r="N213" s="400"/>
      <c r="X213" s="394"/>
      <c r="AA213" s="398"/>
      <c r="AB213" s="124" t="s">
        <v>35</v>
      </c>
      <c r="AC213" s="353">
        <v>24</v>
      </c>
      <c r="AD213" s="124" t="s">
        <v>306</v>
      </c>
      <c r="AE213" s="124"/>
      <c r="AF213" s="124"/>
      <c r="AG213" s="21" t="s">
        <v>144</v>
      </c>
      <c r="AH213" s="399"/>
      <c r="AI213" s="1"/>
      <c r="AJ213" s="1"/>
      <c r="AK213" s="400"/>
      <c r="AU213" s="394"/>
    </row>
    <row r="214" spans="4:47" x14ac:dyDescent="0.25">
      <c r="D214" s="644" t="s">
        <v>36</v>
      </c>
      <c r="E214" s="645"/>
      <c r="F214" s="268" t="s">
        <v>28</v>
      </c>
      <c r="G214" s="402" t="str">
        <f t="shared" ref="G214" si="636">IF(F214=O$4,P$4,IF(F214=O$5,P$5,IF(F214=O$6,P$6,IF(F214=O$7,P$7,IF(F214=O$8,"","")))))</f>
        <v/>
      </c>
      <c r="H214" s="403"/>
      <c r="I214" s="403"/>
      <c r="J214" s="21" t="s">
        <v>145</v>
      </c>
      <c r="K214" s="265"/>
      <c r="L214" s="3"/>
      <c r="M214" s="3"/>
      <c r="N214" s="404"/>
      <c r="X214" s="394"/>
      <c r="AA214" s="644" t="s">
        <v>36</v>
      </c>
      <c r="AB214" s="645"/>
      <c r="AC214" s="401" t="s">
        <v>28</v>
      </c>
      <c r="AD214" s="402" t="str">
        <f t="shared" ref="AD214" si="637">IF(AC214=AL$4,AM$4,IF(AC214=AL$5,AM$5,IF(AC214=AL$6,AM$6,IF(AC214=AL$7,AM$7,IF(AC214=AL$8,"","")))))</f>
        <v/>
      </c>
      <c r="AE214" s="403"/>
      <c r="AF214" s="403"/>
      <c r="AG214" s="21" t="s">
        <v>145</v>
      </c>
      <c r="AH214" s="399"/>
      <c r="AI214" s="3"/>
      <c r="AJ214" s="3"/>
      <c r="AK214" s="404"/>
      <c r="AU214" s="394"/>
    </row>
    <row r="215" spans="4:47" x14ac:dyDescent="0.25">
      <c r="D215" s="405" t="s">
        <v>299</v>
      </c>
      <c r="E215" s="361" t="s">
        <v>59</v>
      </c>
      <c r="F215" s="124" t="s">
        <v>37</v>
      </c>
      <c r="G215" s="124" t="s">
        <v>38</v>
      </c>
      <c r="H215" s="124"/>
      <c r="I215" s="124"/>
      <c r="J215" s="124" t="s">
        <v>39</v>
      </c>
      <c r="K215" s="124"/>
      <c r="L215" s="124"/>
      <c r="M215" s="124"/>
      <c r="N215" s="406" t="s">
        <v>40</v>
      </c>
      <c r="O215" s="396" t="s">
        <v>25</v>
      </c>
      <c r="P215" s="396"/>
      <c r="Q215" s="396" t="str">
        <f t="shared" ref="Q215" si="638">IF($F$23="","",$F$23)</f>
        <v>Education /Job Training</v>
      </c>
      <c r="R215" s="396" t="str">
        <f t="shared" ref="R215" si="639">IF($F$24="","",$F$24)</f>
        <v>Health Services</v>
      </c>
      <c r="S215" s="396" t="str">
        <f t="shared" ref="S215" si="640">IF($F$25="","",$F$25)</f>
        <v>Recreation</v>
      </c>
      <c r="X215" s="394"/>
      <c r="AA215" s="405" t="s">
        <v>299</v>
      </c>
      <c r="AB215" s="361" t="s">
        <v>59</v>
      </c>
      <c r="AC215" s="124" t="s">
        <v>37</v>
      </c>
      <c r="AD215" s="124" t="s">
        <v>38</v>
      </c>
      <c r="AE215" s="124"/>
      <c r="AF215" s="124"/>
      <c r="AG215" s="124" t="s">
        <v>39</v>
      </c>
      <c r="AH215" s="124"/>
      <c r="AI215" s="124"/>
      <c r="AJ215" s="124"/>
      <c r="AK215" s="406" t="s">
        <v>40</v>
      </c>
      <c r="AL215" s="396" t="s">
        <v>25</v>
      </c>
      <c r="AM215" s="396"/>
      <c r="AN215" s="396" t="str">
        <f t="shared" ref="AN215" si="641">IF($F$23="","",$F$23)</f>
        <v>Education /Job Training</v>
      </c>
      <c r="AO215" s="396" t="str">
        <f t="shared" ref="AO215" si="642">IF($F$24="","",$F$24)</f>
        <v>Health Services</v>
      </c>
      <c r="AP215" s="396" t="str">
        <f t="shared" ref="AP215" si="643">IF($F$25="","",$F$25)</f>
        <v>Recreation</v>
      </c>
      <c r="AU215" s="394"/>
    </row>
    <row r="216" spans="4:47" x14ac:dyDescent="0.25">
      <c r="D216" s="407" t="str">
        <f t="shared" ref="D216:D218" si="644">IFERROR(VLOOKUP($E216,$U$4:$V$6,2,0),"")</f>
        <v/>
      </c>
      <c r="E216" s="354" t="str">
        <f t="shared" ref="E216" si="645">IF(OR(N216="",N216=0,G216="",J216=""),"",(IF(AND(F214=O$4,N216&lt;=Q$4),3,IF(AND(F214=O$4,N216&lt;=R$4),2,IF(AND(F214=O$4,N216&lt;=S$4),1,0)))+IF(AND(F214=O$5,N216&lt;=Q$5),3,IF(AND(F214=O$5,N216&lt;=R$5),2,IF(AND(F214=O$5,N216&lt;=S$5),1,0)))+IF(AND(F214=O$6,N216&lt;=Q$6),3,IF(AND(F214=O$6,N216&lt;=R$6),2,IF(AND(F214=O$6,N216&lt;=S$6),1,0)))+IF(AND(F214=O$7,N216&lt;=Q$7),3,IF(AND(F214=O$7,N216&lt;=R$7),2,IF(AND(F214=O$7,N216&lt;=S$7),1,0)))))</f>
        <v/>
      </c>
      <c r="F216" s="276" t="str">
        <f t="shared" ref="F216" si="646">IF($F$23="","",$F$23)</f>
        <v>Education /Job Training</v>
      </c>
      <c r="G216" s="638"/>
      <c r="H216" s="639"/>
      <c r="I216" s="640"/>
      <c r="J216" s="638"/>
      <c r="K216" s="639"/>
      <c r="L216" s="639"/>
      <c r="M216" s="640"/>
      <c r="N216" s="269"/>
      <c r="O216" s="392">
        <f t="shared" ref="O216" si="647">IF(F214="",0,1)</f>
        <v>0</v>
      </c>
      <c r="Q216" s="392" t="str">
        <f t="shared" ref="Q216" si="648">IF(F214="","",IF(E216="",0,E216))</f>
        <v/>
      </c>
      <c r="R216" s="392" t="str">
        <f t="shared" ref="R216" si="649">IF(F214="","",IF(E217="",0,E217))</f>
        <v/>
      </c>
      <c r="S216" s="392" t="str">
        <f t="shared" ref="S216" si="650">IF(F214="","",IF(E218="",0,E218))</f>
        <v/>
      </c>
      <c r="X216" s="394"/>
      <c r="AA216" s="407" t="str">
        <f t="shared" si="505"/>
        <v/>
      </c>
      <c r="AB216" s="354" t="str">
        <f t="shared" ref="AB216" si="651">IF(OR(AK216="",AK216=0,AD216="",AG216=""),"",(IF(AND(AC214=AL$4,AK216&lt;=AN$4),3,IF(AND(AC214=AL$4,AK216&lt;=AO$4),2,IF(AND(AC214=AL$4,AK216&lt;=AP$4),1,0)))+IF(AND(AC214=AL$5,AK216&lt;=AN$5),3,IF(AND(AC214=AL$5,AK216&lt;=AO$5),2,IF(AND(AC214=AL$5,AK216&lt;=AP$5),1,0)))+IF(AND(AC214=AL$6,AK216&lt;=AN$6),3,IF(AND(AC214=AL$6,AK216&lt;=AO$6),2,IF(AND(AC214=AL$6,AK216&lt;=AP$6),1,0)))+IF(AND(AC214=AL$7,AK216&lt;=AN$7),3,IF(AND(AC214=AL$7,AK216&lt;=AO$7),2,IF(AND(AC214=AL$7,AK216&lt;=AP$7),1,0)))))</f>
        <v/>
      </c>
      <c r="AC216" s="276" t="str">
        <f t="shared" ref="AC216" si="652">IF($F$23="","",$F$23)</f>
        <v>Education /Job Training</v>
      </c>
      <c r="AD216" s="646"/>
      <c r="AE216" s="647"/>
      <c r="AF216" s="648"/>
      <c r="AG216" s="646"/>
      <c r="AH216" s="647"/>
      <c r="AI216" s="647"/>
      <c r="AJ216" s="648"/>
      <c r="AK216" s="408"/>
      <c r="AL216" s="392">
        <f t="shared" ref="AL216" si="653">IF(AC214="",0,1)</f>
        <v>0</v>
      </c>
      <c r="AN216" s="392" t="str">
        <f t="shared" ref="AN216" si="654">IF(AC214="","",IF(AB216="",0,AB216))</f>
        <v/>
      </c>
      <c r="AO216" s="392" t="str">
        <f t="shared" ref="AO216" si="655">IF(AC214="","",IF(AB217="",0,AB217))</f>
        <v/>
      </c>
      <c r="AP216" s="392" t="str">
        <f t="shared" ref="AP216" si="656">IF(AC214="","",IF(AB218="",0,AB218))</f>
        <v/>
      </c>
      <c r="AU216" s="394"/>
    </row>
    <row r="217" spans="4:47" ht="15" customHeight="1" x14ac:dyDescent="0.25">
      <c r="D217" s="407" t="str">
        <f t="shared" si="644"/>
        <v/>
      </c>
      <c r="E217" s="354" t="str">
        <f t="shared" ref="E217" si="657">IF(OR(N217="",N217=0,G217="",J217=""),"",(IF(AND(F214=O$4,N217&lt;=Q$4),3,IF(AND(F214=O$4,N217&lt;=R$4),2,IF(AND(F214=O$4,N217&lt;=S$4),1,0)))+IF(AND(F214=O$5,N217&lt;=Q$5),3,IF(AND(F214=O$5,N217&lt;=R$5),2,IF(AND(F214=O$5,N217&lt;=S$5),1,0)))+IF(AND(F214=O$6,N217&lt;=Q$6),3,IF(AND(F214=O$6,N217&lt;=R$6),2,IF(AND(F214=O$6,N217&lt;=S$6),1,0)))+IF(AND(F214=O$7,N217&lt;=Q$7),3,IF(AND(F214=O$7,N217&lt;=R$7),2,IF(AND(F214=O$7,N217&lt;=S$7),1,0)))))</f>
        <v/>
      </c>
      <c r="F217" s="276" t="str">
        <f t="shared" ref="F217" si="658">IF($F$24="","",$F$24)</f>
        <v>Health Services</v>
      </c>
      <c r="G217" s="638"/>
      <c r="H217" s="639"/>
      <c r="I217" s="640"/>
      <c r="J217" s="638"/>
      <c r="K217" s="639"/>
      <c r="L217" s="639"/>
      <c r="M217" s="640"/>
      <c r="N217" s="269"/>
      <c r="X217" s="394"/>
      <c r="AA217" s="407" t="str">
        <f t="shared" si="505"/>
        <v/>
      </c>
      <c r="AB217" s="354" t="str">
        <f t="shared" ref="AB217" si="659">IF(OR(AK217="",AK217=0,AD217="",AG217=""),"",(IF(AND(AC214=AL$4,AK217&lt;=AN$4),3,IF(AND(AC214=AL$4,AK217&lt;=AO$4),2,IF(AND(AC214=AL$4,AK217&lt;=AP$4),1,0)))+IF(AND(AC214=AL$5,AK217&lt;=AN$5),3,IF(AND(AC214=AL$5,AK217&lt;=AO$5),2,IF(AND(AC214=AL$5,AK217&lt;=AP$5),1,0)))+IF(AND(AC214=AL$6,AK217&lt;=AN$6),3,IF(AND(AC214=AL$6,AK217&lt;=AO$6),2,IF(AND(AC214=AL$6,AK217&lt;=AP$6),1,0)))+IF(AND(AC214=AL$7,AK217&lt;=AN$7),3,IF(AND(AC214=AL$7,AK217&lt;=AO$7),2,IF(AND(AC214=AL$7,AK217&lt;=AP$7),1,0)))))</f>
        <v/>
      </c>
      <c r="AC217" s="276" t="str">
        <f t="shared" ref="AC217" si="660">IF($F$24="","",$F$24)</f>
        <v>Health Services</v>
      </c>
      <c r="AD217" s="646"/>
      <c r="AE217" s="647"/>
      <c r="AF217" s="648"/>
      <c r="AG217" s="646"/>
      <c r="AH217" s="647"/>
      <c r="AI217" s="647"/>
      <c r="AJ217" s="648"/>
      <c r="AK217" s="408"/>
      <c r="AU217" s="394"/>
    </row>
    <row r="218" spans="4:47" ht="15" customHeight="1" x14ac:dyDescent="0.25">
      <c r="D218" s="407" t="str">
        <f t="shared" si="644"/>
        <v/>
      </c>
      <c r="E218" s="354" t="str">
        <f t="shared" ref="E218" si="661">IF(OR(N218="",N218=0,G218="",J218=""),"",(IF(AND(F214=O$4,N218&lt;=Q$4),3,IF(AND(F214=O$4,N218&lt;=R$4),2,IF(AND(F214=O$4,N218&lt;=S$4),1,0)))+IF(AND(F214=O$5,N218&lt;=Q$5),3,IF(AND(F214=O$5,N218&lt;=R$5),2,IF(AND(F214=O$5,N218&lt;=S$5),1,0)))+IF(AND(F214=O$6,N218&lt;=Q$6),3,IF(AND(F214=O$6,N218&lt;=R$6),2,IF(AND(F214=O$6,N218&lt;=S$6),1,0)))+IF(AND(F214=O$7,N218&lt;=Q$7),3,IF(AND(F214=O$7,N218&lt;=R$7),2,IF(AND(F214=O$7,N218&lt;=S$7),1,0)))))</f>
        <v/>
      </c>
      <c r="F218" s="276" t="str">
        <f t="shared" ref="F218" si="662">IF($F$25="","",$F$25)</f>
        <v>Recreation</v>
      </c>
      <c r="G218" s="638"/>
      <c r="H218" s="639"/>
      <c r="I218" s="640"/>
      <c r="J218" s="638"/>
      <c r="K218" s="639"/>
      <c r="L218" s="639"/>
      <c r="M218" s="640"/>
      <c r="N218" s="269"/>
      <c r="X218" s="394"/>
      <c r="AA218" s="407" t="str">
        <f t="shared" si="505"/>
        <v/>
      </c>
      <c r="AB218" s="354" t="str">
        <f t="shared" ref="AB218" si="663">IF(OR(AK218="",AK218=0,AD218="",AG218=""),"",(IF(AND(AC214=AL$4,AK218&lt;=AN$4),3,IF(AND(AC214=AL$4,AK218&lt;=AO$4),2,IF(AND(AC214=AL$4,AK218&lt;=AP$4),1,0)))+IF(AND(AC214=AL$5,AK218&lt;=AN$5),3,IF(AND(AC214=AL$5,AK218&lt;=AO$5),2,IF(AND(AC214=AL$5,AK218&lt;=AP$5),1,0)))+IF(AND(AC214=AL$6,AK218&lt;=AN$6),3,IF(AND(AC214=AL$6,AK218&lt;=AO$6),2,IF(AND(AC214=AL$6,AK218&lt;=AP$6),1,0)))+IF(AND(AC214=AL$7,AK218&lt;=AN$7),3,IF(AND(AC214=AL$7,AK218&lt;=AO$7),2,IF(AND(AC214=AL$7,AK218&lt;=AP$7),1,0)))))</f>
        <v/>
      </c>
      <c r="AC218" s="276" t="str">
        <f t="shared" ref="AC218" si="664">IF($F$25="","",$F$25)</f>
        <v>Recreation</v>
      </c>
      <c r="AD218" s="646"/>
      <c r="AE218" s="647"/>
      <c r="AF218" s="648"/>
      <c r="AG218" s="646"/>
      <c r="AH218" s="647"/>
      <c r="AI218" s="647"/>
      <c r="AJ218" s="648"/>
      <c r="AK218" s="408"/>
      <c r="AU218" s="394"/>
    </row>
    <row r="219" spans="4:47" ht="15" customHeight="1" thickBot="1" x14ac:dyDescent="0.3">
      <c r="D219" s="409"/>
      <c r="E219" s="132"/>
      <c r="F219" s="132"/>
      <c r="G219" s="132"/>
      <c r="H219" s="132"/>
      <c r="I219" s="132"/>
      <c r="J219" s="132"/>
      <c r="K219" s="132"/>
      <c r="L219" s="132"/>
      <c r="M219" s="132"/>
      <c r="N219" s="410"/>
      <c r="O219" s="411"/>
      <c r="X219" s="394"/>
      <c r="AA219" s="409"/>
      <c r="AB219" s="132"/>
      <c r="AC219" s="132"/>
      <c r="AD219" s="132"/>
      <c r="AE219" s="132"/>
      <c r="AF219" s="132"/>
      <c r="AG219" s="132"/>
      <c r="AH219" s="132"/>
      <c r="AI219" s="132"/>
      <c r="AJ219" s="132"/>
      <c r="AK219" s="410"/>
      <c r="AL219" s="411"/>
      <c r="AU219" s="394"/>
    </row>
    <row r="220" spans="4:47" ht="15" customHeight="1" x14ac:dyDescent="0.25">
      <c r="D220" s="641"/>
      <c r="E220" s="642"/>
      <c r="F220" s="642"/>
      <c r="G220" s="642"/>
      <c r="H220" s="642"/>
      <c r="I220" s="642"/>
      <c r="J220" s="642"/>
      <c r="K220" s="642"/>
      <c r="L220" s="642"/>
      <c r="M220" s="642"/>
      <c r="N220" s="643"/>
      <c r="X220" s="394"/>
      <c r="AA220" s="641"/>
      <c r="AB220" s="642"/>
      <c r="AC220" s="642"/>
      <c r="AD220" s="642"/>
      <c r="AE220" s="642"/>
      <c r="AF220" s="642"/>
      <c r="AG220" s="642"/>
      <c r="AH220" s="642"/>
      <c r="AI220" s="642"/>
      <c r="AJ220" s="642"/>
      <c r="AK220" s="643"/>
      <c r="AU220" s="394"/>
    </row>
    <row r="221" spans="4:47" ht="15" customHeight="1" x14ac:dyDescent="0.25">
      <c r="D221" s="398"/>
      <c r="E221" s="124" t="s">
        <v>35</v>
      </c>
      <c r="F221" s="353">
        <v>25</v>
      </c>
      <c r="G221" s="124" t="s">
        <v>306</v>
      </c>
      <c r="H221" s="124"/>
      <c r="I221" s="124"/>
      <c r="J221" s="21" t="s">
        <v>144</v>
      </c>
      <c r="K221" s="265"/>
      <c r="L221" s="1"/>
      <c r="M221" s="1"/>
      <c r="N221" s="400"/>
      <c r="X221" s="394"/>
      <c r="AA221" s="398"/>
      <c r="AB221" s="124" t="s">
        <v>35</v>
      </c>
      <c r="AC221" s="353">
        <v>25</v>
      </c>
      <c r="AD221" s="124" t="s">
        <v>306</v>
      </c>
      <c r="AE221" s="124"/>
      <c r="AF221" s="124"/>
      <c r="AG221" s="21" t="s">
        <v>144</v>
      </c>
      <c r="AH221" s="399"/>
      <c r="AI221" s="1"/>
      <c r="AJ221" s="1"/>
      <c r="AK221" s="400"/>
      <c r="AU221" s="394"/>
    </row>
    <row r="222" spans="4:47" x14ac:dyDescent="0.25">
      <c r="D222" s="644" t="s">
        <v>36</v>
      </c>
      <c r="E222" s="645"/>
      <c r="F222" s="268" t="s">
        <v>28</v>
      </c>
      <c r="G222" s="402" t="str">
        <f t="shared" ref="G222" si="665">IF(F222=O$4,P$4,IF(F222=O$5,P$5,IF(F222=O$6,P$6,IF(F222=O$7,P$7,IF(F222=O$8,"","")))))</f>
        <v/>
      </c>
      <c r="H222" s="403"/>
      <c r="I222" s="403"/>
      <c r="J222" s="21" t="s">
        <v>145</v>
      </c>
      <c r="K222" s="265"/>
      <c r="L222" s="3"/>
      <c r="M222" s="3"/>
      <c r="N222" s="404"/>
      <c r="X222" s="394"/>
      <c r="AA222" s="644" t="s">
        <v>36</v>
      </c>
      <c r="AB222" s="645"/>
      <c r="AC222" s="401" t="s">
        <v>28</v>
      </c>
      <c r="AD222" s="402" t="str">
        <f t="shared" ref="AD222" si="666">IF(AC222=AL$4,AM$4,IF(AC222=AL$5,AM$5,IF(AC222=AL$6,AM$6,IF(AC222=AL$7,AM$7,IF(AC222=AL$8,"","")))))</f>
        <v/>
      </c>
      <c r="AE222" s="403"/>
      <c r="AF222" s="403"/>
      <c r="AG222" s="21" t="s">
        <v>145</v>
      </c>
      <c r="AH222" s="399"/>
      <c r="AI222" s="3"/>
      <c r="AJ222" s="3"/>
      <c r="AK222" s="404"/>
      <c r="AU222" s="394"/>
    </row>
    <row r="223" spans="4:47" x14ac:dyDescent="0.25">
      <c r="D223" s="405" t="s">
        <v>299</v>
      </c>
      <c r="E223" s="361" t="s">
        <v>59</v>
      </c>
      <c r="F223" s="124" t="s">
        <v>37</v>
      </c>
      <c r="G223" s="124" t="s">
        <v>38</v>
      </c>
      <c r="H223" s="124"/>
      <c r="I223" s="124"/>
      <c r="J223" s="124" t="s">
        <v>39</v>
      </c>
      <c r="K223" s="124"/>
      <c r="L223" s="124"/>
      <c r="M223" s="124"/>
      <c r="N223" s="406" t="s">
        <v>40</v>
      </c>
      <c r="O223" s="396" t="s">
        <v>25</v>
      </c>
      <c r="P223" s="396"/>
      <c r="Q223" s="396" t="str">
        <f t="shared" ref="Q223" si="667">IF($F$23="","",$F$23)</f>
        <v>Education /Job Training</v>
      </c>
      <c r="R223" s="396" t="str">
        <f t="shared" ref="R223" si="668">IF($F$24="","",$F$24)</f>
        <v>Health Services</v>
      </c>
      <c r="S223" s="396" t="str">
        <f t="shared" ref="S223" si="669">IF($F$25="","",$F$25)</f>
        <v>Recreation</v>
      </c>
      <c r="X223" s="394"/>
      <c r="AA223" s="405" t="s">
        <v>299</v>
      </c>
      <c r="AB223" s="361" t="s">
        <v>59</v>
      </c>
      <c r="AC223" s="124" t="s">
        <v>37</v>
      </c>
      <c r="AD223" s="124" t="s">
        <v>38</v>
      </c>
      <c r="AE223" s="124"/>
      <c r="AF223" s="124"/>
      <c r="AG223" s="124" t="s">
        <v>39</v>
      </c>
      <c r="AH223" s="124"/>
      <c r="AI223" s="124"/>
      <c r="AJ223" s="124"/>
      <c r="AK223" s="406" t="s">
        <v>40</v>
      </c>
      <c r="AL223" s="396" t="s">
        <v>25</v>
      </c>
      <c r="AM223" s="396"/>
      <c r="AN223" s="396" t="str">
        <f t="shared" ref="AN223" si="670">IF($F$23="","",$F$23)</f>
        <v>Education /Job Training</v>
      </c>
      <c r="AO223" s="396" t="str">
        <f t="shared" ref="AO223" si="671">IF($F$24="","",$F$24)</f>
        <v>Health Services</v>
      </c>
      <c r="AP223" s="396" t="str">
        <f t="shared" ref="AP223" si="672">IF($F$25="","",$F$25)</f>
        <v>Recreation</v>
      </c>
      <c r="AU223" s="394"/>
    </row>
    <row r="224" spans="4:47" x14ac:dyDescent="0.25">
      <c r="D224" s="407" t="str">
        <f t="shared" ref="D224:D226" si="673">IFERROR(VLOOKUP($E224,$U$4:$V$6,2,0),"")</f>
        <v/>
      </c>
      <c r="E224" s="354" t="str">
        <f t="shared" ref="E224" si="674">IF(OR(N224="",N224=0,G224="",J224=""),"",(IF(AND(F222=O$4,N224&lt;=Q$4),3,IF(AND(F222=O$4,N224&lt;=R$4),2,IF(AND(F222=O$4,N224&lt;=S$4),1,0)))+IF(AND(F222=O$5,N224&lt;=Q$5),3,IF(AND(F222=O$5,N224&lt;=R$5),2,IF(AND(F222=O$5,N224&lt;=S$5),1,0)))+IF(AND(F222=O$6,N224&lt;=Q$6),3,IF(AND(F222=O$6,N224&lt;=R$6),2,IF(AND(F222=O$6,N224&lt;=S$6),1,0)))+IF(AND(F222=O$7,N224&lt;=Q$7),3,IF(AND(F222=O$7,N224&lt;=R$7),2,IF(AND(F222=O$7,N224&lt;=S$7),1,0)))))</f>
        <v/>
      </c>
      <c r="F224" s="276" t="str">
        <f t="shared" ref="F224" si="675">IF($F$23="","",$F$23)</f>
        <v>Education /Job Training</v>
      </c>
      <c r="G224" s="638"/>
      <c r="H224" s="639"/>
      <c r="I224" s="640"/>
      <c r="J224" s="638"/>
      <c r="K224" s="639"/>
      <c r="L224" s="639"/>
      <c r="M224" s="640"/>
      <c r="N224" s="269"/>
      <c r="O224" s="392">
        <f t="shared" ref="O224" si="676">IF(F222="",0,1)</f>
        <v>0</v>
      </c>
      <c r="Q224" s="392" t="str">
        <f t="shared" ref="Q224" si="677">IF(F222="","",IF(E224="",0,E224))</f>
        <v/>
      </c>
      <c r="R224" s="392" t="str">
        <f t="shared" ref="R224" si="678">IF(F222="","",IF(E225="",0,E225))</f>
        <v/>
      </c>
      <c r="S224" s="392" t="str">
        <f t="shared" ref="S224" si="679">IF(F222="","",IF(E226="",0,E226))</f>
        <v/>
      </c>
      <c r="X224" s="394"/>
      <c r="AA224" s="407" t="str">
        <f t="shared" si="505"/>
        <v/>
      </c>
      <c r="AB224" s="354" t="str">
        <f t="shared" ref="AB224" si="680">IF(OR(AK224="",AK224=0,AD224="",AG224=""),"",(IF(AND(AC222=AL$4,AK224&lt;=AN$4),3,IF(AND(AC222=AL$4,AK224&lt;=AO$4),2,IF(AND(AC222=AL$4,AK224&lt;=AP$4),1,0)))+IF(AND(AC222=AL$5,AK224&lt;=AN$5),3,IF(AND(AC222=AL$5,AK224&lt;=AO$5),2,IF(AND(AC222=AL$5,AK224&lt;=AP$5),1,0)))+IF(AND(AC222=AL$6,AK224&lt;=AN$6),3,IF(AND(AC222=AL$6,AK224&lt;=AO$6),2,IF(AND(AC222=AL$6,AK224&lt;=AP$6),1,0)))+IF(AND(AC222=AL$7,AK224&lt;=AN$7),3,IF(AND(AC222=AL$7,AK224&lt;=AO$7),2,IF(AND(AC222=AL$7,AK224&lt;=AP$7),1,0)))))</f>
        <v/>
      </c>
      <c r="AC224" s="276" t="str">
        <f t="shared" ref="AC224" si="681">IF($F$23="","",$F$23)</f>
        <v>Education /Job Training</v>
      </c>
      <c r="AD224" s="646"/>
      <c r="AE224" s="647"/>
      <c r="AF224" s="648"/>
      <c r="AG224" s="646"/>
      <c r="AH224" s="647"/>
      <c r="AI224" s="647"/>
      <c r="AJ224" s="648"/>
      <c r="AK224" s="408"/>
      <c r="AL224" s="392">
        <f t="shared" ref="AL224" si="682">IF(AC222="",0,1)</f>
        <v>0</v>
      </c>
      <c r="AN224" s="392" t="str">
        <f t="shared" ref="AN224" si="683">IF(AC222="","",IF(AB224="",0,AB224))</f>
        <v/>
      </c>
      <c r="AO224" s="392" t="str">
        <f t="shared" ref="AO224" si="684">IF(AC222="","",IF(AB225="",0,AB225))</f>
        <v/>
      </c>
      <c r="AP224" s="392" t="str">
        <f t="shared" ref="AP224" si="685">IF(AC222="","",IF(AB226="",0,AB226))</f>
        <v/>
      </c>
      <c r="AU224" s="394"/>
    </row>
    <row r="225" spans="4:47" x14ac:dyDescent="0.25">
      <c r="D225" s="407" t="str">
        <f t="shared" si="673"/>
        <v/>
      </c>
      <c r="E225" s="354" t="str">
        <f t="shared" ref="E225" si="686">IF(OR(N225="",N225=0,G225="",J225=""),"",(IF(AND(F222=O$4,N225&lt;=Q$4),3,IF(AND(F222=O$4,N225&lt;=R$4),2,IF(AND(F222=O$4,N225&lt;=S$4),1,0)))+IF(AND(F222=O$5,N225&lt;=Q$5),3,IF(AND(F222=O$5,N225&lt;=R$5),2,IF(AND(F222=O$5,N225&lt;=S$5),1,0)))+IF(AND(F222=O$6,N225&lt;=Q$6),3,IF(AND(F222=O$6,N225&lt;=R$6),2,IF(AND(F222=O$6,N225&lt;=S$6),1,0)))+IF(AND(F222=O$7,N225&lt;=Q$7),3,IF(AND(F222=O$7,N225&lt;=R$7),2,IF(AND(F222=O$7,N225&lt;=S$7),1,0)))))</f>
        <v/>
      </c>
      <c r="F225" s="276" t="str">
        <f t="shared" ref="F225" si="687">IF($F$24="","",$F$24)</f>
        <v>Health Services</v>
      </c>
      <c r="G225" s="638"/>
      <c r="H225" s="639"/>
      <c r="I225" s="640"/>
      <c r="J225" s="638"/>
      <c r="K225" s="639"/>
      <c r="L225" s="639"/>
      <c r="M225" s="640"/>
      <c r="N225" s="269"/>
      <c r="X225" s="394"/>
      <c r="AA225" s="407" t="str">
        <f t="shared" si="505"/>
        <v/>
      </c>
      <c r="AB225" s="354" t="str">
        <f t="shared" ref="AB225" si="688">IF(OR(AK225="",AK225=0,AD225="",AG225=""),"",(IF(AND(AC222=AL$4,AK225&lt;=AN$4),3,IF(AND(AC222=AL$4,AK225&lt;=AO$4),2,IF(AND(AC222=AL$4,AK225&lt;=AP$4),1,0)))+IF(AND(AC222=AL$5,AK225&lt;=AN$5),3,IF(AND(AC222=AL$5,AK225&lt;=AO$5),2,IF(AND(AC222=AL$5,AK225&lt;=AP$5),1,0)))+IF(AND(AC222=AL$6,AK225&lt;=AN$6),3,IF(AND(AC222=AL$6,AK225&lt;=AO$6),2,IF(AND(AC222=AL$6,AK225&lt;=AP$6),1,0)))+IF(AND(AC222=AL$7,AK225&lt;=AN$7),3,IF(AND(AC222=AL$7,AK225&lt;=AO$7),2,IF(AND(AC222=AL$7,AK225&lt;=AP$7),1,0)))))</f>
        <v/>
      </c>
      <c r="AC225" s="276" t="str">
        <f t="shared" ref="AC225" si="689">IF($F$24="","",$F$24)</f>
        <v>Health Services</v>
      </c>
      <c r="AD225" s="646"/>
      <c r="AE225" s="647"/>
      <c r="AF225" s="648"/>
      <c r="AG225" s="646"/>
      <c r="AH225" s="647"/>
      <c r="AI225" s="647"/>
      <c r="AJ225" s="648"/>
      <c r="AK225" s="408"/>
      <c r="AU225" s="394"/>
    </row>
    <row r="226" spans="4:47" x14ac:dyDescent="0.25">
      <c r="D226" s="407" t="str">
        <f t="shared" si="673"/>
        <v/>
      </c>
      <c r="E226" s="354" t="str">
        <f t="shared" ref="E226" si="690">IF(OR(N226="",N226=0,G226="",J226=""),"",(IF(AND(F222=O$4,N226&lt;=Q$4),3,IF(AND(F222=O$4,N226&lt;=R$4),2,IF(AND(F222=O$4,N226&lt;=S$4),1,0)))+IF(AND(F222=O$5,N226&lt;=Q$5),3,IF(AND(F222=O$5,N226&lt;=R$5),2,IF(AND(F222=O$5,N226&lt;=S$5),1,0)))+IF(AND(F222=O$6,N226&lt;=Q$6),3,IF(AND(F222=O$6,N226&lt;=R$6),2,IF(AND(F222=O$6,N226&lt;=S$6),1,0)))+IF(AND(F222=O$7,N226&lt;=Q$7),3,IF(AND(F222=O$7,N226&lt;=R$7),2,IF(AND(F222=O$7,N226&lt;=S$7),1,0)))))</f>
        <v/>
      </c>
      <c r="F226" s="276" t="str">
        <f t="shared" ref="F226" si="691">IF($F$25="","",$F$25)</f>
        <v>Recreation</v>
      </c>
      <c r="G226" s="638"/>
      <c r="H226" s="639"/>
      <c r="I226" s="640"/>
      <c r="J226" s="638"/>
      <c r="K226" s="639"/>
      <c r="L226" s="639"/>
      <c r="M226" s="640"/>
      <c r="N226" s="269"/>
      <c r="X226" s="394"/>
      <c r="AA226" s="407" t="str">
        <f t="shared" si="505"/>
        <v/>
      </c>
      <c r="AB226" s="354" t="str">
        <f t="shared" ref="AB226" si="692">IF(OR(AK226="",AK226=0,AD226="",AG226=""),"",(IF(AND(AC222=AL$4,AK226&lt;=AN$4),3,IF(AND(AC222=AL$4,AK226&lt;=AO$4),2,IF(AND(AC222=AL$4,AK226&lt;=AP$4),1,0)))+IF(AND(AC222=AL$5,AK226&lt;=AN$5),3,IF(AND(AC222=AL$5,AK226&lt;=AO$5),2,IF(AND(AC222=AL$5,AK226&lt;=AP$5),1,0)))+IF(AND(AC222=AL$6,AK226&lt;=AN$6),3,IF(AND(AC222=AL$6,AK226&lt;=AO$6),2,IF(AND(AC222=AL$6,AK226&lt;=AP$6),1,0)))+IF(AND(AC222=AL$7,AK226&lt;=AN$7),3,IF(AND(AC222=AL$7,AK226&lt;=AO$7),2,IF(AND(AC222=AL$7,AK226&lt;=AP$7),1,0)))))</f>
        <v/>
      </c>
      <c r="AC226" s="276" t="str">
        <f t="shared" ref="AC226" si="693">IF($F$25="","",$F$25)</f>
        <v>Recreation</v>
      </c>
      <c r="AD226" s="646"/>
      <c r="AE226" s="647"/>
      <c r="AF226" s="648"/>
      <c r="AG226" s="646"/>
      <c r="AH226" s="647"/>
      <c r="AI226" s="647"/>
      <c r="AJ226" s="648"/>
      <c r="AK226" s="408"/>
      <c r="AU226" s="394"/>
    </row>
    <row r="227" spans="4:47" ht="15" customHeight="1" thickBot="1" x14ac:dyDescent="0.3">
      <c r="D227" s="409"/>
      <c r="E227" s="132"/>
      <c r="F227" s="132"/>
      <c r="G227" s="132"/>
      <c r="H227" s="132"/>
      <c r="I227" s="132"/>
      <c r="J227" s="132"/>
      <c r="K227" s="132"/>
      <c r="L227" s="132"/>
      <c r="M227" s="132"/>
      <c r="N227" s="410"/>
      <c r="O227" s="411"/>
      <c r="X227" s="394"/>
      <c r="AA227" s="409"/>
      <c r="AB227" s="132"/>
      <c r="AC227" s="132"/>
      <c r="AD227" s="132"/>
      <c r="AE227" s="132"/>
      <c r="AF227" s="132"/>
      <c r="AG227" s="132"/>
      <c r="AH227" s="132"/>
      <c r="AI227" s="132"/>
      <c r="AJ227" s="132"/>
      <c r="AK227" s="410"/>
      <c r="AL227" s="411"/>
      <c r="AU227" s="394"/>
    </row>
    <row r="228" spans="4:47" ht="15" customHeight="1" x14ac:dyDescent="0.25">
      <c r="D228" s="641"/>
      <c r="E228" s="642"/>
      <c r="F228" s="642"/>
      <c r="G228" s="642"/>
      <c r="H228" s="642"/>
      <c r="I228" s="642"/>
      <c r="J228" s="642"/>
      <c r="K228" s="642"/>
      <c r="L228" s="642"/>
      <c r="M228" s="642"/>
      <c r="N228" s="643"/>
      <c r="X228" s="394"/>
      <c r="AA228" s="641"/>
      <c r="AB228" s="642"/>
      <c r="AC228" s="642"/>
      <c r="AD228" s="642"/>
      <c r="AE228" s="642"/>
      <c r="AF228" s="642"/>
      <c r="AG228" s="642"/>
      <c r="AH228" s="642"/>
      <c r="AI228" s="642"/>
      <c r="AJ228" s="642"/>
      <c r="AK228" s="643"/>
      <c r="AU228" s="394"/>
    </row>
    <row r="229" spans="4:47" ht="15" customHeight="1" x14ac:dyDescent="0.25">
      <c r="D229" s="398"/>
      <c r="E229" s="124" t="s">
        <v>35</v>
      </c>
      <c r="F229" s="353">
        <v>26</v>
      </c>
      <c r="G229" s="124" t="s">
        <v>306</v>
      </c>
      <c r="H229" s="124"/>
      <c r="I229" s="124"/>
      <c r="J229" s="21" t="s">
        <v>144</v>
      </c>
      <c r="K229" s="265"/>
      <c r="L229" s="1"/>
      <c r="M229" s="1"/>
      <c r="N229" s="400"/>
      <c r="X229" s="394"/>
      <c r="AA229" s="398"/>
      <c r="AB229" s="124" t="s">
        <v>35</v>
      </c>
      <c r="AC229" s="353">
        <v>26</v>
      </c>
      <c r="AD229" s="124" t="s">
        <v>306</v>
      </c>
      <c r="AE229" s="124"/>
      <c r="AF229" s="124"/>
      <c r="AG229" s="21" t="s">
        <v>144</v>
      </c>
      <c r="AH229" s="399"/>
      <c r="AI229" s="1"/>
      <c r="AJ229" s="1"/>
      <c r="AK229" s="400"/>
      <c r="AU229" s="394"/>
    </row>
    <row r="230" spans="4:47" ht="15" customHeight="1" x14ac:dyDescent="0.25">
      <c r="D230" s="644" t="s">
        <v>36</v>
      </c>
      <c r="E230" s="645"/>
      <c r="F230" s="268" t="s">
        <v>28</v>
      </c>
      <c r="G230" s="402" t="str">
        <f t="shared" ref="G230" si="694">IF(F230=O$4,P$4,IF(F230=O$5,P$5,IF(F230=O$6,P$6,IF(F230=O$7,P$7,IF(F230=O$8,"","")))))</f>
        <v/>
      </c>
      <c r="H230" s="403"/>
      <c r="I230" s="403"/>
      <c r="J230" s="21" t="s">
        <v>145</v>
      </c>
      <c r="K230" s="265"/>
      <c r="L230" s="3"/>
      <c r="M230" s="3"/>
      <c r="N230" s="404"/>
      <c r="X230" s="394"/>
      <c r="AA230" s="644" t="s">
        <v>36</v>
      </c>
      <c r="AB230" s="645"/>
      <c r="AC230" s="401" t="s">
        <v>28</v>
      </c>
      <c r="AD230" s="402" t="str">
        <f t="shared" ref="AD230" si="695">IF(AC230=AL$4,AM$4,IF(AC230=AL$5,AM$5,IF(AC230=AL$6,AM$6,IF(AC230=AL$7,AM$7,IF(AC230=AL$8,"","")))))</f>
        <v/>
      </c>
      <c r="AE230" s="403"/>
      <c r="AF230" s="403"/>
      <c r="AG230" s="21" t="s">
        <v>145</v>
      </c>
      <c r="AH230" s="399"/>
      <c r="AI230" s="3"/>
      <c r="AJ230" s="3"/>
      <c r="AK230" s="404"/>
      <c r="AU230" s="394"/>
    </row>
    <row r="231" spans="4:47" ht="15" customHeight="1" x14ac:dyDescent="0.25">
      <c r="D231" s="405" t="s">
        <v>299</v>
      </c>
      <c r="E231" s="361" t="s">
        <v>59</v>
      </c>
      <c r="F231" s="124" t="s">
        <v>37</v>
      </c>
      <c r="G231" s="124" t="s">
        <v>38</v>
      </c>
      <c r="H231" s="124"/>
      <c r="I231" s="124"/>
      <c r="J231" s="124" t="s">
        <v>39</v>
      </c>
      <c r="K231" s="124"/>
      <c r="L231" s="124"/>
      <c r="M231" s="124"/>
      <c r="N231" s="406" t="s">
        <v>40</v>
      </c>
      <c r="O231" s="396" t="s">
        <v>25</v>
      </c>
      <c r="P231" s="396"/>
      <c r="Q231" s="396" t="str">
        <f t="shared" ref="Q231" si="696">IF($F$23="","",$F$23)</f>
        <v>Education /Job Training</v>
      </c>
      <c r="R231" s="396" t="str">
        <f t="shared" ref="R231" si="697">IF($F$24="","",$F$24)</f>
        <v>Health Services</v>
      </c>
      <c r="S231" s="396" t="str">
        <f t="shared" ref="S231" si="698">IF($F$25="","",$F$25)</f>
        <v>Recreation</v>
      </c>
      <c r="X231" s="394"/>
      <c r="AA231" s="405" t="s">
        <v>299</v>
      </c>
      <c r="AB231" s="361" t="s">
        <v>59</v>
      </c>
      <c r="AC231" s="124" t="s">
        <v>37</v>
      </c>
      <c r="AD231" s="124" t="s">
        <v>38</v>
      </c>
      <c r="AE231" s="124"/>
      <c r="AF231" s="124"/>
      <c r="AG231" s="124" t="s">
        <v>39</v>
      </c>
      <c r="AH231" s="124"/>
      <c r="AI231" s="124"/>
      <c r="AJ231" s="124"/>
      <c r="AK231" s="406" t="s">
        <v>40</v>
      </c>
      <c r="AL231" s="396" t="s">
        <v>25</v>
      </c>
      <c r="AM231" s="396"/>
      <c r="AN231" s="396" t="str">
        <f t="shared" ref="AN231" si="699">IF($F$23="","",$F$23)</f>
        <v>Education /Job Training</v>
      </c>
      <c r="AO231" s="396" t="str">
        <f t="shared" ref="AO231" si="700">IF($F$24="","",$F$24)</f>
        <v>Health Services</v>
      </c>
      <c r="AP231" s="396" t="str">
        <f t="shared" ref="AP231" si="701">IF($F$25="","",$F$25)</f>
        <v>Recreation</v>
      </c>
      <c r="AU231" s="394"/>
    </row>
    <row r="232" spans="4:47" x14ac:dyDescent="0.25">
      <c r="D232" s="407" t="str">
        <f t="shared" ref="D232:D234" si="702">IFERROR(VLOOKUP($E232,$U$4:$V$6,2,0),"")</f>
        <v/>
      </c>
      <c r="E232" s="354" t="str">
        <f t="shared" ref="E232" si="703">IF(OR(N232="",N232=0,G232="",J232=""),"",(IF(AND(F230=O$4,N232&lt;=Q$4),3,IF(AND(F230=O$4,N232&lt;=R$4),2,IF(AND(F230=O$4,N232&lt;=S$4),1,0)))+IF(AND(F230=O$5,N232&lt;=Q$5),3,IF(AND(F230=O$5,N232&lt;=R$5),2,IF(AND(F230=O$5,N232&lt;=S$5),1,0)))+IF(AND(F230=O$6,N232&lt;=Q$6),3,IF(AND(F230=O$6,N232&lt;=R$6),2,IF(AND(F230=O$6,N232&lt;=S$6),1,0)))+IF(AND(F230=O$7,N232&lt;=Q$7),3,IF(AND(F230=O$7,N232&lt;=R$7),2,IF(AND(F230=O$7,N232&lt;=S$7),1,0)))))</f>
        <v/>
      </c>
      <c r="F232" s="276" t="str">
        <f t="shared" ref="F232" si="704">IF($F$23="","",$F$23)</f>
        <v>Education /Job Training</v>
      </c>
      <c r="G232" s="638"/>
      <c r="H232" s="639"/>
      <c r="I232" s="640"/>
      <c r="J232" s="638"/>
      <c r="K232" s="639"/>
      <c r="L232" s="639"/>
      <c r="M232" s="640"/>
      <c r="N232" s="269"/>
      <c r="O232" s="392">
        <f t="shared" ref="O232" si="705">IF(F230="",0,1)</f>
        <v>0</v>
      </c>
      <c r="Q232" s="392" t="str">
        <f t="shared" ref="Q232" si="706">IF(F230="","",IF(E232="",0,E232))</f>
        <v/>
      </c>
      <c r="R232" s="392" t="str">
        <f t="shared" ref="R232" si="707">IF(F230="","",IF(E233="",0,E233))</f>
        <v/>
      </c>
      <c r="S232" s="392" t="str">
        <f t="shared" ref="S232" si="708">IF(F230="","",IF(E234="",0,E234))</f>
        <v/>
      </c>
      <c r="X232" s="394"/>
      <c r="AA232" s="407" t="str">
        <f t="shared" si="505"/>
        <v/>
      </c>
      <c r="AB232" s="354" t="str">
        <f t="shared" ref="AB232" si="709">IF(OR(AK232="",AK232=0,AD232="",AG232=""),"",(IF(AND(AC230=AL$4,AK232&lt;=AN$4),3,IF(AND(AC230=AL$4,AK232&lt;=AO$4),2,IF(AND(AC230=AL$4,AK232&lt;=AP$4),1,0)))+IF(AND(AC230=AL$5,AK232&lt;=AN$5),3,IF(AND(AC230=AL$5,AK232&lt;=AO$5),2,IF(AND(AC230=AL$5,AK232&lt;=AP$5),1,0)))+IF(AND(AC230=AL$6,AK232&lt;=AN$6),3,IF(AND(AC230=AL$6,AK232&lt;=AO$6),2,IF(AND(AC230=AL$6,AK232&lt;=AP$6),1,0)))+IF(AND(AC230=AL$7,AK232&lt;=AN$7),3,IF(AND(AC230=AL$7,AK232&lt;=AO$7),2,IF(AND(AC230=AL$7,AK232&lt;=AP$7),1,0)))))</f>
        <v/>
      </c>
      <c r="AC232" s="276" t="str">
        <f t="shared" ref="AC232" si="710">IF($F$23="","",$F$23)</f>
        <v>Education /Job Training</v>
      </c>
      <c r="AD232" s="646"/>
      <c r="AE232" s="647"/>
      <c r="AF232" s="648"/>
      <c r="AG232" s="646"/>
      <c r="AH232" s="647"/>
      <c r="AI232" s="647"/>
      <c r="AJ232" s="648"/>
      <c r="AK232" s="408"/>
      <c r="AL232" s="392">
        <f t="shared" ref="AL232" si="711">IF(AC230="",0,1)</f>
        <v>0</v>
      </c>
      <c r="AN232" s="392" t="str">
        <f t="shared" ref="AN232" si="712">IF(AC230="","",IF(AB232="",0,AB232))</f>
        <v/>
      </c>
      <c r="AO232" s="392" t="str">
        <f t="shared" ref="AO232" si="713">IF(AC230="","",IF(AB233="",0,AB233))</f>
        <v/>
      </c>
      <c r="AP232" s="392" t="str">
        <f t="shared" ref="AP232" si="714">IF(AC230="","",IF(AB234="",0,AB234))</f>
        <v/>
      </c>
      <c r="AU232" s="394"/>
    </row>
    <row r="233" spans="4:47" x14ac:dyDescent="0.25">
      <c r="D233" s="407" t="str">
        <f t="shared" si="702"/>
        <v/>
      </c>
      <c r="E233" s="354" t="str">
        <f t="shared" ref="E233" si="715">IF(OR(N233="",N233=0,G233="",J233=""),"",(IF(AND(F230=O$4,N233&lt;=Q$4),3,IF(AND(F230=O$4,N233&lt;=R$4),2,IF(AND(F230=O$4,N233&lt;=S$4),1,0)))+IF(AND(F230=O$5,N233&lt;=Q$5),3,IF(AND(F230=O$5,N233&lt;=R$5),2,IF(AND(F230=O$5,N233&lt;=S$5),1,0)))+IF(AND(F230=O$6,N233&lt;=Q$6),3,IF(AND(F230=O$6,N233&lt;=R$6),2,IF(AND(F230=O$6,N233&lt;=S$6),1,0)))+IF(AND(F230=O$7,N233&lt;=Q$7),3,IF(AND(F230=O$7,N233&lt;=R$7),2,IF(AND(F230=O$7,N233&lt;=S$7),1,0)))))</f>
        <v/>
      </c>
      <c r="F233" s="276" t="str">
        <f t="shared" ref="F233" si="716">IF($F$24="","",$F$24)</f>
        <v>Health Services</v>
      </c>
      <c r="G233" s="638"/>
      <c r="H233" s="639"/>
      <c r="I233" s="640"/>
      <c r="J233" s="638"/>
      <c r="K233" s="639"/>
      <c r="L233" s="639"/>
      <c r="M233" s="640"/>
      <c r="N233" s="269"/>
      <c r="X233" s="394"/>
      <c r="AA233" s="407" t="str">
        <f t="shared" si="505"/>
        <v/>
      </c>
      <c r="AB233" s="354" t="str">
        <f t="shared" ref="AB233" si="717">IF(OR(AK233="",AK233=0,AD233="",AG233=""),"",(IF(AND(AC230=AL$4,AK233&lt;=AN$4),3,IF(AND(AC230=AL$4,AK233&lt;=AO$4),2,IF(AND(AC230=AL$4,AK233&lt;=AP$4),1,0)))+IF(AND(AC230=AL$5,AK233&lt;=AN$5),3,IF(AND(AC230=AL$5,AK233&lt;=AO$5),2,IF(AND(AC230=AL$5,AK233&lt;=AP$5),1,0)))+IF(AND(AC230=AL$6,AK233&lt;=AN$6),3,IF(AND(AC230=AL$6,AK233&lt;=AO$6),2,IF(AND(AC230=AL$6,AK233&lt;=AP$6),1,0)))+IF(AND(AC230=AL$7,AK233&lt;=AN$7),3,IF(AND(AC230=AL$7,AK233&lt;=AO$7),2,IF(AND(AC230=AL$7,AK233&lt;=AP$7),1,0)))))</f>
        <v/>
      </c>
      <c r="AC233" s="276" t="str">
        <f t="shared" ref="AC233" si="718">IF($F$24="","",$F$24)</f>
        <v>Health Services</v>
      </c>
      <c r="AD233" s="646"/>
      <c r="AE233" s="647"/>
      <c r="AF233" s="648"/>
      <c r="AG233" s="646"/>
      <c r="AH233" s="647"/>
      <c r="AI233" s="647"/>
      <c r="AJ233" s="648"/>
      <c r="AK233" s="408"/>
      <c r="AU233" s="394"/>
    </row>
    <row r="234" spans="4:47" x14ac:dyDescent="0.25">
      <c r="D234" s="407" t="str">
        <f t="shared" si="702"/>
        <v/>
      </c>
      <c r="E234" s="354" t="str">
        <f t="shared" ref="E234" si="719">IF(OR(N234="",N234=0,G234="",J234=""),"",(IF(AND(F230=O$4,N234&lt;=Q$4),3,IF(AND(F230=O$4,N234&lt;=R$4),2,IF(AND(F230=O$4,N234&lt;=S$4),1,0)))+IF(AND(F230=O$5,N234&lt;=Q$5),3,IF(AND(F230=O$5,N234&lt;=R$5),2,IF(AND(F230=O$5,N234&lt;=S$5),1,0)))+IF(AND(F230=O$6,N234&lt;=Q$6),3,IF(AND(F230=O$6,N234&lt;=R$6),2,IF(AND(F230=O$6,N234&lt;=S$6),1,0)))+IF(AND(F230=O$7,N234&lt;=Q$7),3,IF(AND(F230=O$7,N234&lt;=R$7),2,IF(AND(F230=O$7,N234&lt;=S$7),1,0)))))</f>
        <v/>
      </c>
      <c r="F234" s="276" t="str">
        <f t="shared" ref="F234" si="720">IF($F$25="","",$F$25)</f>
        <v>Recreation</v>
      </c>
      <c r="G234" s="638"/>
      <c r="H234" s="639"/>
      <c r="I234" s="640"/>
      <c r="J234" s="638"/>
      <c r="K234" s="639"/>
      <c r="L234" s="639"/>
      <c r="M234" s="640"/>
      <c r="N234" s="269"/>
      <c r="X234" s="394"/>
      <c r="AA234" s="407" t="str">
        <f t="shared" si="505"/>
        <v/>
      </c>
      <c r="AB234" s="354" t="str">
        <f t="shared" ref="AB234" si="721">IF(OR(AK234="",AK234=0,AD234="",AG234=""),"",(IF(AND(AC230=AL$4,AK234&lt;=AN$4),3,IF(AND(AC230=AL$4,AK234&lt;=AO$4),2,IF(AND(AC230=AL$4,AK234&lt;=AP$4),1,0)))+IF(AND(AC230=AL$5,AK234&lt;=AN$5),3,IF(AND(AC230=AL$5,AK234&lt;=AO$5),2,IF(AND(AC230=AL$5,AK234&lt;=AP$5),1,0)))+IF(AND(AC230=AL$6,AK234&lt;=AN$6),3,IF(AND(AC230=AL$6,AK234&lt;=AO$6),2,IF(AND(AC230=AL$6,AK234&lt;=AP$6),1,0)))+IF(AND(AC230=AL$7,AK234&lt;=AN$7),3,IF(AND(AC230=AL$7,AK234&lt;=AO$7),2,IF(AND(AC230=AL$7,AK234&lt;=AP$7),1,0)))))</f>
        <v/>
      </c>
      <c r="AC234" s="276" t="str">
        <f t="shared" ref="AC234" si="722">IF($F$25="","",$F$25)</f>
        <v>Recreation</v>
      </c>
      <c r="AD234" s="646"/>
      <c r="AE234" s="647"/>
      <c r="AF234" s="648"/>
      <c r="AG234" s="646"/>
      <c r="AH234" s="647"/>
      <c r="AI234" s="647"/>
      <c r="AJ234" s="648"/>
      <c r="AK234" s="408"/>
      <c r="AU234" s="394"/>
    </row>
    <row r="235" spans="4:47" ht="16.5" thickBot="1" x14ac:dyDescent="0.3">
      <c r="D235" s="409"/>
      <c r="E235" s="132"/>
      <c r="F235" s="132"/>
      <c r="G235" s="132"/>
      <c r="H235" s="132"/>
      <c r="I235" s="132"/>
      <c r="J235" s="132"/>
      <c r="K235" s="132"/>
      <c r="L235" s="132"/>
      <c r="M235" s="132"/>
      <c r="N235" s="410"/>
      <c r="O235" s="411"/>
      <c r="X235" s="394"/>
      <c r="AA235" s="409"/>
      <c r="AB235" s="132"/>
      <c r="AC235" s="132"/>
      <c r="AD235" s="132"/>
      <c r="AE235" s="132"/>
      <c r="AF235" s="132"/>
      <c r="AG235" s="132"/>
      <c r="AH235" s="132"/>
      <c r="AI235" s="132"/>
      <c r="AJ235" s="132"/>
      <c r="AK235" s="410"/>
      <c r="AL235" s="411"/>
      <c r="AU235" s="394"/>
    </row>
    <row r="236" spans="4:47" x14ac:dyDescent="0.25">
      <c r="D236" s="641"/>
      <c r="E236" s="642"/>
      <c r="F236" s="642"/>
      <c r="G236" s="642"/>
      <c r="H236" s="642"/>
      <c r="I236" s="642"/>
      <c r="J236" s="642"/>
      <c r="K236" s="642"/>
      <c r="L236" s="642"/>
      <c r="M236" s="642"/>
      <c r="N236" s="643"/>
      <c r="X236" s="394"/>
      <c r="AA236" s="641"/>
      <c r="AB236" s="642"/>
      <c r="AC236" s="642"/>
      <c r="AD236" s="642"/>
      <c r="AE236" s="642"/>
      <c r="AF236" s="642"/>
      <c r="AG236" s="642"/>
      <c r="AH236" s="642"/>
      <c r="AI236" s="642"/>
      <c r="AJ236" s="642"/>
      <c r="AK236" s="643"/>
      <c r="AU236" s="394"/>
    </row>
    <row r="237" spans="4:47" ht="15" customHeight="1" x14ac:dyDescent="0.25">
      <c r="D237" s="398"/>
      <c r="E237" s="124" t="s">
        <v>35</v>
      </c>
      <c r="F237" s="353">
        <v>27</v>
      </c>
      <c r="G237" s="124" t="s">
        <v>306</v>
      </c>
      <c r="H237" s="124"/>
      <c r="I237" s="124"/>
      <c r="J237" s="21" t="s">
        <v>144</v>
      </c>
      <c r="K237" s="265"/>
      <c r="L237" s="1"/>
      <c r="M237" s="1"/>
      <c r="N237" s="400"/>
      <c r="X237" s="394"/>
      <c r="AA237" s="398"/>
      <c r="AB237" s="124" t="s">
        <v>35</v>
      </c>
      <c r="AC237" s="353">
        <v>27</v>
      </c>
      <c r="AD237" s="124" t="s">
        <v>306</v>
      </c>
      <c r="AE237" s="124"/>
      <c r="AF237" s="124"/>
      <c r="AG237" s="21" t="s">
        <v>144</v>
      </c>
      <c r="AH237" s="399"/>
      <c r="AI237" s="1"/>
      <c r="AJ237" s="1"/>
      <c r="AK237" s="400"/>
      <c r="AU237" s="394"/>
    </row>
    <row r="238" spans="4:47" ht="15" customHeight="1" x14ac:dyDescent="0.25">
      <c r="D238" s="644" t="s">
        <v>36</v>
      </c>
      <c r="E238" s="645"/>
      <c r="F238" s="268" t="s">
        <v>28</v>
      </c>
      <c r="G238" s="402" t="str">
        <f t="shared" ref="G238" si="723">IF(F238=O$4,P$4,IF(F238=O$5,P$5,IF(F238=O$6,P$6,IF(F238=O$7,P$7,IF(F238=O$8,"","")))))</f>
        <v/>
      </c>
      <c r="H238" s="403"/>
      <c r="I238" s="403"/>
      <c r="J238" s="21" t="s">
        <v>145</v>
      </c>
      <c r="K238" s="265"/>
      <c r="L238" s="3"/>
      <c r="M238" s="3"/>
      <c r="N238" s="404"/>
      <c r="X238" s="394"/>
      <c r="AA238" s="644" t="s">
        <v>36</v>
      </c>
      <c r="AB238" s="645"/>
      <c r="AC238" s="401" t="s">
        <v>28</v>
      </c>
      <c r="AD238" s="402" t="str">
        <f t="shared" ref="AD238" si="724">IF(AC238=AL$4,AM$4,IF(AC238=AL$5,AM$5,IF(AC238=AL$6,AM$6,IF(AC238=AL$7,AM$7,IF(AC238=AL$8,"","")))))</f>
        <v/>
      </c>
      <c r="AE238" s="403"/>
      <c r="AF238" s="403"/>
      <c r="AG238" s="21" t="s">
        <v>145</v>
      </c>
      <c r="AH238" s="399"/>
      <c r="AI238" s="3"/>
      <c r="AJ238" s="3"/>
      <c r="AK238" s="404"/>
      <c r="AU238" s="394"/>
    </row>
    <row r="239" spans="4:47" ht="15" customHeight="1" x14ac:dyDescent="0.25">
      <c r="D239" s="405" t="s">
        <v>299</v>
      </c>
      <c r="E239" s="361" t="s">
        <v>59</v>
      </c>
      <c r="F239" s="124" t="s">
        <v>37</v>
      </c>
      <c r="G239" s="124" t="s">
        <v>38</v>
      </c>
      <c r="H239" s="124"/>
      <c r="I239" s="124"/>
      <c r="J239" s="124" t="s">
        <v>39</v>
      </c>
      <c r="K239" s="124"/>
      <c r="L239" s="124"/>
      <c r="M239" s="124"/>
      <c r="N239" s="406" t="s">
        <v>40</v>
      </c>
      <c r="O239" s="396" t="s">
        <v>25</v>
      </c>
      <c r="P239" s="396"/>
      <c r="Q239" s="396" t="str">
        <f t="shared" ref="Q239" si="725">IF($F$23="","",$F$23)</f>
        <v>Education /Job Training</v>
      </c>
      <c r="R239" s="396" t="str">
        <f t="shared" ref="R239" si="726">IF($F$24="","",$F$24)</f>
        <v>Health Services</v>
      </c>
      <c r="S239" s="396" t="str">
        <f t="shared" ref="S239" si="727">IF($F$25="","",$F$25)</f>
        <v>Recreation</v>
      </c>
      <c r="X239" s="394"/>
      <c r="AA239" s="405" t="s">
        <v>299</v>
      </c>
      <c r="AB239" s="361" t="s">
        <v>59</v>
      </c>
      <c r="AC239" s="124" t="s">
        <v>37</v>
      </c>
      <c r="AD239" s="124" t="s">
        <v>38</v>
      </c>
      <c r="AE239" s="124"/>
      <c r="AF239" s="124"/>
      <c r="AG239" s="124" t="s">
        <v>39</v>
      </c>
      <c r="AH239" s="124"/>
      <c r="AI239" s="124"/>
      <c r="AJ239" s="124"/>
      <c r="AK239" s="406" t="s">
        <v>40</v>
      </c>
      <c r="AL239" s="396" t="s">
        <v>25</v>
      </c>
      <c r="AM239" s="396"/>
      <c r="AN239" s="396" t="str">
        <f t="shared" ref="AN239" si="728">IF($F$23="","",$F$23)</f>
        <v>Education /Job Training</v>
      </c>
      <c r="AO239" s="396" t="str">
        <f t="shared" ref="AO239" si="729">IF($F$24="","",$F$24)</f>
        <v>Health Services</v>
      </c>
      <c r="AP239" s="396" t="str">
        <f t="shared" ref="AP239" si="730">IF($F$25="","",$F$25)</f>
        <v>Recreation</v>
      </c>
      <c r="AU239" s="394"/>
    </row>
    <row r="240" spans="4:47" ht="15" customHeight="1" x14ac:dyDescent="0.25">
      <c r="D240" s="407" t="str">
        <f t="shared" ref="D240:D242" si="731">IFERROR(VLOOKUP($E240,$U$4:$V$6,2,0),"")</f>
        <v/>
      </c>
      <c r="E240" s="354" t="str">
        <f t="shared" ref="E240" si="732">IF(OR(N240="",N240=0,G240="",J240=""),"",(IF(AND(F238=O$4,N240&lt;=Q$4),3,IF(AND(F238=O$4,N240&lt;=R$4),2,IF(AND(F238=O$4,N240&lt;=S$4),1,0)))+IF(AND(F238=O$5,N240&lt;=Q$5),3,IF(AND(F238=O$5,N240&lt;=R$5),2,IF(AND(F238=O$5,N240&lt;=S$5),1,0)))+IF(AND(F238=O$6,N240&lt;=Q$6),3,IF(AND(F238=O$6,N240&lt;=R$6),2,IF(AND(F238=O$6,N240&lt;=S$6),1,0)))+IF(AND(F238=O$7,N240&lt;=Q$7),3,IF(AND(F238=O$7,N240&lt;=R$7),2,IF(AND(F238=O$7,N240&lt;=S$7),1,0)))))</f>
        <v/>
      </c>
      <c r="F240" s="276" t="str">
        <f t="shared" ref="F240" si="733">IF($F$23="","",$F$23)</f>
        <v>Education /Job Training</v>
      </c>
      <c r="G240" s="638"/>
      <c r="H240" s="639"/>
      <c r="I240" s="640"/>
      <c r="J240" s="638"/>
      <c r="K240" s="639"/>
      <c r="L240" s="639"/>
      <c r="M240" s="640"/>
      <c r="N240" s="269"/>
      <c r="O240" s="392">
        <f t="shared" ref="O240" si="734">IF(F238="",0,1)</f>
        <v>0</v>
      </c>
      <c r="Q240" s="392" t="str">
        <f t="shared" ref="Q240" si="735">IF(F238="","",IF(E240="",0,E240))</f>
        <v/>
      </c>
      <c r="R240" s="392" t="str">
        <f t="shared" ref="R240" si="736">IF(F238="","",IF(E241="",0,E241))</f>
        <v/>
      </c>
      <c r="S240" s="392" t="str">
        <f t="shared" ref="S240" si="737">IF(F238="","",IF(E242="",0,E242))</f>
        <v/>
      </c>
      <c r="X240" s="394"/>
      <c r="AA240" s="407" t="str">
        <f t="shared" ref="AA240:AA298" si="738">IFERROR(VLOOKUP($AB240,$AR$4:$AS$6,2,0),"")</f>
        <v/>
      </c>
      <c r="AB240" s="354" t="str">
        <f t="shared" ref="AB240" si="739">IF(OR(AK240="",AK240=0,AD240="",AG240=""),"",(IF(AND(AC238=AL$4,AK240&lt;=AN$4),3,IF(AND(AC238=AL$4,AK240&lt;=AO$4),2,IF(AND(AC238=AL$4,AK240&lt;=AP$4),1,0)))+IF(AND(AC238=AL$5,AK240&lt;=AN$5),3,IF(AND(AC238=AL$5,AK240&lt;=AO$5),2,IF(AND(AC238=AL$5,AK240&lt;=AP$5),1,0)))+IF(AND(AC238=AL$6,AK240&lt;=AN$6),3,IF(AND(AC238=AL$6,AK240&lt;=AO$6),2,IF(AND(AC238=AL$6,AK240&lt;=AP$6),1,0)))+IF(AND(AC238=AL$7,AK240&lt;=AN$7),3,IF(AND(AC238=AL$7,AK240&lt;=AO$7),2,IF(AND(AC238=AL$7,AK240&lt;=AP$7),1,0)))))</f>
        <v/>
      </c>
      <c r="AC240" s="276" t="str">
        <f t="shared" ref="AC240" si="740">IF($F$23="","",$F$23)</f>
        <v>Education /Job Training</v>
      </c>
      <c r="AD240" s="646"/>
      <c r="AE240" s="647"/>
      <c r="AF240" s="648"/>
      <c r="AG240" s="646"/>
      <c r="AH240" s="647"/>
      <c r="AI240" s="647"/>
      <c r="AJ240" s="648"/>
      <c r="AK240" s="408"/>
      <c r="AL240" s="392">
        <f t="shared" ref="AL240" si="741">IF(AC238="",0,1)</f>
        <v>0</v>
      </c>
      <c r="AN240" s="392" t="str">
        <f t="shared" ref="AN240" si="742">IF(AC238="","",IF(AB240="",0,AB240))</f>
        <v/>
      </c>
      <c r="AO240" s="392" t="str">
        <f t="shared" ref="AO240" si="743">IF(AC238="","",IF(AB241="",0,AB241))</f>
        <v/>
      </c>
      <c r="AP240" s="392" t="str">
        <f t="shared" ref="AP240" si="744">IF(AC238="","",IF(AB242="",0,AB242))</f>
        <v/>
      </c>
      <c r="AU240" s="394"/>
    </row>
    <row r="241" spans="4:47" ht="15" customHeight="1" x14ac:dyDescent="0.25">
      <c r="D241" s="407" t="str">
        <f t="shared" si="731"/>
        <v/>
      </c>
      <c r="E241" s="354" t="str">
        <f t="shared" ref="E241" si="745">IF(OR(N241="",N241=0,G241="",J241=""),"",(IF(AND(F238=O$4,N241&lt;=Q$4),3,IF(AND(F238=O$4,N241&lt;=R$4),2,IF(AND(F238=O$4,N241&lt;=S$4),1,0)))+IF(AND(F238=O$5,N241&lt;=Q$5),3,IF(AND(F238=O$5,N241&lt;=R$5),2,IF(AND(F238=O$5,N241&lt;=S$5),1,0)))+IF(AND(F238=O$6,N241&lt;=Q$6),3,IF(AND(F238=O$6,N241&lt;=R$6),2,IF(AND(F238=O$6,N241&lt;=S$6),1,0)))+IF(AND(F238=O$7,N241&lt;=Q$7),3,IF(AND(F238=O$7,N241&lt;=R$7),2,IF(AND(F238=O$7,N241&lt;=S$7),1,0)))))</f>
        <v/>
      </c>
      <c r="F241" s="276" t="str">
        <f t="shared" ref="F241" si="746">IF($F$24="","",$F$24)</f>
        <v>Health Services</v>
      </c>
      <c r="G241" s="638"/>
      <c r="H241" s="639"/>
      <c r="I241" s="640"/>
      <c r="J241" s="638"/>
      <c r="K241" s="639"/>
      <c r="L241" s="639"/>
      <c r="M241" s="640"/>
      <c r="N241" s="269"/>
      <c r="X241" s="394"/>
      <c r="AA241" s="407" t="str">
        <f t="shared" si="738"/>
        <v/>
      </c>
      <c r="AB241" s="354" t="str">
        <f t="shared" ref="AB241" si="747">IF(OR(AK241="",AK241=0,AD241="",AG241=""),"",(IF(AND(AC238=AL$4,AK241&lt;=AN$4),3,IF(AND(AC238=AL$4,AK241&lt;=AO$4),2,IF(AND(AC238=AL$4,AK241&lt;=AP$4),1,0)))+IF(AND(AC238=AL$5,AK241&lt;=AN$5),3,IF(AND(AC238=AL$5,AK241&lt;=AO$5),2,IF(AND(AC238=AL$5,AK241&lt;=AP$5),1,0)))+IF(AND(AC238=AL$6,AK241&lt;=AN$6),3,IF(AND(AC238=AL$6,AK241&lt;=AO$6),2,IF(AND(AC238=AL$6,AK241&lt;=AP$6),1,0)))+IF(AND(AC238=AL$7,AK241&lt;=AN$7),3,IF(AND(AC238=AL$7,AK241&lt;=AO$7),2,IF(AND(AC238=AL$7,AK241&lt;=AP$7),1,0)))))</f>
        <v/>
      </c>
      <c r="AC241" s="276" t="str">
        <f t="shared" ref="AC241" si="748">IF($F$24="","",$F$24)</f>
        <v>Health Services</v>
      </c>
      <c r="AD241" s="646"/>
      <c r="AE241" s="647"/>
      <c r="AF241" s="648"/>
      <c r="AG241" s="646"/>
      <c r="AH241" s="647"/>
      <c r="AI241" s="647"/>
      <c r="AJ241" s="648"/>
      <c r="AK241" s="408"/>
      <c r="AU241" s="394"/>
    </row>
    <row r="242" spans="4:47" x14ac:dyDescent="0.25">
      <c r="D242" s="407" t="str">
        <f t="shared" si="731"/>
        <v/>
      </c>
      <c r="E242" s="354" t="str">
        <f t="shared" ref="E242" si="749">IF(OR(N242="",N242=0,G242="",J242=""),"",(IF(AND(F238=O$4,N242&lt;=Q$4),3,IF(AND(F238=O$4,N242&lt;=R$4),2,IF(AND(F238=O$4,N242&lt;=S$4),1,0)))+IF(AND(F238=O$5,N242&lt;=Q$5),3,IF(AND(F238=O$5,N242&lt;=R$5),2,IF(AND(F238=O$5,N242&lt;=S$5),1,0)))+IF(AND(F238=O$6,N242&lt;=Q$6),3,IF(AND(F238=O$6,N242&lt;=R$6),2,IF(AND(F238=O$6,N242&lt;=S$6),1,0)))+IF(AND(F238=O$7,N242&lt;=Q$7),3,IF(AND(F238=O$7,N242&lt;=R$7),2,IF(AND(F238=O$7,N242&lt;=S$7),1,0)))))</f>
        <v/>
      </c>
      <c r="F242" s="276" t="str">
        <f t="shared" ref="F242" si="750">IF($F$25="","",$F$25)</f>
        <v>Recreation</v>
      </c>
      <c r="G242" s="638"/>
      <c r="H242" s="639"/>
      <c r="I242" s="640"/>
      <c r="J242" s="638"/>
      <c r="K242" s="639"/>
      <c r="L242" s="639"/>
      <c r="M242" s="640"/>
      <c r="N242" s="269"/>
      <c r="X242" s="394"/>
      <c r="AA242" s="407" t="str">
        <f t="shared" si="738"/>
        <v/>
      </c>
      <c r="AB242" s="354" t="str">
        <f t="shared" ref="AB242" si="751">IF(OR(AK242="",AK242=0,AD242="",AG242=""),"",(IF(AND(AC238=AL$4,AK242&lt;=AN$4),3,IF(AND(AC238=AL$4,AK242&lt;=AO$4),2,IF(AND(AC238=AL$4,AK242&lt;=AP$4),1,0)))+IF(AND(AC238=AL$5,AK242&lt;=AN$5),3,IF(AND(AC238=AL$5,AK242&lt;=AO$5),2,IF(AND(AC238=AL$5,AK242&lt;=AP$5),1,0)))+IF(AND(AC238=AL$6,AK242&lt;=AN$6),3,IF(AND(AC238=AL$6,AK242&lt;=AO$6),2,IF(AND(AC238=AL$6,AK242&lt;=AP$6),1,0)))+IF(AND(AC238=AL$7,AK242&lt;=AN$7),3,IF(AND(AC238=AL$7,AK242&lt;=AO$7),2,IF(AND(AC238=AL$7,AK242&lt;=AP$7),1,0)))))</f>
        <v/>
      </c>
      <c r="AC242" s="276" t="str">
        <f t="shared" ref="AC242" si="752">IF($F$25="","",$F$25)</f>
        <v>Recreation</v>
      </c>
      <c r="AD242" s="646"/>
      <c r="AE242" s="647"/>
      <c r="AF242" s="648"/>
      <c r="AG242" s="646"/>
      <c r="AH242" s="647"/>
      <c r="AI242" s="647"/>
      <c r="AJ242" s="648"/>
      <c r="AK242" s="408"/>
      <c r="AU242" s="394"/>
    </row>
    <row r="243" spans="4:47" ht="16.5" thickBot="1" x14ac:dyDescent="0.3">
      <c r="D243" s="409"/>
      <c r="E243" s="132"/>
      <c r="F243" s="132"/>
      <c r="G243" s="132"/>
      <c r="H243" s="132"/>
      <c r="I243" s="132"/>
      <c r="J243" s="132"/>
      <c r="K243" s="132"/>
      <c r="L243" s="132"/>
      <c r="M243" s="132"/>
      <c r="N243" s="410"/>
      <c r="O243" s="411"/>
      <c r="X243" s="394"/>
      <c r="AA243" s="409"/>
      <c r="AB243" s="132"/>
      <c r="AC243" s="132"/>
      <c r="AD243" s="132"/>
      <c r="AE243" s="132"/>
      <c r="AF243" s="132"/>
      <c r="AG243" s="132"/>
      <c r="AH243" s="132"/>
      <c r="AI243" s="132"/>
      <c r="AJ243" s="132"/>
      <c r="AK243" s="410"/>
      <c r="AL243" s="411"/>
      <c r="AU243" s="394"/>
    </row>
    <row r="244" spans="4:47" x14ac:dyDescent="0.25">
      <c r="D244" s="641"/>
      <c r="E244" s="642"/>
      <c r="F244" s="642"/>
      <c r="G244" s="642"/>
      <c r="H244" s="642"/>
      <c r="I244" s="642"/>
      <c r="J244" s="642"/>
      <c r="K244" s="642"/>
      <c r="L244" s="642"/>
      <c r="M244" s="642"/>
      <c r="N244" s="643"/>
      <c r="X244" s="394"/>
      <c r="AA244" s="641"/>
      <c r="AB244" s="642"/>
      <c r="AC244" s="642"/>
      <c r="AD244" s="642"/>
      <c r="AE244" s="642"/>
      <c r="AF244" s="642"/>
      <c r="AG244" s="642"/>
      <c r="AH244" s="642"/>
      <c r="AI244" s="642"/>
      <c r="AJ244" s="642"/>
      <c r="AK244" s="643"/>
      <c r="AU244" s="394"/>
    </row>
    <row r="245" spans="4:47" x14ac:dyDescent="0.25">
      <c r="D245" s="398"/>
      <c r="E245" s="124" t="s">
        <v>35</v>
      </c>
      <c r="F245" s="353">
        <v>28</v>
      </c>
      <c r="G245" s="124" t="s">
        <v>306</v>
      </c>
      <c r="H245" s="124"/>
      <c r="I245" s="124"/>
      <c r="J245" s="21" t="s">
        <v>144</v>
      </c>
      <c r="K245" s="265"/>
      <c r="L245" s="1"/>
      <c r="M245" s="1"/>
      <c r="N245" s="400"/>
      <c r="X245" s="394"/>
      <c r="AA245" s="398"/>
      <c r="AB245" s="124" t="s">
        <v>35</v>
      </c>
      <c r="AC245" s="353">
        <v>28</v>
      </c>
      <c r="AD245" s="124" t="s">
        <v>306</v>
      </c>
      <c r="AE245" s="124"/>
      <c r="AF245" s="124"/>
      <c r="AG245" s="21" t="s">
        <v>144</v>
      </c>
      <c r="AH245" s="399"/>
      <c r="AI245" s="1"/>
      <c r="AJ245" s="1"/>
      <c r="AK245" s="400"/>
      <c r="AU245" s="394"/>
    </row>
    <row r="246" spans="4:47" x14ac:dyDescent="0.25">
      <c r="D246" s="644" t="s">
        <v>36</v>
      </c>
      <c r="E246" s="645"/>
      <c r="F246" s="268" t="s">
        <v>28</v>
      </c>
      <c r="G246" s="402" t="str">
        <f t="shared" ref="G246" si="753">IF(F246=O$4,P$4,IF(F246=O$5,P$5,IF(F246=O$6,P$6,IF(F246=O$7,P$7,IF(F246=O$8,"","")))))</f>
        <v/>
      </c>
      <c r="H246" s="403"/>
      <c r="I246" s="403"/>
      <c r="J246" s="21" t="s">
        <v>145</v>
      </c>
      <c r="K246" s="265"/>
      <c r="L246" s="3"/>
      <c r="M246" s="3"/>
      <c r="N246" s="404"/>
      <c r="X246" s="394"/>
      <c r="AA246" s="644" t="s">
        <v>36</v>
      </c>
      <c r="AB246" s="645"/>
      <c r="AC246" s="401" t="s">
        <v>28</v>
      </c>
      <c r="AD246" s="402" t="str">
        <f t="shared" ref="AD246" si="754">IF(AC246=AL$4,AM$4,IF(AC246=AL$5,AM$5,IF(AC246=AL$6,AM$6,IF(AC246=AL$7,AM$7,IF(AC246=AL$8,"","")))))</f>
        <v/>
      </c>
      <c r="AE246" s="403"/>
      <c r="AF246" s="403"/>
      <c r="AG246" s="21" t="s">
        <v>145</v>
      </c>
      <c r="AH246" s="399"/>
      <c r="AI246" s="3"/>
      <c r="AJ246" s="3"/>
      <c r="AK246" s="404"/>
      <c r="AU246" s="394"/>
    </row>
    <row r="247" spans="4:47" ht="15" customHeight="1" x14ac:dyDescent="0.25">
      <c r="D247" s="405" t="s">
        <v>299</v>
      </c>
      <c r="E247" s="361" t="s">
        <v>59</v>
      </c>
      <c r="F247" s="124" t="s">
        <v>37</v>
      </c>
      <c r="G247" s="124" t="s">
        <v>38</v>
      </c>
      <c r="H247" s="124"/>
      <c r="I247" s="124"/>
      <c r="J247" s="124" t="s">
        <v>39</v>
      </c>
      <c r="K247" s="124"/>
      <c r="L247" s="124"/>
      <c r="M247" s="124"/>
      <c r="N247" s="406" t="s">
        <v>40</v>
      </c>
      <c r="O247" s="396" t="s">
        <v>25</v>
      </c>
      <c r="P247" s="396"/>
      <c r="Q247" s="396" t="str">
        <f t="shared" ref="Q247" si="755">IF($F$23="","",$F$23)</f>
        <v>Education /Job Training</v>
      </c>
      <c r="R247" s="396" t="str">
        <f t="shared" ref="R247" si="756">IF($F$24="","",$F$24)</f>
        <v>Health Services</v>
      </c>
      <c r="S247" s="396" t="str">
        <f t="shared" ref="S247" si="757">IF($F$25="","",$F$25)</f>
        <v>Recreation</v>
      </c>
      <c r="X247" s="394"/>
      <c r="AA247" s="405" t="s">
        <v>299</v>
      </c>
      <c r="AB247" s="361" t="s">
        <v>59</v>
      </c>
      <c r="AC247" s="124" t="s">
        <v>37</v>
      </c>
      <c r="AD247" s="124" t="s">
        <v>38</v>
      </c>
      <c r="AE247" s="124"/>
      <c r="AF247" s="124"/>
      <c r="AG247" s="124" t="s">
        <v>39</v>
      </c>
      <c r="AH247" s="124"/>
      <c r="AI247" s="124"/>
      <c r="AJ247" s="124"/>
      <c r="AK247" s="406" t="s">
        <v>40</v>
      </c>
      <c r="AL247" s="396" t="s">
        <v>25</v>
      </c>
      <c r="AM247" s="396"/>
      <c r="AN247" s="396" t="str">
        <f t="shared" ref="AN247" si="758">IF($F$23="","",$F$23)</f>
        <v>Education /Job Training</v>
      </c>
      <c r="AO247" s="396" t="str">
        <f t="shared" ref="AO247" si="759">IF($F$24="","",$F$24)</f>
        <v>Health Services</v>
      </c>
      <c r="AP247" s="396" t="str">
        <f t="shared" ref="AP247" si="760">IF($F$25="","",$F$25)</f>
        <v>Recreation</v>
      </c>
      <c r="AU247" s="394"/>
    </row>
    <row r="248" spans="4:47" ht="15" customHeight="1" x14ac:dyDescent="0.25">
      <c r="D248" s="407" t="str">
        <f t="shared" ref="D248:D250" si="761">IFERROR(VLOOKUP($E248,$U$4:$V$6,2,0),"")</f>
        <v/>
      </c>
      <c r="E248" s="354" t="str">
        <f t="shared" ref="E248" si="762">IF(OR(N248="",N248=0,G248="",J248=""),"",(IF(AND(F246=O$4,N248&lt;=Q$4),3,IF(AND(F246=O$4,N248&lt;=R$4),2,IF(AND(F246=O$4,N248&lt;=S$4),1,0)))+IF(AND(F246=O$5,N248&lt;=Q$5),3,IF(AND(F246=O$5,N248&lt;=R$5),2,IF(AND(F246=O$5,N248&lt;=S$5),1,0)))+IF(AND(F246=O$6,N248&lt;=Q$6),3,IF(AND(F246=O$6,N248&lt;=R$6),2,IF(AND(F246=O$6,N248&lt;=S$6),1,0)))+IF(AND(F246=O$7,N248&lt;=Q$7),3,IF(AND(F246=O$7,N248&lt;=R$7),2,IF(AND(F246=O$7,N248&lt;=S$7),1,0)))))</f>
        <v/>
      </c>
      <c r="F248" s="276" t="str">
        <f t="shared" ref="F248" si="763">IF($F$23="","",$F$23)</f>
        <v>Education /Job Training</v>
      </c>
      <c r="G248" s="638"/>
      <c r="H248" s="639"/>
      <c r="I248" s="640"/>
      <c r="J248" s="638"/>
      <c r="K248" s="639"/>
      <c r="L248" s="639"/>
      <c r="M248" s="640"/>
      <c r="N248" s="269"/>
      <c r="O248" s="392">
        <f t="shared" ref="O248" si="764">IF(F246="",0,1)</f>
        <v>0</v>
      </c>
      <c r="Q248" s="392" t="str">
        <f t="shared" ref="Q248" si="765">IF(F246="","",IF(E248="",0,E248))</f>
        <v/>
      </c>
      <c r="R248" s="392" t="str">
        <f t="shared" ref="R248" si="766">IF(F246="","",IF(E249="",0,E249))</f>
        <v/>
      </c>
      <c r="S248" s="392" t="str">
        <f t="shared" ref="S248" si="767">IF(F246="","",IF(E250="",0,E250))</f>
        <v/>
      </c>
      <c r="X248" s="394"/>
      <c r="AA248" s="407" t="str">
        <f t="shared" si="738"/>
        <v/>
      </c>
      <c r="AB248" s="354" t="str">
        <f t="shared" ref="AB248" si="768">IF(OR(AK248="",AK248=0,AD248="",AG248=""),"",(IF(AND(AC246=AL$4,AK248&lt;=AN$4),3,IF(AND(AC246=AL$4,AK248&lt;=AO$4),2,IF(AND(AC246=AL$4,AK248&lt;=AP$4),1,0)))+IF(AND(AC246=AL$5,AK248&lt;=AN$5),3,IF(AND(AC246=AL$5,AK248&lt;=AO$5),2,IF(AND(AC246=AL$5,AK248&lt;=AP$5),1,0)))+IF(AND(AC246=AL$6,AK248&lt;=AN$6),3,IF(AND(AC246=AL$6,AK248&lt;=AO$6),2,IF(AND(AC246=AL$6,AK248&lt;=AP$6),1,0)))+IF(AND(AC246=AL$7,AK248&lt;=AN$7),3,IF(AND(AC246=AL$7,AK248&lt;=AO$7),2,IF(AND(AC246=AL$7,AK248&lt;=AP$7),1,0)))))</f>
        <v/>
      </c>
      <c r="AC248" s="276" t="str">
        <f t="shared" ref="AC248" si="769">IF($F$23="","",$F$23)</f>
        <v>Education /Job Training</v>
      </c>
      <c r="AD248" s="646"/>
      <c r="AE248" s="647"/>
      <c r="AF248" s="648"/>
      <c r="AG248" s="646"/>
      <c r="AH248" s="647"/>
      <c r="AI248" s="647"/>
      <c r="AJ248" s="648"/>
      <c r="AK248" s="408"/>
      <c r="AL248" s="392">
        <f t="shared" ref="AL248" si="770">IF(AC246="",0,1)</f>
        <v>0</v>
      </c>
      <c r="AN248" s="392" t="str">
        <f t="shared" ref="AN248" si="771">IF(AC246="","",IF(AB248="",0,AB248))</f>
        <v/>
      </c>
      <c r="AO248" s="392" t="str">
        <f t="shared" ref="AO248" si="772">IF(AC246="","",IF(AB249="",0,AB249))</f>
        <v/>
      </c>
      <c r="AP248" s="392" t="str">
        <f t="shared" ref="AP248" si="773">IF(AC246="","",IF(AB250="",0,AB250))</f>
        <v/>
      </c>
      <c r="AU248" s="394"/>
    </row>
    <row r="249" spans="4:47" ht="15" customHeight="1" x14ac:dyDescent="0.25">
      <c r="D249" s="407" t="str">
        <f t="shared" si="761"/>
        <v/>
      </c>
      <c r="E249" s="354" t="str">
        <f t="shared" ref="E249" si="774">IF(OR(N249="",N249=0,G249="",J249=""),"",(IF(AND(F246=O$4,N249&lt;=Q$4),3,IF(AND(F246=O$4,N249&lt;=R$4),2,IF(AND(F246=O$4,N249&lt;=S$4),1,0)))+IF(AND(F246=O$5,N249&lt;=Q$5),3,IF(AND(F246=O$5,N249&lt;=R$5),2,IF(AND(F246=O$5,N249&lt;=S$5),1,0)))+IF(AND(F246=O$6,N249&lt;=Q$6),3,IF(AND(F246=O$6,N249&lt;=R$6),2,IF(AND(F246=O$6,N249&lt;=S$6),1,0)))+IF(AND(F246=O$7,N249&lt;=Q$7),3,IF(AND(F246=O$7,N249&lt;=R$7),2,IF(AND(F246=O$7,N249&lt;=S$7),1,0)))))</f>
        <v/>
      </c>
      <c r="F249" s="276" t="str">
        <f t="shared" ref="F249" si="775">IF($F$24="","",$F$24)</f>
        <v>Health Services</v>
      </c>
      <c r="G249" s="638"/>
      <c r="H249" s="639"/>
      <c r="I249" s="640"/>
      <c r="J249" s="638"/>
      <c r="K249" s="639"/>
      <c r="L249" s="639"/>
      <c r="M249" s="640"/>
      <c r="N249" s="269"/>
      <c r="X249" s="394"/>
      <c r="AA249" s="407" t="str">
        <f t="shared" si="738"/>
        <v/>
      </c>
      <c r="AB249" s="354" t="str">
        <f t="shared" ref="AB249" si="776">IF(OR(AK249="",AK249=0,AD249="",AG249=""),"",(IF(AND(AC246=AL$4,AK249&lt;=AN$4),3,IF(AND(AC246=AL$4,AK249&lt;=AO$4),2,IF(AND(AC246=AL$4,AK249&lt;=AP$4),1,0)))+IF(AND(AC246=AL$5,AK249&lt;=AN$5),3,IF(AND(AC246=AL$5,AK249&lt;=AO$5),2,IF(AND(AC246=AL$5,AK249&lt;=AP$5),1,0)))+IF(AND(AC246=AL$6,AK249&lt;=AN$6),3,IF(AND(AC246=AL$6,AK249&lt;=AO$6),2,IF(AND(AC246=AL$6,AK249&lt;=AP$6),1,0)))+IF(AND(AC246=AL$7,AK249&lt;=AN$7),3,IF(AND(AC246=AL$7,AK249&lt;=AO$7),2,IF(AND(AC246=AL$7,AK249&lt;=AP$7),1,0)))))</f>
        <v/>
      </c>
      <c r="AC249" s="276" t="str">
        <f t="shared" ref="AC249" si="777">IF($F$24="","",$F$24)</f>
        <v>Health Services</v>
      </c>
      <c r="AD249" s="646"/>
      <c r="AE249" s="647"/>
      <c r="AF249" s="648"/>
      <c r="AG249" s="646"/>
      <c r="AH249" s="647"/>
      <c r="AI249" s="647"/>
      <c r="AJ249" s="648"/>
      <c r="AK249" s="408"/>
      <c r="AU249" s="394"/>
    </row>
    <row r="250" spans="4:47" ht="15" customHeight="1" x14ac:dyDescent="0.25">
      <c r="D250" s="407" t="str">
        <f t="shared" si="761"/>
        <v/>
      </c>
      <c r="E250" s="354" t="str">
        <f t="shared" ref="E250" si="778">IF(OR(N250="",N250=0,G250="",J250=""),"",(IF(AND(F246=O$4,N250&lt;=Q$4),3,IF(AND(F246=O$4,N250&lt;=R$4),2,IF(AND(F246=O$4,N250&lt;=S$4),1,0)))+IF(AND(F246=O$5,N250&lt;=Q$5),3,IF(AND(F246=O$5,N250&lt;=R$5),2,IF(AND(F246=O$5,N250&lt;=S$5),1,0)))+IF(AND(F246=O$6,N250&lt;=Q$6),3,IF(AND(F246=O$6,N250&lt;=R$6),2,IF(AND(F246=O$6,N250&lt;=S$6),1,0)))+IF(AND(F246=O$7,N250&lt;=Q$7),3,IF(AND(F246=O$7,N250&lt;=R$7),2,IF(AND(F246=O$7,N250&lt;=S$7),1,0)))))</f>
        <v/>
      </c>
      <c r="F250" s="276" t="str">
        <f t="shared" ref="F250" si="779">IF($F$25="","",$F$25)</f>
        <v>Recreation</v>
      </c>
      <c r="G250" s="638"/>
      <c r="H250" s="639"/>
      <c r="I250" s="640"/>
      <c r="J250" s="638"/>
      <c r="K250" s="639"/>
      <c r="L250" s="639"/>
      <c r="M250" s="640"/>
      <c r="N250" s="269"/>
      <c r="X250" s="394"/>
      <c r="AA250" s="407" t="str">
        <f t="shared" si="738"/>
        <v/>
      </c>
      <c r="AB250" s="354" t="str">
        <f t="shared" ref="AB250" si="780">IF(OR(AK250="",AK250=0,AD250="",AG250=""),"",(IF(AND(AC246=AL$4,AK250&lt;=AN$4),3,IF(AND(AC246=AL$4,AK250&lt;=AO$4),2,IF(AND(AC246=AL$4,AK250&lt;=AP$4),1,0)))+IF(AND(AC246=AL$5,AK250&lt;=AN$5),3,IF(AND(AC246=AL$5,AK250&lt;=AO$5),2,IF(AND(AC246=AL$5,AK250&lt;=AP$5),1,0)))+IF(AND(AC246=AL$6,AK250&lt;=AN$6),3,IF(AND(AC246=AL$6,AK250&lt;=AO$6),2,IF(AND(AC246=AL$6,AK250&lt;=AP$6),1,0)))+IF(AND(AC246=AL$7,AK250&lt;=AN$7),3,IF(AND(AC246=AL$7,AK250&lt;=AO$7),2,IF(AND(AC246=AL$7,AK250&lt;=AP$7),1,0)))))</f>
        <v/>
      </c>
      <c r="AC250" s="276" t="str">
        <f t="shared" ref="AC250" si="781">IF($F$25="","",$F$25)</f>
        <v>Recreation</v>
      </c>
      <c r="AD250" s="646"/>
      <c r="AE250" s="647"/>
      <c r="AF250" s="648"/>
      <c r="AG250" s="646"/>
      <c r="AH250" s="647"/>
      <c r="AI250" s="647"/>
      <c r="AJ250" s="648"/>
      <c r="AK250" s="408"/>
      <c r="AU250" s="394"/>
    </row>
    <row r="251" spans="4:47" ht="15" customHeight="1" thickBot="1" x14ac:dyDescent="0.3">
      <c r="D251" s="409"/>
      <c r="E251" s="132"/>
      <c r="F251" s="132"/>
      <c r="G251" s="132"/>
      <c r="H251" s="132"/>
      <c r="I251" s="132"/>
      <c r="J251" s="132"/>
      <c r="K251" s="132"/>
      <c r="L251" s="132"/>
      <c r="M251" s="132"/>
      <c r="N251" s="410"/>
      <c r="O251" s="411"/>
      <c r="X251" s="394"/>
      <c r="AA251" s="409"/>
      <c r="AB251" s="132"/>
      <c r="AC251" s="132"/>
      <c r="AD251" s="132"/>
      <c r="AE251" s="132"/>
      <c r="AF251" s="132"/>
      <c r="AG251" s="132"/>
      <c r="AH251" s="132"/>
      <c r="AI251" s="132"/>
      <c r="AJ251" s="132"/>
      <c r="AK251" s="410"/>
      <c r="AL251" s="411"/>
      <c r="AU251" s="394"/>
    </row>
    <row r="252" spans="4:47" x14ac:dyDescent="0.25">
      <c r="D252" s="641"/>
      <c r="E252" s="642"/>
      <c r="F252" s="642"/>
      <c r="G252" s="642"/>
      <c r="H252" s="642"/>
      <c r="I252" s="642"/>
      <c r="J252" s="642"/>
      <c r="K252" s="642"/>
      <c r="L252" s="642"/>
      <c r="M252" s="642"/>
      <c r="N252" s="643"/>
      <c r="X252" s="394"/>
      <c r="AA252" s="641"/>
      <c r="AB252" s="642"/>
      <c r="AC252" s="642"/>
      <c r="AD252" s="642"/>
      <c r="AE252" s="642"/>
      <c r="AF252" s="642"/>
      <c r="AG252" s="642"/>
      <c r="AH252" s="642"/>
      <c r="AI252" s="642"/>
      <c r="AJ252" s="642"/>
      <c r="AK252" s="643"/>
      <c r="AU252" s="394"/>
    </row>
    <row r="253" spans="4:47" x14ac:dyDescent="0.25">
      <c r="D253" s="398"/>
      <c r="E253" s="124" t="s">
        <v>35</v>
      </c>
      <c r="F253" s="353">
        <v>29</v>
      </c>
      <c r="G253" s="124" t="s">
        <v>306</v>
      </c>
      <c r="H253" s="124"/>
      <c r="I253" s="124"/>
      <c r="J253" s="21" t="s">
        <v>144</v>
      </c>
      <c r="K253" s="265"/>
      <c r="L253" s="1"/>
      <c r="M253" s="1"/>
      <c r="N253" s="400"/>
      <c r="X253" s="394"/>
      <c r="AA253" s="398"/>
      <c r="AB253" s="124" t="s">
        <v>35</v>
      </c>
      <c r="AC253" s="353">
        <v>29</v>
      </c>
      <c r="AD253" s="124" t="s">
        <v>306</v>
      </c>
      <c r="AE253" s="124"/>
      <c r="AF253" s="124"/>
      <c r="AG253" s="21" t="s">
        <v>144</v>
      </c>
      <c r="AH253" s="399"/>
      <c r="AI253" s="1"/>
      <c r="AJ253" s="1"/>
      <c r="AK253" s="400"/>
      <c r="AU253" s="394"/>
    </row>
    <row r="254" spans="4:47" x14ac:dyDescent="0.25">
      <c r="D254" s="644" t="s">
        <v>36</v>
      </c>
      <c r="E254" s="645"/>
      <c r="F254" s="268" t="s">
        <v>28</v>
      </c>
      <c r="G254" s="402" t="str">
        <f t="shared" ref="G254" si="782">IF(F254=O$4,P$4,IF(F254=O$5,P$5,IF(F254=O$6,P$6,IF(F254=O$7,P$7,IF(F254=O$8,"","")))))</f>
        <v/>
      </c>
      <c r="H254" s="403"/>
      <c r="I254" s="403"/>
      <c r="J254" s="21" t="s">
        <v>145</v>
      </c>
      <c r="K254" s="265"/>
      <c r="L254" s="3"/>
      <c r="M254" s="3"/>
      <c r="N254" s="404"/>
      <c r="X254" s="394"/>
      <c r="AA254" s="644" t="s">
        <v>36</v>
      </c>
      <c r="AB254" s="645"/>
      <c r="AC254" s="401" t="s">
        <v>28</v>
      </c>
      <c r="AD254" s="402" t="str">
        <f t="shared" ref="AD254" si="783">IF(AC254=AL$4,AM$4,IF(AC254=AL$5,AM$5,IF(AC254=AL$6,AM$6,IF(AC254=AL$7,AM$7,IF(AC254=AL$8,"","")))))</f>
        <v/>
      </c>
      <c r="AE254" s="403"/>
      <c r="AF254" s="403"/>
      <c r="AG254" s="21" t="s">
        <v>145</v>
      </c>
      <c r="AH254" s="399"/>
      <c r="AI254" s="3"/>
      <c r="AJ254" s="3"/>
      <c r="AK254" s="404"/>
      <c r="AU254" s="394"/>
    </row>
    <row r="255" spans="4:47" x14ac:dyDescent="0.25">
      <c r="D255" s="405" t="s">
        <v>299</v>
      </c>
      <c r="E255" s="361" t="s">
        <v>59</v>
      </c>
      <c r="F255" s="124" t="s">
        <v>37</v>
      </c>
      <c r="G255" s="124" t="s">
        <v>38</v>
      </c>
      <c r="H255" s="124"/>
      <c r="I255" s="124"/>
      <c r="J255" s="124" t="s">
        <v>39</v>
      </c>
      <c r="K255" s="124"/>
      <c r="L255" s="124"/>
      <c r="M255" s="124"/>
      <c r="N255" s="406" t="s">
        <v>40</v>
      </c>
      <c r="O255" s="396" t="s">
        <v>25</v>
      </c>
      <c r="P255" s="396"/>
      <c r="Q255" s="396" t="str">
        <f t="shared" ref="Q255" si="784">IF($F$23="","",$F$23)</f>
        <v>Education /Job Training</v>
      </c>
      <c r="R255" s="396" t="str">
        <f t="shared" ref="R255" si="785">IF($F$24="","",$F$24)</f>
        <v>Health Services</v>
      </c>
      <c r="S255" s="396" t="str">
        <f t="shared" ref="S255" si="786">IF($F$25="","",$F$25)</f>
        <v>Recreation</v>
      </c>
      <c r="X255" s="394"/>
      <c r="AA255" s="405" t="s">
        <v>299</v>
      </c>
      <c r="AB255" s="361" t="s">
        <v>59</v>
      </c>
      <c r="AC255" s="124" t="s">
        <v>37</v>
      </c>
      <c r="AD255" s="124" t="s">
        <v>38</v>
      </c>
      <c r="AE255" s="124"/>
      <c r="AF255" s="124"/>
      <c r="AG255" s="124" t="s">
        <v>39</v>
      </c>
      <c r="AH255" s="124"/>
      <c r="AI255" s="124"/>
      <c r="AJ255" s="124"/>
      <c r="AK255" s="406" t="s">
        <v>40</v>
      </c>
      <c r="AL255" s="396" t="s">
        <v>25</v>
      </c>
      <c r="AM255" s="396"/>
      <c r="AN255" s="396" t="str">
        <f t="shared" ref="AN255" si="787">IF($F$23="","",$F$23)</f>
        <v>Education /Job Training</v>
      </c>
      <c r="AO255" s="396" t="str">
        <f t="shared" ref="AO255" si="788">IF($F$24="","",$F$24)</f>
        <v>Health Services</v>
      </c>
      <c r="AP255" s="396" t="str">
        <f t="shared" ref="AP255" si="789">IF($F$25="","",$F$25)</f>
        <v>Recreation</v>
      </c>
      <c r="AU255" s="394"/>
    </row>
    <row r="256" spans="4:47" x14ac:dyDescent="0.25">
      <c r="D256" s="407" t="str">
        <f t="shared" ref="D256:D258" si="790">IFERROR(VLOOKUP($E256,$U$4:$V$6,2,0),"")</f>
        <v/>
      </c>
      <c r="E256" s="354" t="str">
        <f t="shared" ref="E256" si="791">IF(OR(N256="",N256=0,G256="",J256=""),"",(IF(AND(F254=O$4,N256&lt;=Q$4),3,IF(AND(F254=O$4,N256&lt;=R$4),2,IF(AND(F254=O$4,N256&lt;=S$4),1,0)))+IF(AND(F254=O$5,N256&lt;=Q$5),3,IF(AND(F254=O$5,N256&lt;=R$5),2,IF(AND(F254=O$5,N256&lt;=S$5),1,0)))+IF(AND(F254=O$6,N256&lt;=Q$6),3,IF(AND(F254=O$6,N256&lt;=R$6),2,IF(AND(F254=O$6,N256&lt;=S$6),1,0)))+IF(AND(F254=O$7,N256&lt;=Q$7),3,IF(AND(F254=O$7,N256&lt;=R$7),2,IF(AND(F254=O$7,N256&lt;=S$7),1,0)))))</f>
        <v/>
      </c>
      <c r="F256" s="276" t="str">
        <f t="shared" ref="F256" si="792">IF($F$23="","",$F$23)</f>
        <v>Education /Job Training</v>
      </c>
      <c r="G256" s="638"/>
      <c r="H256" s="639"/>
      <c r="I256" s="640"/>
      <c r="J256" s="638"/>
      <c r="K256" s="639"/>
      <c r="L256" s="639"/>
      <c r="M256" s="640"/>
      <c r="N256" s="269"/>
      <c r="O256" s="392">
        <f t="shared" ref="O256" si="793">IF(F254="",0,1)</f>
        <v>0</v>
      </c>
      <c r="Q256" s="392" t="str">
        <f t="shared" ref="Q256" si="794">IF(F254="","",IF(E256="",0,E256))</f>
        <v/>
      </c>
      <c r="R256" s="392" t="str">
        <f t="shared" ref="R256" si="795">IF(F254="","",IF(E257="",0,E257))</f>
        <v/>
      </c>
      <c r="S256" s="392" t="str">
        <f t="shared" ref="S256" si="796">IF(F254="","",IF(E258="",0,E258))</f>
        <v/>
      </c>
      <c r="X256" s="394"/>
      <c r="AA256" s="407" t="str">
        <f t="shared" si="738"/>
        <v/>
      </c>
      <c r="AB256" s="354" t="str">
        <f t="shared" ref="AB256" si="797">IF(OR(AK256="",AK256=0,AD256="",AG256=""),"",(IF(AND(AC254=AL$4,AK256&lt;=AN$4),3,IF(AND(AC254=AL$4,AK256&lt;=AO$4),2,IF(AND(AC254=AL$4,AK256&lt;=AP$4),1,0)))+IF(AND(AC254=AL$5,AK256&lt;=AN$5),3,IF(AND(AC254=AL$5,AK256&lt;=AO$5),2,IF(AND(AC254=AL$5,AK256&lt;=AP$5),1,0)))+IF(AND(AC254=AL$6,AK256&lt;=AN$6),3,IF(AND(AC254=AL$6,AK256&lt;=AO$6),2,IF(AND(AC254=AL$6,AK256&lt;=AP$6),1,0)))+IF(AND(AC254=AL$7,AK256&lt;=AN$7),3,IF(AND(AC254=AL$7,AK256&lt;=AO$7),2,IF(AND(AC254=AL$7,AK256&lt;=AP$7),1,0)))))</f>
        <v/>
      </c>
      <c r="AC256" s="276" t="str">
        <f t="shared" ref="AC256" si="798">IF($F$23="","",$F$23)</f>
        <v>Education /Job Training</v>
      </c>
      <c r="AD256" s="646"/>
      <c r="AE256" s="647"/>
      <c r="AF256" s="648"/>
      <c r="AG256" s="646"/>
      <c r="AH256" s="647"/>
      <c r="AI256" s="647"/>
      <c r="AJ256" s="648"/>
      <c r="AK256" s="408"/>
      <c r="AL256" s="392">
        <f t="shared" ref="AL256" si="799">IF(AC254="",0,1)</f>
        <v>0</v>
      </c>
      <c r="AN256" s="392" t="str">
        <f t="shared" ref="AN256" si="800">IF(AC254="","",IF(AB256="",0,AB256))</f>
        <v/>
      </c>
      <c r="AO256" s="392" t="str">
        <f t="shared" ref="AO256" si="801">IF(AC254="","",IF(AB257="",0,AB257))</f>
        <v/>
      </c>
      <c r="AP256" s="392" t="str">
        <f t="shared" ref="AP256" si="802">IF(AC254="","",IF(AB258="",0,AB258))</f>
        <v/>
      </c>
      <c r="AU256" s="394"/>
    </row>
    <row r="257" spans="4:47" ht="15" customHeight="1" x14ac:dyDescent="0.25">
      <c r="D257" s="407" t="str">
        <f t="shared" si="790"/>
        <v/>
      </c>
      <c r="E257" s="354" t="str">
        <f t="shared" ref="E257" si="803">IF(OR(N257="",N257=0,G257="",J257=""),"",(IF(AND(F254=O$4,N257&lt;=Q$4),3,IF(AND(F254=O$4,N257&lt;=R$4),2,IF(AND(F254=O$4,N257&lt;=S$4),1,0)))+IF(AND(F254=O$5,N257&lt;=Q$5),3,IF(AND(F254=O$5,N257&lt;=R$5),2,IF(AND(F254=O$5,N257&lt;=S$5),1,0)))+IF(AND(F254=O$6,N257&lt;=Q$6),3,IF(AND(F254=O$6,N257&lt;=R$6),2,IF(AND(F254=O$6,N257&lt;=S$6),1,0)))+IF(AND(F254=O$7,N257&lt;=Q$7),3,IF(AND(F254=O$7,N257&lt;=R$7),2,IF(AND(F254=O$7,N257&lt;=S$7),1,0)))))</f>
        <v/>
      </c>
      <c r="F257" s="276" t="str">
        <f t="shared" ref="F257" si="804">IF($F$24="","",$F$24)</f>
        <v>Health Services</v>
      </c>
      <c r="G257" s="638"/>
      <c r="H257" s="639"/>
      <c r="I257" s="640"/>
      <c r="J257" s="638"/>
      <c r="K257" s="639"/>
      <c r="L257" s="639"/>
      <c r="M257" s="640"/>
      <c r="N257" s="269"/>
      <c r="X257" s="394"/>
      <c r="AA257" s="407" t="str">
        <f t="shared" si="738"/>
        <v/>
      </c>
      <c r="AB257" s="354" t="str">
        <f t="shared" ref="AB257" si="805">IF(OR(AK257="",AK257=0,AD257="",AG257=""),"",(IF(AND(AC254=AL$4,AK257&lt;=AN$4),3,IF(AND(AC254=AL$4,AK257&lt;=AO$4),2,IF(AND(AC254=AL$4,AK257&lt;=AP$4),1,0)))+IF(AND(AC254=AL$5,AK257&lt;=AN$5),3,IF(AND(AC254=AL$5,AK257&lt;=AO$5),2,IF(AND(AC254=AL$5,AK257&lt;=AP$5),1,0)))+IF(AND(AC254=AL$6,AK257&lt;=AN$6),3,IF(AND(AC254=AL$6,AK257&lt;=AO$6),2,IF(AND(AC254=AL$6,AK257&lt;=AP$6),1,0)))+IF(AND(AC254=AL$7,AK257&lt;=AN$7),3,IF(AND(AC254=AL$7,AK257&lt;=AO$7),2,IF(AND(AC254=AL$7,AK257&lt;=AP$7),1,0)))))</f>
        <v/>
      </c>
      <c r="AC257" s="276" t="str">
        <f t="shared" ref="AC257" si="806">IF($F$24="","",$F$24)</f>
        <v>Health Services</v>
      </c>
      <c r="AD257" s="646"/>
      <c r="AE257" s="647"/>
      <c r="AF257" s="648"/>
      <c r="AG257" s="646"/>
      <c r="AH257" s="647"/>
      <c r="AI257" s="647"/>
      <c r="AJ257" s="648"/>
      <c r="AK257" s="408"/>
      <c r="AU257" s="394"/>
    </row>
    <row r="258" spans="4:47" ht="15" customHeight="1" x14ac:dyDescent="0.25">
      <c r="D258" s="407" t="str">
        <f t="shared" si="790"/>
        <v/>
      </c>
      <c r="E258" s="354" t="str">
        <f t="shared" ref="E258" si="807">IF(OR(N258="",N258=0,G258="",J258=""),"",(IF(AND(F254=O$4,N258&lt;=Q$4),3,IF(AND(F254=O$4,N258&lt;=R$4),2,IF(AND(F254=O$4,N258&lt;=S$4),1,0)))+IF(AND(F254=O$5,N258&lt;=Q$5),3,IF(AND(F254=O$5,N258&lt;=R$5),2,IF(AND(F254=O$5,N258&lt;=S$5),1,0)))+IF(AND(F254=O$6,N258&lt;=Q$6),3,IF(AND(F254=O$6,N258&lt;=R$6),2,IF(AND(F254=O$6,N258&lt;=S$6),1,0)))+IF(AND(F254=O$7,N258&lt;=Q$7),3,IF(AND(F254=O$7,N258&lt;=R$7),2,IF(AND(F254=O$7,N258&lt;=S$7),1,0)))))</f>
        <v/>
      </c>
      <c r="F258" s="276" t="str">
        <f t="shared" ref="F258" si="808">IF($F$25="","",$F$25)</f>
        <v>Recreation</v>
      </c>
      <c r="G258" s="638"/>
      <c r="H258" s="639"/>
      <c r="I258" s="640"/>
      <c r="J258" s="638"/>
      <c r="K258" s="639"/>
      <c r="L258" s="639"/>
      <c r="M258" s="640"/>
      <c r="N258" s="269"/>
      <c r="X258" s="394"/>
      <c r="AA258" s="407" t="str">
        <f t="shared" si="738"/>
        <v/>
      </c>
      <c r="AB258" s="354" t="str">
        <f t="shared" ref="AB258" si="809">IF(OR(AK258="",AK258=0,AD258="",AG258=""),"",(IF(AND(AC254=AL$4,AK258&lt;=AN$4),3,IF(AND(AC254=AL$4,AK258&lt;=AO$4),2,IF(AND(AC254=AL$4,AK258&lt;=AP$4),1,0)))+IF(AND(AC254=AL$5,AK258&lt;=AN$5),3,IF(AND(AC254=AL$5,AK258&lt;=AO$5),2,IF(AND(AC254=AL$5,AK258&lt;=AP$5),1,0)))+IF(AND(AC254=AL$6,AK258&lt;=AN$6),3,IF(AND(AC254=AL$6,AK258&lt;=AO$6),2,IF(AND(AC254=AL$6,AK258&lt;=AP$6),1,0)))+IF(AND(AC254=AL$7,AK258&lt;=AN$7),3,IF(AND(AC254=AL$7,AK258&lt;=AO$7),2,IF(AND(AC254=AL$7,AK258&lt;=AP$7),1,0)))))</f>
        <v/>
      </c>
      <c r="AC258" s="276" t="str">
        <f t="shared" ref="AC258" si="810">IF($F$25="","",$F$25)</f>
        <v>Recreation</v>
      </c>
      <c r="AD258" s="646"/>
      <c r="AE258" s="647"/>
      <c r="AF258" s="648"/>
      <c r="AG258" s="646"/>
      <c r="AH258" s="647"/>
      <c r="AI258" s="647"/>
      <c r="AJ258" s="648"/>
      <c r="AK258" s="408"/>
      <c r="AU258" s="394"/>
    </row>
    <row r="259" spans="4:47" ht="15" customHeight="1" thickBot="1" x14ac:dyDescent="0.3">
      <c r="D259" s="409"/>
      <c r="E259" s="132"/>
      <c r="F259" s="132"/>
      <c r="G259" s="132"/>
      <c r="H259" s="132"/>
      <c r="I259" s="132"/>
      <c r="J259" s="132"/>
      <c r="K259" s="132"/>
      <c r="L259" s="132"/>
      <c r="M259" s="132"/>
      <c r="N259" s="410"/>
      <c r="O259" s="411"/>
      <c r="X259" s="394"/>
      <c r="AA259" s="409"/>
      <c r="AB259" s="132"/>
      <c r="AC259" s="132"/>
      <c r="AD259" s="132"/>
      <c r="AE259" s="132"/>
      <c r="AF259" s="132"/>
      <c r="AG259" s="132"/>
      <c r="AH259" s="132"/>
      <c r="AI259" s="132"/>
      <c r="AJ259" s="132"/>
      <c r="AK259" s="410"/>
      <c r="AL259" s="411"/>
      <c r="AU259" s="394"/>
    </row>
    <row r="260" spans="4:47" ht="15" customHeight="1" x14ac:dyDescent="0.25">
      <c r="D260" s="641"/>
      <c r="E260" s="642"/>
      <c r="F260" s="642"/>
      <c r="G260" s="642"/>
      <c r="H260" s="642"/>
      <c r="I260" s="642"/>
      <c r="J260" s="642"/>
      <c r="K260" s="642"/>
      <c r="L260" s="642"/>
      <c r="M260" s="642"/>
      <c r="N260" s="643"/>
      <c r="X260" s="394"/>
      <c r="AA260" s="641"/>
      <c r="AB260" s="642"/>
      <c r="AC260" s="642"/>
      <c r="AD260" s="642"/>
      <c r="AE260" s="642"/>
      <c r="AF260" s="642"/>
      <c r="AG260" s="642"/>
      <c r="AH260" s="642"/>
      <c r="AI260" s="642"/>
      <c r="AJ260" s="642"/>
      <c r="AK260" s="643"/>
      <c r="AU260" s="394"/>
    </row>
    <row r="261" spans="4:47" ht="15" customHeight="1" x14ac:dyDescent="0.25">
      <c r="D261" s="398"/>
      <c r="E261" s="124" t="s">
        <v>35</v>
      </c>
      <c r="F261" s="353">
        <v>30</v>
      </c>
      <c r="G261" s="124" t="s">
        <v>306</v>
      </c>
      <c r="H261" s="124"/>
      <c r="I261" s="124"/>
      <c r="J261" s="21" t="s">
        <v>144</v>
      </c>
      <c r="K261" s="265"/>
      <c r="L261" s="1"/>
      <c r="M261" s="1"/>
      <c r="N261" s="400"/>
      <c r="X261" s="394"/>
      <c r="AA261" s="398"/>
      <c r="AB261" s="124" t="s">
        <v>35</v>
      </c>
      <c r="AC261" s="353">
        <v>30</v>
      </c>
      <c r="AD261" s="124" t="s">
        <v>306</v>
      </c>
      <c r="AE261" s="124"/>
      <c r="AF261" s="124"/>
      <c r="AG261" s="21" t="s">
        <v>144</v>
      </c>
      <c r="AH261" s="399"/>
      <c r="AI261" s="1"/>
      <c r="AJ261" s="1"/>
      <c r="AK261" s="400"/>
      <c r="AU261" s="394"/>
    </row>
    <row r="262" spans="4:47" x14ac:dyDescent="0.25">
      <c r="D262" s="644" t="s">
        <v>36</v>
      </c>
      <c r="E262" s="645"/>
      <c r="F262" s="268" t="s">
        <v>28</v>
      </c>
      <c r="G262" s="402" t="str">
        <f t="shared" ref="G262" si="811">IF(F262=O$4,P$4,IF(F262=O$5,P$5,IF(F262=O$6,P$6,IF(F262=O$7,P$7,IF(F262=O$8,"","")))))</f>
        <v/>
      </c>
      <c r="H262" s="403"/>
      <c r="I262" s="403"/>
      <c r="J262" s="21" t="s">
        <v>145</v>
      </c>
      <c r="K262" s="265"/>
      <c r="L262" s="3"/>
      <c r="M262" s="3"/>
      <c r="N262" s="404"/>
      <c r="X262" s="394"/>
      <c r="AA262" s="644" t="s">
        <v>36</v>
      </c>
      <c r="AB262" s="645"/>
      <c r="AC262" s="401" t="s">
        <v>28</v>
      </c>
      <c r="AD262" s="402" t="str">
        <f t="shared" ref="AD262" si="812">IF(AC262=AL$4,AM$4,IF(AC262=AL$5,AM$5,IF(AC262=AL$6,AM$6,IF(AC262=AL$7,AM$7,IF(AC262=AL$8,"","")))))</f>
        <v/>
      </c>
      <c r="AE262" s="403"/>
      <c r="AF262" s="403"/>
      <c r="AG262" s="21" t="s">
        <v>145</v>
      </c>
      <c r="AH262" s="399"/>
      <c r="AI262" s="3"/>
      <c r="AJ262" s="3"/>
      <c r="AK262" s="404"/>
      <c r="AU262" s="394"/>
    </row>
    <row r="263" spans="4:47" x14ac:dyDescent="0.25">
      <c r="D263" s="405" t="s">
        <v>299</v>
      </c>
      <c r="E263" s="361" t="s">
        <v>59</v>
      </c>
      <c r="F263" s="124" t="s">
        <v>37</v>
      </c>
      <c r="G263" s="124" t="s">
        <v>38</v>
      </c>
      <c r="H263" s="124"/>
      <c r="I263" s="124"/>
      <c r="J263" s="124" t="s">
        <v>39</v>
      </c>
      <c r="K263" s="124"/>
      <c r="L263" s="124"/>
      <c r="M263" s="124"/>
      <c r="N263" s="406" t="s">
        <v>40</v>
      </c>
      <c r="O263" s="396" t="s">
        <v>25</v>
      </c>
      <c r="P263" s="396"/>
      <c r="Q263" s="396" t="str">
        <f t="shared" ref="Q263" si="813">IF($F$23="","",$F$23)</f>
        <v>Education /Job Training</v>
      </c>
      <c r="R263" s="396" t="str">
        <f t="shared" ref="R263" si="814">IF($F$24="","",$F$24)</f>
        <v>Health Services</v>
      </c>
      <c r="S263" s="396" t="str">
        <f t="shared" ref="S263" si="815">IF($F$25="","",$F$25)</f>
        <v>Recreation</v>
      </c>
      <c r="X263" s="394"/>
      <c r="AA263" s="405" t="s">
        <v>299</v>
      </c>
      <c r="AB263" s="361" t="s">
        <v>59</v>
      </c>
      <c r="AC263" s="124" t="s">
        <v>37</v>
      </c>
      <c r="AD263" s="124" t="s">
        <v>38</v>
      </c>
      <c r="AE263" s="124"/>
      <c r="AF263" s="124"/>
      <c r="AG263" s="124" t="s">
        <v>39</v>
      </c>
      <c r="AH263" s="124"/>
      <c r="AI263" s="124"/>
      <c r="AJ263" s="124"/>
      <c r="AK263" s="406" t="s">
        <v>40</v>
      </c>
      <c r="AL263" s="396" t="s">
        <v>25</v>
      </c>
      <c r="AM263" s="396"/>
      <c r="AN263" s="396" t="str">
        <f t="shared" ref="AN263" si="816">IF($F$23="","",$F$23)</f>
        <v>Education /Job Training</v>
      </c>
      <c r="AO263" s="396" t="str">
        <f t="shared" ref="AO263" si="817">IF($F$24="","",$F$24)</f>
        <v>Health Services</v>
      </c>
      <c r="AP263" s="396" t="str">
        <f t="shared" ref="AP263" si="818">IF($F$25="","",$F$25)</f>
        <v>Recreation</v>
      </c>
      <c r="AU263" s="394"/>
    </row>
    <row r="264" spans="4:47" x14ac:dyDescent="0.25">
      <c r="D264" s="407" t="str">
        <f t="shared" ref="D264:D266" si="819">IFERROR(VLOOKUP($E264,$U$4:$V$6,2,0),"")</f>
        <v/>
      </c>
      <c r="E264" s="354" t="str">
        <f t="shared" ref="E264" si="820">IF(OR(N264="",N264=0,G264="",J264=""),"",(IF(AND(F262=O$4,N264&lt;=Q$4),3,IF(AND(F262=O$4,N264&lt;=R$4),2,IF(AND(F262=O$4,N264&lt;=S$4),1,0)))+IF(AND(F262=O$5,N264&lt;=Q$5),3,IF(AND(F262=O$5,N264&lt;=R$5),2,IF(AND(F262=O$5,N264&lt;=S$5),1,0)))+IF(AND(F262=O$6,N264&lt;=Q$6),3,IF(AND(F262=O$6,N264&lt;=R$6),2,IF(AND(F262=O$6,N264&lt;=S$6),1,0)))+IF(AND(F262=O$7,N264&lt;=Q$7),3,IF(AND(F262=O$7,N264&lt;=R$7),2,IF(AND(F262=O$7,N264&lt;=S$7),1,0)))))</f>
        <v/>
      </c>
      <c r="F264" s="276" t="str">
        <f t="shared" ref="F264" si="821">IF($F$23="","",$F$23)</f>
        <v>Education /Job Training</v>
      </c>
      <c r="G264" s="638"/>
      <c r="H264" s="639"/>
      <c r="I264" s="640"/>
      <c r="J264" s="638"/>
      <c r="K264" s="639"/>
      <c r="L264" s="639"/>
      <c r="M264" s="640"/>
      <c r="N264" s="269"/>
      <c r="O264" s="392">
        <f t="shared" ref="O264" si="822">IF(F262="",0,1)</f>
        <v>0</v>
      </c>
      <c r="Q264" s="392" t="str">
        <f t="shared" ref="Q264" si="823">IF(F262="","",IF(E264="",0,E264))</f>
        <v/>
      </c>
      <c r="R264" s="392" t="str">
        <f t="shared" ref="R264" si="824">IF(F262="","",IF(E265="",0,E265))</f>
        <v/>
      </c>
      <c r="S264" s="392" t="str">
        <f t="shared" ref="S264" si="825">IF(F262="","",IF(E266="",0,E266))</f>
        <v/>
      </c>
      <c r="X264" s="394"/>
      <c r="AA264" s="407" t="str">
        <f t="shared" si="738"/>
        <v/>
      </c>
      <c r="AB264" s="354" t="str">
        <f t="shared" ref="AB264" si="826">IF(OR(AK264="",AK264=0,AD264="",AG264=""),"",(IF(AND(AC262=AL$4,AK264&lt;=AN$4),3,IF(AND(AC262=AL$4,AK264&lt;=AO$4),2,IF(AND(AC262=AL$4,AK264&lt;=AP$4),1,0)))+IF(AND(AC262=AL$5,AK264&lt;=AN$5),3,IF(AND(AC262=AL$5,AK264&lt;=AO$5),2,IF(AND(AC262=AL$5,AK264&lt;=AP$5),1,0)))+IF(AND(AC262=AL$6,AK264&lt;=AN$6),3,IF(AND(AC262=AL$6,AK264&lt;=AO$6),2,IF(AND(AC262=AL$6,AK264&lt;=AP$6),1,0)))+IF(AND(AC262=AL$7,AK264&lt;=AN$7),3,IF(AND(AC262=AL$7,AK264&lt;=AO$7),2,IF(AND(AC262=AL$7,AK264&lt;=AP$7),1,0)))))</f>
        <v/>
      </c>
      <c r="AC264" s="276" t="str">
        <f t="shared" ref="AC264" si="827">IF($F$23="","",$F$23)</f>
        <v>Education /Job Training</v>
      </c>
      <c r="AD264" s="646"/>
      <c r="AE264" s="647"/>
      <c r="AF264" s="648"/>
      <c r="AG264" s="646"/>
      <c r="AH264" s="647"/>
      <c r="AI264" s="647"/>
      <c r="AJ264" s="648"/>
      <c r="AK264" s="408"/>
      <c r="AL264" s="392">
        <f t="shared" ref="AL264" si="828">IF(AC262="",0,1)</f>
        <v>0</v>
      </c>
      <c r="AN264" s="392" t="str">
        <f t="shared" ref="AN264" si="829">IF(AC262="","",IF(AB264="",0,AB264))</f>
        <v/>
      </c>
      <c r="AO264" s="392" t="str">
        <f t="shared" ref="AO264" si="830">IF(AC262="","",IF(AB265="",0,AB265))</f>
        <v/>
      </c>
      <c r="AP264" s="392" t="str">
        <f t="shared" ref="AP264" si="831">IF(AC262="","",IF(AB266="",0,AB266))</f>
        <v/>
      </c>
      <c r="AU264" s="394"/>
    </row>
    <row r="265" spans="4:47" x14ac:dyDescent="0.25">
      <c r="D265" s="407" t="str">
        <f t="shared" si="819"/>
        <v/>
      </c>
      <c r="E265" s="354" t="str">
        <f t="shared" ref="E265" si="832">IF(OR(N265="",N265=0,G265="",J265=""),"",(IF(AND(F262=O$4,N265&lt;=Q$4),3,IF(AND(F262=O$4,N265&lt;=R$4),2,IF(AND(F262=O$4,N265&lt;=S$4),1,0)))+IF(AND(F262=O$5,N265&lt;=Q$5),3,IF(AND(F262=O$5,N265&lt;=R$5),2,IF(AND(F262=O$5,N265&lt;=S$5),1,0)))+IF(AND(F262=O$6,N265&lt;=Q$6),3,IF(AND(F262=O$6,N265&lt;=R$6),2,IF(AND(F262=O$6,N265&lt;=S$6),1,0)))+IF(AND(F262=O$7,N265&lt;=Q$7),3,IF(AND(F262=O$7,N265&lt;=R$7),2,IF(AND(F262=O$7,N265&lt;=S$7),1,0)))))</f>
        <v/>
      </c>
      <c r="F265" s="276" t="str">
        <f t="shared" ref="F265" si="833">IF($F$24="","",$F$24)</f>
        <v>Health Services</v>
      </c>
      <c r="G265" s="638"/>
      <c r="H265" s="639"/>
      <c r="I265" s="640"/>
      <c r="J265" s="638"/>
      <c r="K265" s="639"/>
      <c r="L265" s="639"/>
      <c r="M265" s="640"/>
      <c r="N265" s="269"/>
      <c r="X265" s="394"/>
      <c r="AA265" s="407" t="str">
        <f t="shared" si="738"/>
        <v/>
      </c>
      <c r="AB265" s="354" t="str">
        <f t="shared" ref="AB265" si="834">IF(OR(AK265="",AK265=0,AD265="",AG265=""),"",(IF(AND(AC262=AL$4,AK265&lt;=AN$4),3,IF(AND(AC262=AL$4,AK265&lt;=AO$4),2,IF(AND(AC262=AL$4,AK265&lt;=AP$4),1,0)))+IF(AND(AC262=AL$5,AK265&lt;=AN$5),3,IF(AND(AC262=AL$5,AK265&lt;=AO$5),2,IF(AND(AC262=AL$5,AK265&lt;=AP$5),1,0)))+IF(AND(AC262=AL$6,AK265&lt;=AN$6),3,IF(AND(AC262=AL$6,AK265&lt;=AO$6),2,IF(AND(AC262=AL$6,AK265&lt;=AP$6),1,0)))+IF(AND(AC262=AL$7,AK265&lt;=AN$7),3,IF(AND(AC262=AL$7,AK265&lt;=AO$7),2,IF(AND(AC262=AL$7,AK265&lt;=AP$7),1,0)))))</f>
        <v/>
      </c>
      <c r="AC265" s="276" t="str">
        <f t="shared" ref="AC265" si="835">IF($F$24="","",$F$24)</f>
        <v>Health Services</v>
      </c>
      <c r="AD265" s="646"/>
      <c r="AE265" s="647"/>
      <c r="AF265" s="648"/>
      <c r="AG265" s="646"/>
      <c r="AH265" s="647"/>
      <c r="AI265" s="647"/>
      <c r="AJ265" s="648"/>
      <c r="AK265" s="408"/>
      <c r="AU265" s="394"/>
    </row>
    <row r="266" spans="4:47" x14ac:dyDescent="0.25">
      <c r="D266" s="407" t="str">
        <f t="shared" si="819"/>
        <v/>
      </c>
      <c r="E266" s="354" t="str">
        <f t="shared" ref="E266" si="836">IF(OR(N266="",N266=0,G266="",J266=""),"",(IF(AND(F262=O$4,N266&lt;=Q$4),3,IF(AND(F262=O$4,N266&lt;=R$4),2,IF(AND(F262=O$4,N266&lt;=S$4),1,0)))+IF(AND(F262=O$5,N266&lt;=Q$5),3,IF(AND(F262=O$5,N266&lt;=R$5),2,IF(AND(F262=O$5,N266&lt;=S$5),1,0)))+IF(AND(F262=O$6,N266&lt;=Q$6),3,IF(AND(F262=O$6,N266&lt;=R$6),2,IF(AND(F262=O$6,N266&lt;=S$6),1,0)))+IF(AND(F262=O$7,N266&lt;=Q$7),3,IF(AND(F262=O$7,N266&lt;=R$7),2,IF(AND(F262=O$7,N266&lt;=S$7),1,0)))))</f>
        <v/>
      </c>
      <c r="F266" s="276" t="str">
        <f t="shared" ref="F266" si="837">IF($F$25="","",$F$25)</f>
        <v>Recreation</v>
      </c>
      <c r="G266" s="638"/>
      <c r="H266" s="639"/>
      <c r="I266" s="640"/>
      <c r="J266" s="638"/>
      <c r="K266" s="639"/>
      <c r="L266" s="639"/>
      <c r="M266" s="640"/>
      <c r="N266" s="269"/>
      <c r="X266" s="394"/>
      <c r="AA266" s="407" t="str">
        <f t="shared" si="738"/>
        <v/>
      </c>
      <c r="AB266" s="354" t="str">
        <f t="shared" ref="AB266" si="838">IF(OR(AK266="",AK266=0,AD266="",AG266=""),"",(IF(AND(AC262=AL$4,AK266&lt;=AN$4),3,IF(AND(AC262=AL$4,AK266&lt;=AO$4),2,IF(AND(AC262=AL$4,AK266&lt;=AP$4),1,0)))+IF(AND(AC262=AL$5,AK266&lt;=AN$5),3,IF(AND(AC262=AL$5,AK266&lt;=AO$5),2,IF(AND(AC262=AL$5,AK266&lt;=AP$5),1,0)))+IF(AND(AC262=AL$6,AK266&lt;=AN$6),3,IF(AND(AC262=AL$6,AK266&lt;=AO$6),2,IF(AND(AC262=AL$6,AK266&lt;=AP$6),1,0)))+IF(AND(AC262=AL$7,AK266&lt;=AN$7),3,IF(AND(AC262=AL$7,AK266&lt;=AO$7),2,IF(AND(AC262=AL$7,AK266&lt;=AP$7),1,0)))))</f>
        <v/>
      </c>
      <c r="AC266" s="276" t="str">
        <f t="shared" ref="AC266" si="839">IF($F$25="","",$F$25)</f>
        <v>Recreation</v>
      </c>
      <c r="AD266" s="646"/>
      <c r="AE266" s="647"/>
      <c r="AF266" s="648"/>
      <c r="AG266" s="646"/>
      <c r="AH266" s="647"/>
      <c r="AI266" s="647"/>
      <c r="AJ266" s="648"/>
      <c r="AK266" s="408"/>
      <c r="AU266" s="394"/>
    </row>
    <row r="267" spans="4:47" ht="15" customHeight="1" thickBot="1" x14ac:dyDescent="0.3">
      <c r="D267" s="409"/>
      <c r="E267" s="132"/>
      <c r="F267" s="132"/>
      <c r="G267" s="132"/>
      <c r="H267" s="132"/>
      <c r="I267" s="132"/>
      <c r="J267" s="132"/>
      <c r="K267" s="132"/>
      <c r="L267" s="132"/>
      <c r="M267" s="132"/>
      <c r="N267" s="410"/>
      <c r="O267" s="411"/>
      <c r="X267" s="394"/>
      <c r="AA267" s="409"/>
      <c r="AB267" s="132"/>
      <c r="AC267" s="132"/>
      <c r="AD267" s="132"/>
      <c r="AE267" s="132"/>
      <c r="AF267" s="132"/>
      <c r="AG267" s="132"/>
      <c r="AH267" s="132"/>
      <c r="AI267" s="132"/>
      <c r="AJ267" s="132"/>
      <c r="AK267" s="410"/>
      <c r="AL267" s="411"/>
      <c r="AU267" s="394"/>
    </row>
    <row r="268" spans="4:47" ht="15" customHeight="1" x14ac:dyDescent="0.25">
      <c r="D268" s="641"/>
      <c r="E268" s="642"/>
      <c r="F268" s="642"/>
      <c r="G268" s="642"/>
      <c r="H268" s="642"/>
      <c r="I268" s="642"/>
      <c r="J268" s="642"/>
      <c r="K268" s="642"/>
      <c r="L268" s="642"/>
      <c r="M268" s="642"/>
      <c r="N268" s="643"/>
      <c r="X268" s="394"/>
      <c r="AA268" s="641"/>
      <c r="AB268" s="642"/>
      <c r="AC268" s="642"/>
      <c r="AD268" s="642"/>
      <c r="AE268" s="642"/>
      <c r="AF268" s="642"/>
      <c r="AG268" s="642"/>
      <c r="AH268" s="642"/>
      <c r="AI268" s="642"/>
      <c r="AJ268" s="642"/>
      <c r="AK268" s="643"/>
      <c r="AU268" s="394"/>
    </row>
    <row r="269" spans="4:47" ht="15" customHeight="1" x14ac:dyDescent="0.25">
      <c r="D269" s="398"/>
      <c r="E269" s="124" t="s">
        <v>35</v>
      </c>
      <c r="F269" s="353">
        <v>31</v>
      </c>
      <c r="G269" s="124" t="s">
        <v>306</v>
      </c>
      <c r="H269" s="124"/>
      <c r="I269" s="124"/>
      <c r="J269" s="21" t="s">
        <v>144</v>
      </c>
      <c r="K269" s="265"/>
      <c r="L269" s="1"/>
      <c r="M269" s="1"/>
      <c r="N269" s="400"/>
      <c r="X269" s="394"/>
      <c r="AA269" s="398"/>
      <c r="AB269" s="124" t="s">
        <v>35</v>
      </c>
      <c r="AC269" s="353">
        <v>31</v>
      </c>
      <c r="AD269" s="124" t="s">
        <v>306</v>
      </c>
      <c r="AE269" s="124"/>
      <c r="AF269" s="124"/>
      <c r="AG269" s="21" t="s">
        <v>144</v>
      </c>
      <c r="AH269" s="399"/>
      <c r="AI269" s="1"/>
      <c r="AJ269" s="1"/>
      <c r="AK269" s="400"/>
      <c r="AU269" s="394"/>
    </row>
    <row r="270" spans="4:47" ht="15" customHeight="1" x14ac:dyDescent="0.25">
      <c r="D270" s="644" t="s">
        <v>36</v>
      </c>
      <c r="E270" s="645"/>
      <c r="F270" s="268" t="s">
        <v>28</v>
      </c>
      <c r="G270" s="402" t="str">
        <f t="shared" ref="G270" si="840">IF(F270=O$4,P$4,IF(F270=O$5,P$5,IF(F270=O$6,P$6,IF(F270=O$7,P$7,IF(F270=O$8,"","")))))</f>
        <v/>
      </c>
      <c r="H270" s="403"/>
      <c r="I270" s="403"/>
      <c r="J270" s="21" t="s">
        <v>145</v>
      </c>
      <c r="K270" s="265"/>
      <c r="L270" s="3"/>
      <c r="M270" s="3"/>
      <c r="N270" s="404"/>
      <c r="X270" s="394"/>
      <c r="AA270" s="644" t="s">
        <v>36</v>
      </c>
      <c r="AB270" s="645"/>
      <c r="AC270" s="401" t="s">
        <v>28</v>
      </c>
      <c r="AD270" s="402" t="str">
        <f t="shared" ref="AD270" si="841">IF(AC270=AL$4,AM$4,IF(AC270=AL$5,AM$5,IF(AC270=AL$6,AM$6,IF(AC270=AL$7,AM$7,IF(AC270=AL$8,"","")))))</f>
        <v/>
      </c>
      <c r="AE270" s="403"/>
      <c r="AF270" s="403"/>
      <c r="AG270" s="21" t="s">
        <v>145</v>
      </c>
      <c r="AH270" s="399"/>
      <c r="AI270" s="3"/>
      <c r="AJ270" s="3"/>
      <c r="AK270" s="404"/>
      <c r="AU270" s="394"/>
    </row>
    <row r="271" spans="4:47" ht="15" customHeight="1" x14ac:dyDescent="0.25">
      <c r="D271" s="405" t="s">
        <v>299</v>
      </c>
      <c r="E271" s="361" t="s">
        <v>59</v>
      </c>
      <c r="F271" s="124" t="s">
        <v>37</v>
      </c>
      <c r="G271" s="124" t="s">
        <v>38</v>
      </c>
      <c r="H271" s="124"/>
      <c r="I271" s="124"/>
      <c r="J271" s="124" t="s">
        <v>39</v>
      </c>
      <c r="K271" s="124"/>
      <c r="L271" s="124"/>
      <c r="M271" s="124"/>
      <c r="N271" s="406" t="s">
        <v>40</v>
      </c>
      <c r="O271" s="396" t="s">
        <v>25</v>
      </c>
      <c r="P271" s="396"/>
      <c r="Q271" s="396" t="str">
        <f t="shared" ref="Q271" si="842">IF($F$23="","",$F$23)</f>
        <v>Education /Job Training</v>
      </c>
      <c r="R271" s="396" t="str">
        <f t="shared" ref="R271" si="843">IF($F$24="","",$F$24)</f>
        <v>Health Services</v>
      </c>
      <c r="S271" s="396" t="str">
        <f t="shared" ref="S271" si="844">IF($F$25="","",$F$25)</f>
        <v>Recreation</v>
      </c>
      <c r="X271" s="394"/>
      <c r="AA271" s="405" t="s">
        <v>299</v>
      </c>
      <c r="AB271" s="361" t="s">
        <v>59</v>
      </c>
      <c r="AC271" s="124" t="s">
        <v>37</v>
      </c>
      <c r="AD271" s="124" t="s">
        <v>38</v>
      </c>
      <c r="AE271" s="124"/>
      <c r="AF271" s="124"/>
      <c r="AG271" s="124" t="s">
        <v>39</v>
      </c>
      <c r="AH271" s="124"/>
      <c r="AI271" s="124"/>
      <c r="AJ271" s="124"/>
      <c r="AK271" s="406" t="s">
        <v>40</v>
      </c>
      <c r="AL271" s="396" t="s">
        <v>25</v>
      </c>
      <c r="AM271" s="396"/>
      <c r="AN271" s="396" t="str">
        <f t="shared" ref="AN271" si="845">IF($F$23="","",$F$23)</f>
        <v>Education /Job Training</v>
      </c>
      <c r="AO271" s="396" t="str">
        <f t="shared" ref="AO271" si="846">IF($F$24="","",$F$24)</f>
        <v>Health Services</v>
      </c>
      <c r="AP271" s="396" t="str">
        <f t="shared" ref="AP271" si="847">IF($F$25="","",$F$25)</f>
        <v>Recreation</v>
      </c>
      <c r="AU271" s="394"/>
    </row>
    <row r="272" spans="4:47" x14ac:dyDescent="0.25">
      <c r="D272" s="407" t="str">
        <f t="shared" ref="D272:D274" si="848">IFERROR(VLOOKUP($E272,$U$4:$V$6,2,0),"")</f>
        <v/>
      </c>
      <c r="E272" s="354" t="str">
        <f t="shared" ref="E272" si="849">IF(OR(N272="",N272=0,G272="",J272=""),"",(IF(AND(F270=O$4,N272&lt;=Q$4),3,IF(AND(F270=O$4,N272&lt;=R$4),2,IF(AND(F270=O$4,N272&lt;=S$4),1,0)))+IF(AND(F270=O$5,N272&lt;=Q$5),3,IF(AND(F270=O$5,N272&lt;=R$5),2,IF(AND(F270=O$5,N272&lt;=S$5),1,0)))+IF(AND(F270=O$6,N272&lt;=Q$6),3,IF(AND(F270=O$6,N272&lt;=R$6),2,IF(AND(F270=O$6,N272&lt;=S$6),1,0)))+IF(AND(F270=O$7,N272&lt;=Q$7),3,IF(AND(F270=O$7,N272&lt;=R$7),2,IF(AND(F270=O$7,N272&lt;=S$7),1,0)))))</f>
        <v/>
      </c>
      <c r="F272" s="276" t="str">
        <f t="shared" ref="F272" si="850">IF($F$23="","",$F$23)</f>
        <v>Education /Job Training</v>
      </c>
      <c r="G272" s="638"/>
      <c r="H272" s="639"/>
      <c r="I272" s="640"/>
      <c r="J272" s="638"/>
      <c r="K272" s="639"/>
      <c r="L272" s="639"/>
      <c r="M272" s="640"/>
      <c r="N272" s="269"/>
      <c r="O272" s="392">
        <f t="shared" ref="O272" si="851">IF(F270="",0,1)</f>
        <v>0</v>
      </c>
      <c r="Q272" s="392" t="str">
        <f t="shared" ref="Q272" si="852">IF(F270="","",IF(E272="",0,E272))</f>
        <v/>
      </c>
      <c r="R272" s="392" t="str">
        <f t="shared" ref="R272" si="853">IF(F270="","",IF(E273="",0,E273))</f>
        <v/>
      </c>
      <c r="S272" s="392" t="str">
        <f t="shared" ref="S272" si="854">IF(F270="","",IF(E274="",0,E274))</f>
        <v/>
      </c>
      <c r="X272" s="394"/>
      <c r="AA272" s="407" t="str">
        <f t="shared" si="738"/>
        <v/>
      </c>
      <c r="AB272" s="354" t="str">
        <f t="shared" ref="AB272" si="855">IF(OR(AK272="",AK272=0,AD272="",AG272=""),"",(IF(AND(AC270=AL$4,AK272&lt;=AN$4),3,IF(AND(AC270=AL$4,AK272&lt;=AO$4),2,IF(AND(AC270=AL$4,AK272&lt;=AP$4),1,0)))+IF(AND(AC270=AL$5,AK272&lt;=AN$5),3,IF(AND(AC270=AL$5,AK272&lt;=AO$5),2,IF(AND(AC270=AL$5,AK272&lt;=AP$5),1,0)))+IF(AND(AC270=AL$6,AK272&lt;=AN$6),3,IF(AND(AC270=AL$6,AK272&lt;=AO$6),2,IF(AND(AC270=AL$6,AK272&lt;=AP$6),1,0)))+IF(AND(AC270=AL$7,AK272&lt;=AN$7),3,IF(AND(AC270=AL$7,AK272&lt;=AO$7),2,IF(AND(AC270=AL$7,AK272&lt;=AP$7),1,0)))))</f>
        <v/>
      </c>
      <c r="AC272" s="276" t="str">
        <f t="shared" ref="AC272" si="856">IF($F$23="","",$F$23)</f>
        <v>Education /Job Training</v>
      </c>
      <c r="AD272" s="646"/>
      <c r="AE272" s="647"/>
      <c r="AF272" s="648"/>
      <c r="AG272" s="646"/>
      <c r="AH272" s="647"/>
      <c r="AI272" s="647"/>
      <c r="AJ272" s="648"/>
      <c r="AK272" s="408"/>
      <c r="AL272" s="392">
        <f t="shared" ref="AL272" si="857">IF(AC270="",0,1)</f>
        <v>0</v>
      </c>
      <c r="AN272" s="392" t="str">
        <f t="shared" ref="AN272" si="858">IF(AC270="","",IF(AB272="",0,AB272))</f>
        <v/>
      </c>
      <c r="AO272" s="392" t="str">
        <f t="shared" ref="AO272" si="859">IF(AC270="","",IF(AB273="",0,AB273))</f>
        <v/>
      </c>
      <c r="AP272" s="392" t="str">
        <f t="shared" ref="AP272" si="860">IF(AC270="","",IF(AB274="",0,AB274))</f>
        <v/>
      </c>
      <c r="AU272" s="394"/>
    </row>
    <row r="273" spans="4:47" x14ac:dyDescent="0.25">
      <c r="D273" s="407" t="str">
        <f t="shared" si="848"/>
        <v/>
      </c>
      <c r="E273" s="354" t="str">
        <f t="shared" ref="E273" si="861">IF(OR(N273="",N273=0,G273="",J273=""),"",(IF(AND(F270=O$4,N273&lt;=Q$4),3,IF(AND(F270=O$4,N273&lt;=R$4),2,IF(AND(F270=O$4,N273&lt;=S$4),1,0)))+IF(AND(F270=O$5,N273&lt;=Q$5),3,IF(AND(F270=O$5,N273&lt;=R$5),2,IF(AND(F270=O$5,N273&lt;=S$5),1,0)))+IF(AND(F270=O$6,N273&lt;=Q$6),3,IF(AND(F270=O$6,N273&lt;=R$6),2,IF(AND(F270=O$6,N273&lt;=S$6),1,0)))+IF(AND(F270=O$7,N273&lt;=Q$7),3,IF(AND(F270=O$7,N273&lt;=R$7),2,IF(AND(F270=O$7,N273&lt;=S$7),1,0)))))</f>
        <v/>
      </c>
      <c r="F273" s="276" t="str">
        <f t="shared" ref="F273" si="862">IF($F$24="","",$F$24)</f>
        <v>Health Services</v>
      </c>
      <c r="G273" s="638"/>
      <c r="H273" s="639"/>
      <c r="I273" s="640"/>
      <c r="J273" s="638"/>
      <c r="K273" s="639"/>
      <c r="L273" s="639"/>
      <c r="M273" s="640"/>
      <c r="N273" s="269"/>
      <c r="X273" s="394"/>
      <c r="AA273" s="407" t="str">
        <f t="shared" si="738"/>
        <v/>
      </c>
      <c r="AB273" s="354" t="str">
        <f t="shared" ref="AB273" si="863">IF(OR(AK273="",AK273=0,AD273="",AG273=""),"",(IF(AND(AC270=AL$4,AK273&lt;=AN$4),3,IF(AND(AC270=AL$4,AK273&lt;=AO$4),2,IF(AND(AC270=AL$4,AK273&lt;=AP$4),1,0)))+IF(AND(AC270=AL$5,AK273&lt;=AN$5),3,IF(AND(AC270=AL$5,AK273&lt;=AO$5),2,IF(AND(AC270=AL$5,AK273&lt;=AP$5),1,0)))+IF(AND(AC270=AL$6,AK273&lt;=AN$6),3,IF(AND(AC270=AL$6,AK273&lt;=AO$6),2,IF(AND(AC270=AL$6,AK273&lt;=AP$6),1,0)))+IF(AND(AC270=AL$7,AK273&lt;=AN$7),3,IF(AND(AC270=AL$7,AK273&lt;=AO$7),2,IF(AND(AC270=AL$7,AK273&lt;=AP$7),1,0)))))</f>
        <v/>
      </c>
      <c r="AC273" s="276" t="str">
        <f t="shared" ref="AC273" si="864">IF($F$24="","",$F$24)</f>
        <v>Health Services</v>
      </c>
      <c r="AD273" s="646"/>
      <c r="AE273" s="647"/>
      <c r="AF273" s="648"/>
      <c r="AG273" s="646"/>
      <c r="AH273" s="647"/>
      <c r="AI273" s="647"/>
      <c r="AJ273" s="648"/>
      <c r="AK273" s="408"/>
      <c r="AU273" s="394"/>
    </row>
    <row r="274" spans="4:47" x14ac:dyDescent="0.25">
      <c r="D274" s="407" t="str">
        <f t="shared" si="848"/>
        <v/>
      </c>
      <c r="E274" s="354" t="str">
        <f t="shared" ref="E274" si="865">IF(OR(N274="",N274=0,G274="",J274=""),"",(IF(AND(F270=O$4,N274&lt;=Q$4),3,IF(AND(F270=O$4,N274&lt;=R$4),2,IF(AND(F270=O$4,N274&lt;=S$4),1,0)))+IF(AND(F270=O$5,N274&lt;=Q$5),3,IF(AND(F270=O$5,N274&lt;=R$5),2,IF(AND(F270=O$5,N274&lt;=S$5),1,0)))+IF(AND(F270=O$6,N274&lt;=Q$6),3,IF(AND(F270=O$6,N274&lt;=R$6),2,IF(AND(F270=O$6,N274&lt;=S$6),1,0)))+IF(AND(F270=O$7,N274&lt;=Q$7),3,IF(AND(F270=O$7,N274&lt;=R$7),2,IF(AND(F270=O$7,N274&lt;=S$7),1,0)))))</f>
        <v/>
      </c>
      <c r="F274" s="276" t="str">
        <f t="shared" ref="F274" si="866">IF($F$25="","",$F$25)</f>
        <v>Recreation</v>
      </c>
      <c r="G274" s="638"/>
      <c r="H274" s="639"/>
      <c r="I274" s="640"/>
      <c r="J274" s="638"/>
      <c r="K274" s="639"/>
      <c r="L274" s="639"/>
      <c r="M274" s="640"/>
      <c r="N274" s="269"/>
      <c r="X274" s="394"/>
      <c r="AA274" s="407" t="str">
        <f t="shared" si="738"/>
        <v/>
      </c>
      <c r="AB274" s="354" t="str">
        <f t="shared" ref="AB274" si="867">IF(OR(AK274="",AK274=0,AD274="",AG274=""),"",(IF(AND(AC270=AL$4,AK274&lt;=AN$4),3,IF(AND(AC270=AL$4,AK274&lt;=AO$4),2,IF(AND(AC270=AL$4,AK274&lt;=AP$4),1,0)))+IF(AND(AC270=AL$5,AK274&lt;=AN$5),3,IF(AND(AC270=AL$5,AK274&lt;=AO$5),2,IF(AND(AC270=AL$5,AK274&lt;=AP$5),1,0)))+IF(AND(AC270=AL$6,AK274&lt;=AN$6),3,IF(AND(AC270=AL$6,AK274&lt;=AO$6),2,IF(AND(AC270=AL$6,AK274&lt;=AP$6),1,0)))+IF(AND(AC270=AL$7,AK274&lt;=AN$7),3,IF(AND(AC270=AL$7,AK274&lt;=AO$7),2,IF(AND(AC270=AL$7,AK274&lt;=AP$7),1,0)))))</f>
        <v/>
      </c>
      <c r="AC274" s="276" t="str">
        <f t="shared" ref="AC274" si="868">IF($F$25="","",$F$25)</f>
        <v>Recreation</v>
      </c>
      <c r="AD274" s="646"/>
      <c r="AE274" s="647"/>
      <c r="AF274" s="648"/>
      <c r="AG274" s="646"/>
      <c r="AH274" s="647"/>
      <c r="AI274" s="647"/>
      <c r="AJ274" s="648"/>
      <c r="AK274" s="408"/>
      <c r="AU274" s="394"/>
    </row>
    <row r="275" spans="4:47" ht="16.5" thickBot="1" x14ac:dyDescent="0.3">
      <c r="D275" s="409"/>
      <c r="E275" s="132"/>
      <c r="F275" s="132"/>
      <c r="G275" s="132"/>
      <c r="H275" s="132"/>
      <c r="I275" s="132"/>
      <c r="J275" s="132"/>
      <c r="K275" s="132"/>
      <c r="L275" s="132"/>
      <c r="M275" s="132"/>
      <c r="N275" s="410"/>
      <c r="O275" s="411"/>
      <c r="X275" s="394"/>
      <c r="AA275" s="409"/>
      <c r="AB275" s="132"/>
      <c r="AC275" s="132"/>
      <c r="AD275" s="132"/>
      <c r="AE275" s="132"/>
      <c r="AF275" s="132"/>
      <c r="AG275" s="132"/>
      <c r="AH275" s="132"/>
      <c r="AI275" s="132"/>
      <c r="AJ275" s="132"/>
      <c r="AK275" s="410"/>
      <c r="AL275" s="411"/>
      <c r="AU275" s="394"/>
    </row>
    <row r="276" spans="4:47" x14ac:dyDescent="0.25">
      <c r="D276" s="641"/>
      <c r="E276" s="642"/>
      <c r="F276" s="642"/>
      <c r="G276" s="642"/>
      <c r="H276" s="642"/>
      <c r="I276" s="642"/>
      <c r="J276" s="642"/>
      <c r="K276" s="642"/>
      <c r="L276" s="642"/>
      <c r="M276" s="642"/>
      <c r="N276" s="643"/>
      <c r="X276" s="394"/>
      <c r="AA276" s="641"/>
      <c r="AB276" s="642"/>
      <c r="AC276" s="642"/>
      <c r="AD276" s="642"/>
      <c r="AE276" s="642"/>
      <c r="AF276" s="642"/>
      <c r="AG276" s="642"/>
      <c r="AH276" s="642"/>
      <c r="AI276" s="642"/>
      <c r="AJ276" s="642"/>
      <c r="AK276" s="643"/>
      <c r="AU276" s="394"/>
    </row>
    <row r="277" spans="4:47" ht="15" customHeight="1" x14ac:dyDescent="0.25">
      <c r="D277" s="398"/>
      <c r="E277" s="124" t="s">
        <v>35</v>
      </c>
      <c r="F277" s="353">
        <v>32</v>
      </c>
      <c r="G277" s="124" t="s">
        <v>306</v>
      </c>
      <c r="H277" s="124"/>
      <c r="I277" s="124"/>
      <c r="J277" s="21" t="s">
        <v>144</v>
      </c>
      <c r="K277" s="265"/>
      <c r="L277" s="1"/>
      <c r="M277" s="1"/>
      <c r="N277" s="400"/>
      <c r="X277" s="394"/>
      <c r="AA277" s="398"/>
      <c r="AB277" s="124" t="s">
        <v>35</v>
      </c>
      <c r="AC277" s="353">
        <v>32</v>
      </c>
      <c r="AD277" s="124" t="s">
        <v>306</v>
      </c>
      <c r="AE277" s="124"/>
      <c r="AF277" s="124"/>
      <c r="AG277" s="21" t="s">
        <v>144</v>
      </c>
      <c r="AH277" s="399"/>
      <c r="AI277" s="1"/>
      <c r="AJ277" s="1"/>
      <c r="AK277" s="400"/>
      <c r="AU277" s="394"/>
    </row>
    <row r="278" spans="4:47" ht="15" customHeight="1" x14ac:dyDescent="0.25">
      <c r="D278" s="644" t="s">
        <v>36</v>
      </c>
      <c r="E278" s="645"/>
      <c r="F278" s="268" t="s">
        <v>28</v>
      </c>
      <c r="G278" s="402" t="str">
        <f t="shared" ref="G278" si="869">IF(F278=O$4,P$4,IF(F278=O$5,P$5,IF(F278=O$6,P$6,IF(F278=O$7,P$7,IF(F278=O$8,"","")))))</f>
        <v/>
      </c>
      <c r="H278" s="403"/>
      <c r="I278" s="403"/>
      <c r="J278" s="21" t="s">
        <v>145</v>
      </c>
      <c r="K278" s="265"/>
      <c r="L278" s="3"/>
      <c r="M278" s="3"/>
      <c r="N278" s="404"/>
      <c r="X278" s="394"/>
      <c r="AA278" s="644" t="s">
        <v>36</v>
      </c>
      <c r="AB278" s="645"/>
      <c r="AC278" s="401" t="s">
        <v>28</v>
      </c>
      <c r="AD278" s="402" t="str">
        <f t="shared" ref="AD278" si="870">IF(AC278=AL$4,AM$4,IF(AC278=AL$5,AM$5,IF(AC278=AL$6,AM$6,IF(AC278=AL$7,AM$7,IF(AC278=AL$8,"","")))))</f>
        <v/>
      </c>
      <c r="AE278" s="403"/>
      <c r="AF278" s="403"/>
      <c r="AG278" s="21" t="s">
        <v>145</v>
      </c>
      <c r="AH278" s="399"/>
      <c r="AI278" s="3"/>
      <c r="AJ278" s="3"/>
      <c r="AK278" s="404"/>
      <c r="AU278" s="394"/>
    </row>
    <row r="279" spans="4:47" ht="15" customHeight="1" x14ac:dyDescent="0.25">
      <c r="D279" s="405" t="s">
        <v>299</v>
      </c>
      <c r="E279" s="361" t="s">
        <v>59</v>
      </c>
      <c r="F279" s="124" t="s">
        <v>37</v>
      </c>
      <c r="G279" s="124" t="s">
        <v>38</v>
      </c>
      <c r="H279" s="124"/>
      <c r="I279" s="124"/>
      <c r="J279" s="124" t="s">
        <v>39</v>
      </c>
      <c r="K279" s="124"/>
      <c r="L279" s="124"/>
      <c r="M279" s="124"/>
      <c r="N279" s="406" t="s">
        <v>40</v>
      </c>
      <c r="O279" s="396" t="s">
        <v>25</v>
      </c>
      <c r="P279" s="396"/>
      <c r="Q279" s="396" t="str">
        <f t="shared" ref="Q279" si="871">IF($F$23="","",$F$23)</f>
        <v>Education /Job Training</v>
      </c>
      <c r="R279" s="396" t="str">
        <f t="shared" ref="R279" si="872">IF($F$24="","",$F$24)</f>
        <v>Health Services</v>
      </c>
      <c r="S279" s="396" t="str">
        <f t="shared" ref="S279" si="873">IF($F$25="","",$F$25)</f>
        <v>Recreation</v>
      </c>
      <c r="X279" s="394"/>
      <c r="AA279" s="405" t="s">
        <v>299</v>
      </c>
      <c r="AB279" s="361" t="s">
        <v>59</v>
      </c>
      <c r="AC279" s="124" t="s">
        <v>37</v>
      </c>
      <c r="AD279" s="124" t="s">
        <v>38</v>
      </c>
      <c r="AE279" s="124"/>
      <c r="AF279" s="124"/>
      <c r="AG279" s="124" t="s">
        <v>39</v>
      </c>
      <c r="AH279" s="124"/>
      <c r="AI279" s="124"/>
      <c r="AJ279" s="124"/>
      <c r="AK279" s="406" t="s">
        <v>40</v>
      </c>
      <c r="AL279" s="396" t="s">
        <v>25</v>
      </c>
      <c r="AM279" s="396"/>
      <c r="AN279" s="396" t="str">
        <f t="shared" ref="AN279" si="874">IF($F$23="","",$F$23)</f>
        <v>Education /Job Training</v>
      </c>
      <c r="AO279" s="396" t="str">
        <f t="shared" ref="AO279" si="875">IF($F$24="","",$F$24)</f>
        <v>Health Services</v>
      </c>
      <c r="AP279" s="396" t="str">
        <f t="shared" ref="AP279" si="876">IF($F$25="","",$F$25)</f>
        <v>Recreation</v>
      </c>
      <c r="AU279" s="394"/>
    </row>
    <row r="280" spans="4:47" ht="15" customHeight="1" x14ac:dyDescent="0.25">
      <c r="D280" s="407" t="str">
        <f t="shared" ref="D280:D282" si="877">IFERROR(VLOOKUP($E280,$U$4:$V$6,2,0),"")</f>
        <v/>
      </c>
      <c r="E280" s="354" t="str">
        <f t="shared" ref="E280" si="878">IF(OR(N280="",N280=0,G280="",J280=""),"",(IF(AND(F278=O$4,N280&lt;=Q$4),3,IF(AND(F278=O$4,N280&lt;=R$4),2,IF(AND(F278=O$4,N280&lt;=S$4),1,0)))+IF(AND(F278=O$5,N280&lt;=Q$5),3,IF(AND(F278=O$5,N280&lt;=R$5),2,IF(AND(F278=O$5,N280&lt;=S$5),1,0)))+IF(AND(F278=O$6,N280&lt;=Q$6),3,IF(AND(F278=O$6,N280&lt;=R$6),2,IF(AND(F278=O$6,N280&lt;=S$6),1,0)))+IF(AND(F278=O$7,N280&lt;=Q$7),3,IF(AND(F278=O$7,N280&lt;=R$7),2,IF(AND(F278=O$7,N280&lt;=S$7),1,0)))))</f>
        <v/>
      </c>
      <c r="F280" s="276" t="str">
        <f t="shared" ref="F280" si="879">IF($F$23="","",$F$23)</f>
        <v>Education /Job Training</v>
      </c>
      <c r="G280" s="638"/>
      <c r="H280" s="639"/>
      <c r="I280" s="640"/>
      <c r="J280" s="638"/>
      <c r="K280" s="639"/>
      <c r="L280" s="639"/>
      <c r="M280" s="640"/>
      <c r="N280" s="269"/>
      <c r="O280" s="392">
        <f t="shared" ref="O280" si="880">IF(F278="",0,1)</f>
        <v>0</v>
      </c>
      <c r="Q280" s="392" t="str">
        <f t="shared" ref="Q280" si="881">IF(F278="","",IF(E280="",0,E280))</f>
        <v/>
      </c>
      <c r="R280" s="392" t="str">
        <f t="shared" ref="R280" si="882">IF(F278="","",IF(E281="",0,E281))</f>
        <v/>
      </c>
      <c r="S280" s="392" t="str">
        <f t="shared" ref="S280" si="883">IF(F278="","",IF(E282="",0,E282))</f>
        <v/>
      </c>
      <c r="X280" s="394"/>
      <c r="AA280" s="407" t="str">
        <f t="shared" si="738"/>
        <v/>
      </c>
      <c r="AB280" s="354" t="str">
        <f t="shared" ref="AB280" si="884">IF(OR(AK280="",AK280=0,AD280="",AG280=""),"",(IF(AND(AC278=AL$4,AK280&lt;=AN$4),3,IF(AND(AC278=AL$4,AK280&lt;=AO$4),2,IF(AND(AC278=AL$4,AK280&lt;=AP$4),1,0)))+IF(AND(AC278=AL$5,AK280&lt;=AN$5),3,IF(AND(AC278=AL$5,AK280&lt;=AO$5),2,IF(AND(AC278=AL$5,AK280&lt;=AP$5),1,0)))+IF(AND(AC278=AL$6,AK280&lt;=AN$6),3,IF(AND(AC278=AL$6,AK280&lt;=AO$6),2,IF(AND(AC278=AL$6,AK280&lt;=AP$6),1,0)))+IF(AND(AC278=AL$7,AK280&lt;=AN$7),3,IF(AND(AC278=AL$7,AK280&lt;=AO$7),2,IF(AND(AC278=AL$7,AK280&lt;=AP$7),1,0)))))</f>
        <v/>
      </c>
      <c r="AC280" s="276" t="str">
        <f t="shared" ref="AC280" si="885">IF($F$23="","",$F$23)</f>
        <v>Education /Job Training</v>
      </c>
      <c r="AD280" s="646"/>
      <c r="AE280" s="647"/>
      <c r="AF280" s="648"/>
      <c r="AG280" s="646"/>
      <c r="AH280" s="647"/>
      <c r="AI280" s="647"/>
      <c r="AJ280" s="648"/>
      <c r="AK280" s="408"/>
      <c r="AL280" s="392">
        <f t="shared" ref="AL280" si="886">IF(AC278="",0,1)</f>
        <v>0</v>
      </c>
      <c r="AN280" s="392" t="str">
        <f t="shared" ref="AN280" si="887">IF(AC278="","",IF(AB280="",0,AB280))</f>
        <v/>
      </c>
      <c r="AO280" s="392" t="str">
        <f t="shared" ref="AO280" si="888">IF(AC278="","",IF(AB281="",0,AB281))</f>
        <v/>
      </c>
      <c r="AP280" s="392" t="str">
        <f t="shared" ref="AP280" si="889">IF(AC278="","",IF(AB282="",0,AB282))</f>
        <v/>
      </c>
      <c r="AU280" s="394"/>
    </row>
    <row r="281" spans="4:47" ht="15" customHeight="1" x14ac:dyDescent="0.25">
      <c r="D281" s="407" t="str">
        <f t="shared" si="877"/>
        <v/>
      </c>
      <c r="E281" s="354" t="str">
        <f t="shared" ref="E281" si="890">IF(OR(N281="",N281=0,G281="",J281=""),"",(IF(AND(F278=O$4,N281&lt;=Q$4),3,IF(AND(F278=O$4,N281&lt;=R$4),2,IF(AND(F278=O$4,N281&lt;=S$4),1,0)))+IF(AND(F278=O$5,N281&lt;=Q$5),3,IF(AND(F278=O$5,N281&lt;=R$5),2,IF(AND(F278=O$5,N281&lt;=S$5),1,0)))+IF(AND(F278=O$6,N281&lt;=Q$6),3,IF(AND(F278=O$6,N281&lt;=R$6),2,IF(AND(F278=O$6,N281&lt;=S$6),1,0)))+IF(AND(F278=O$7,N281&lt;=Q$7),3,IF(AND(F278=O$7,N281&lt;=R$7),2,IF(AND(F278=O$7,N281&lt;=S$7),1,0)))))</f>
        <v/>
      </c>
      <c r="F281" s="276" t="str">
        <f t="shared" ref="F281" si="891">IF($F$24="","",$F$24)</f>
        <v>Health Services</v>
      </c>
      <c r="G281" s="638"/>
      <c r="H281" s="639"/>
      <c r="I281" s="640"/>
      <c r="J281" s="638"/>
      <c r="K281" s="639"/>
      <c r="L281" s="639"/>
      <c r="M281" s="640"/>
      <c r="N281" s="269"/>
      <c r="X281" s="394"/>
      <c r="AA281" s="407" t="str">
        <f t="shared" si="738"/>
        <v/>
      </c>
      <c r="AB281" s="354" t="str">
        <f t="shared" ref="AB281" si="892">IF(OR(AK281="",AK281=0,AD281="",AG281=""),"",(IF(AND(AC278=AL$4,AK281&lt;=AN$4),3,IF(AND(AC278=AL$4,AK281&lt;=AO$4),2,IF(AND(AC278=AL$4,AK281&lt;=AP$4),1,0)))+IF(AND(AC278=AL$5,AK281&lt;=AN$5),3,IF(AND(AC278=AL$5,AK281&lt;=AO$5),2,IF(AND(AC278=AL$5,AK281&lt;=AP$5),1,0)))+IF(AND(AC278=AL$6,AK281&lt;=AN$6),3,IF(AND(AC278=AL$6,AK281&lt;=AO$6),2,IF(AND(AC278=AL$6,AK281&lt;=AP$6),1,0)))+IF(AND(AC278=AL$7,AK281&lt;=AN$7),3,IF(AND(AC278=AL$7,AK281&lt;=AO$7),2,IF(AND(AC278=AL$7,AK281&lt;=AP$7),1,0)))))</f>
        <v/>
      </c>
      <c r="AC281" s="276" t="str">
        <f t="shared" ref="AC281" si="893">IF($F$24="","",$F$24)</f>
        <v>Health Services</v>
      </c>
      <c r="AD281" s="646"/>
      <c r="AE281" s="647"/>
      <c r="AF281" s="648"/>
      <c r="AG281" s="646"/>
      <c r="AH281" s="647"/>
      <c r="AI281" s="647"/>
      <c r="AJ281" s="648"/>
      <c r="AK281" s="408"/>
      <c r="AU281" s="394"/>
    </row>
    <row r="282" spans="4:47" x14ac:dyDescent="0.25">
      <c r="D282" s="407" t="str">
        <f t="shared" si="877"/>
        <v/>
      </c>
      <c r="E282" s="354" t="str">
        <f t="shared" ref="E282" si="894">IF(OR(N282="",N282=0,G282="",J282=""),"",(IF(AND(F278=O$4,N282&lt;=Q$4),3,IF(AND(F278=O$4,N282&lt;=R$4),2,IF(AND(F278=O$4,N282&lt;=S$4),1,0)))+IF(AND(F278=O$5,N282&lt;=Q$5),3,IF(AND(F278=O$5,N282&lt;=R$5),2,IF(AND(F278=O$5,N282&lt;=S$5),1,0)))+IF(AND(F278=O$6,N282&lt;=Q$6),3,IF(AND(F278=O$6,N282&lt;=R$6),2,IF(AND(F278=O$6,N282&lt;=S$6),1,0)))+IF(AND(F278=O$7,N282&lt;=Q$7),3,IF(AND(F278=O$7,N282&lt;=R$7),2,IF(AND(F278=O$7,N282&lt;=S$7),1,0)))))</f>
        <v/>
      </c>
      <c r="F282" s="276" t="str">
        <f t="shared" ref="F282" si="895">IF($F$25="","",$F$25)</f>
        <v>Recreation</v>
      </c>
      <c r="G282" s="638"/>
      <c r="H282" s="639"/>
      <c r="I282" s="640"/>
      <c r="J282" s="638"/>
      <c r="K282" s="639"/>
      <c r="L282" s="639"/>
      <c r="M282" s="640"/>
      <c r="N282" s="269"/>
      <c r="X282" s="394"/>
      <c r="AA282" s="407" t="str">
        <f t="shared" si="738"/>
        <v/>
      </c>
      <c r="AB282" s="354" t="str">
        <f t="shared" ref="AB282" si="896">IF(OR(AK282="",AK282=0,AD282="",AG282=""),"",(IF(AND(AC278=AL$4,AK282&lt;=AN$4),3,IF(AND(AC278=AL$4,AK282&lt;=AO$4),2,IF(AND(AC278=AL$4,AK282&lt;=AP$4),1,0)))+IF(AND(AC278=AL$5,AK282&lt;=AN$5),3,IF(AND(AC278=AL$5,AK282&lt;=AO$5),2,IF(AND(AC278=AL$5,AK282&lt;=AP$5),1,0)))+IF(AND(AC278=AL$6,AK282&lt;=AN$6),3,IF(AND(AC278=AL$6,AK282&lt;=AO$6),2,IF(AND(AC278=AL$6,AK282&lt;=AP$6),1,0)))+IF(AND(AC278=AL$7,AK282&lt;=AN$7),3,IF(AND(AC278=AL$7,AK282&lt;=AO$7),2,IF(AND(AC278=AL$7,AK282&lt;=AP$7),1,0)))))</f>
        <v/>
      </c>
      <c r="AC282" s="276" t="str">
        <f t="shared" ref="AC282" si="897">IF($F$25="","",$F$25)</f>
        <v>Recreation</v>
      </c>
      <c r="AD282" s="646"/>
      <c r="AE282" s="647"/>
      <c r="AF282" s="648"/>
      <c r="AG282" s="646"/>
      <c r="AH282" s="647"/>
      <c r="AI282" s="647"/>
      <c r="AJ282" s="648"/>
      <c r="AK282" s="408"/>
      <c r="AU282" s="394"/>
    </row>
    <row r="283" spans="4:47" ht="16.5" thickBot="1" x14ac:dyDescent="0.3">
      <c r="D283" s="409"/>
      <c r="E283" s="132"/>
      <c r="F283" s="132"/>
      <c r="G283" s="132"/>
      <c r="H283" s="132"/>
      <c r="I283" s="132"/>
      <c r="J283" s="132"/>
      <c r="K283" s="132"/>
      <c r="L283" s="132"/>
      <c r="M283" s="132"/>
      <c r="N283" s="410"/>
      <c r="O283" s="411"/>
      <c r="X283" s="394"/>
      <c r="AA283" s="409"/>
      <c r="AB283" s="132"/>
      <c r="AC283" s="132"/>
      <c r="AD283" s="132"/>
      <c r="AE283" s="132"/>
      <c r="AF283" s="132"/>
      <c r="AG283" s="132"/>
      <c r="AH283" s="132"/>
      <c r="AI283" s="132"/>
      <c r="AJ283" s="132"/>
      <c r="AK283" s="410"/>
      <c r="AL283" s="411"/>
      <c r="AU283" s="394"/>
    </row>
    <row r="284" spans="4:47" x14ac:dyDescent="0.25">
      <c r="D284" s="641"/>
      <c r="E284" s="642"/>
      <c r="F284" s="642"/>
      <c r="G284" s="642"/>
      <c r="H284" s="642"/>
      <c r="I284" s="642"/>
      <c r="J284" s="642"/>
      <c r="K284" s="642"/>
      <c r="L284" s="642"/>
      <c r="M284" s="642"/>
      <c r="N284" s="643"/>
      <c r="X284" s="394"/>
      <c r="AA284" s="641"/>
      <c r="AB284" s="642"/>
      <c r="AC284" s="642"/>
      <c r="AD284" s="642"/>
      <c r="AE284" s="642"/>
      <c r="AF284" s="642"/>
      <c r="AG284" s="642"/>
      <c r="AH284" s="642"/>
      <c r="AI284" s="642"/>
      <c r="AJ284" s="642"/>
      <c r="AK284" s="643"/>
      <c r="AU284" s="394"/>
    </row>
    <row r="285" spans="4:47" x14ac:dyDescent="0.25">
      <c r="D285" s="398"/>
      <c r="E285" s="124" t="s">
        <v>35</v>
      </c>
      <c r="F285" s="353">
        <v>33</v>
      </c>
      <c r="G285" s="124" t="s">
        <v>306</v>
      </c>
      <c r="H285" s="124"/>
      <c r="I285" s="124"/>
      <c r="J285" s="21" t="s">
        <v>144</v>
      </c>
      <c r="K285" s="265"/>
      <c r="L285" s="1"/>
      <c r="M285" s="1"/>
      <c r="N285" s="400"/>
      <c r="X285" s="394"/>
      <c r="AA285" s="398"/>
      <c r="AB285" s="124" t="s">
        <v>35</v>
      </c>
      <c r="AC285" s="353">
        <v>33</v>
      </c>
      <c r="AD285" s="124" t="s">
        <v>306</v>
      </c>
      <c r="AE285" s="124"/>
      <c r="AF285" s="124"/>
      <c r="AG285" s="21" t="s">
        <v>144</v>
      </c>
      <c r="AH285" s="399"/>
      <c r="AI285" s="1"/>
      <c r="AJ285" s="1"/>
      <c r="AK285" s="400"/>
      <c r="AU285" s="394"/>
    </row>
    <row r="286" spans="4:47" x14ac:dyDescent="0.25">
      <c r="D286" s="644" t="s">
        <v>36</v>
      </c>
      <c r="E286" s="645"/>
      <c r="F286" s="268" t="s">
        <v>28</v>
      </c>
      <c r="G286" s="402" t="str">
        <f t="shared" ref="G286" si="898">IF(F286=O$4,P$4,IF(F286=O$5,P$5,IF(F286=O$6,P$6,IF(F286=O$7,P$7,IF(F286=O$8,"","")))))</f>
        <v/>
      </c>
      <c r="H286" s="403"/>
      <c r="I286" s="403"/>
      <c r="J286" s="21" t="s">
        <v>145</v>
      </c>
      <c r="K286" s="265"/>
      <c r="L286" s="3"/>
      <c r="M286" s="3"/>
      <c r="N286" s="404"/>
      <c r="X286" s="394"/>
      <c r="AA286" s="644" t="s">
        <v>36</v>
      </c>
      <c r="AB286" s="645"/>
      <c r="AC286" s="401" t="s">
        <v>28</v>
      </c>
      <c r="AD286" s="402" t="str">
        <f t="shared" ref="AD286" si="899">IF(AC286=AL$4,AM$4,IF(AC286=AL$5,AM$5,IF(AC286=AL$6,AM$6,IF(AC286=AL$7,AM$7,IF(AC286=AL$8,"","")))))</f>
        <v/>
      </c>
      <c r="AE286" s="403"/>
      <c r="AF286" s="403"/>
      <c r="AG286" s="21" t="s">
        <v>145</v>
      </c>
      <c r="AH286" s="399"/>
      <c r="AI286" s="3"/>
      <c r="AJ286" s="3"/>
      <c r="AK286" s="404"/>
      <c r="AU286" s="394"/>
    </row>
    <row r="287" spans="4:47" ht="15" customHeight="1" x14ac:dyDescent="0.25">
      <c r="D287" s="405" t="s">
        <v>299</v>
      </c>
      <c r="E287" s="361" t="s">
        <v>59</v>
      </c>
      <c r="F287" s="124" t="s">
        <v>37</v>
      </c>
      <c r="G287" s="124" t="s">
        <v>38</v>
      </c>
      <c r="H287" s="124"/>
      <c r="I287" s="124"/>
      <c r="J287" s="124" t="s">
        <v>39</v>
      </c>
      <c r="K287" s="124"/>
      <c r="L287" s="124"/>
      <c r="M287" s="124"/>
      <c r="N287" s="406" t="s">
        <v>40</v>
      </c>
      <c r="O287" s="396" t="s">
        <v>25</v>
      </c>
      <c r="P287" s="396"/>
      <c r="Q287" s="396" t="str">
        <f t="shared" ref="Q287" si="900">IF($F$23="","",$F$23)</f>
        <v>Education /Job Training</v>
      </c>
      <c r="R287" s="396" t="str">
        <f t="shared" ref="R287" si="901">IF($F$24="","",$F$24)</f>
        <v>Health Services</v>
      </c>
      <c r="S287" s="396" t="str">
        <f t="shared" ref="S287" si="902">IF($F$25="","",$F$25)</f>
        <v>Recreation</v>
      </c>
      <c r="X287" s="394"/>
      <c r="AA287" s="405" t="s">
        <v>299</v>
      </c>
      <c r="AB287" s="361" t="s">
        <v>59</v>
      </c>
      <c r="AC287" s="124" t="s">
        <v>37</v>
      </c>
      <c r="AD287" s="124" t="s">
        <v>38</v>
      </c>
      <c r="AE287" s="124"/>
      <c r="AF287" s="124"/>
      <c r="AG287" s="124" t="s">
        <v>39</v>
      </c>
      <c r="AH287" s="124"/>
      <c r="AI287" s="124"/>
      <c r="AJ287" s="124"/>
      <c r="AK287" s="406" t="s">
        <v>40</v>
      </c>
      <c r="AL287" s="396" t="s">
        <v>25</v>
      </c>
      <c r="AM287" s="396"/>
      <c r="AN287" s="396" t="str">
        <f t="shared" ref="AN287" si="903">IF($F$23="","",$F$23)</f>
        <v>Education /Job Training</v>
      </c>
      <c r="AO287" s="396" t="str">
        <f t="shared" ref="AO287" si="904">IF($F$24="","",$F$24)</f>
        <v>Health Services</v>
      </c>
      <c r="AP287" s="396" t="str">
        <f t="shared" ref="AP287" si="905">IF($F$25="","",$F$25)</f>
        <v>Recreation</v>
      </c>
      <c r="AU287" s="394"/>
    </row>
    <row r="288" spans="4:47" ht="15" customHeight="1" x14ac:dyDescent="0.25">
      <c r="D288" s="407" t="str">
        <f t="shared" ref="D288:D290" si="906">IFERROR(VLOOKUP($E288,$U$4:$V$6,2,0),"")</f>
        <v/>
      </c>
      <c r="E288" s="354" t="str">
        <f t="shared" ref="E288" si="907">IF(OR(N288="",N288=0,G288="",J288=""),"",(IF(AND(F286=O$4,N288&lt;=Q$4),3,IF(AND(F286=O$4,N288&lt;=R$4),2,IF(AND(F286=O$4,N288&lt;=S$4),1,0)))+IF(AND(F286=O$5,N288&lt;=Q$5),3,IF(AND(F286=O$5,N288&lt;=R$5),2,IF(AND(F286=O$5,N288&lt;=S$5),1,0)))+IF(AND(F286=O$6,N288&lt;=Q$6),3,IF(AND(F286=O$6,N288&lt;=R$6),2,IF(AND(F286=O$6,N288&lt;=S$6),1,0)))+IF(AND(F286=O$7,N288&lt;=Q$7),3,IF(AND(F286=O$7,N288&lt;=R$7),2,IF(AND(F286=O$7,N288&lt;=S$7),1,0)))))</f>
        <v/>
      </c>
      <c r="F288" s="276" t="str">
        <f t="shared" ref="F288" si="908">IF($F$23="","",$F$23)</f>
        <v>Education /Job Training</v>
      </c>
      <c r="G288" s="638"/>
      <c r="H288" s="639"/>
      <c r="I288" s="640"/>
      <c r="J288" s="638"/>
      <c r="K288" s="639"/>
      <c r="L288" s="639"/>
      <c r="M288" s="640"/>
      <c r="N288" s="269"/>
      <c r="O288" s="392">
        <f t="shared" ref="O288" si="909">IF(F286="",0,1)</f>
        <v>0</v>
      </c>
      <c r="Q288" s="392" t="str">
        <f t="shared" ref="Q288" si="910">IF(F286="","",IF(E288="",0,E288))</f>
        <v/>
      </c>
      <c r="R288" s="392" t="str">
        <f t="shared" ref="R288" si="911">IF(F286="","",IF(E289="",0,E289))</f>
        <v/>
      </c>
      <c r="S288" s="392" t="str">
        <f t="shared" ref="S288" si="912">IF(F286="","",IF(E290="",0,E290))</f>
        <v/>
      </c>
      <c r="X288" s="394"/>
      <c r="AA288" s="407" t="str">
        <f t="shared" si="738"/>
        <v/>
      </c>
      <c r="AB288" s="354" t="str">
        <f t="shared" ref="AB288" si="913">IF(OR(AK288="",AK288=0,AD288="",AG288=""),"",(IF(AND(AC286=AL$4,AK288&lt;=AN$4),3,IF(AND(AC286=AL$4,AK288&lt;=AO$4),2,IF(AND(AC286=AL$4,AK288&lt;=AP$4),1,0)))+IF(AND(AC286=AL$5,AK288&lt;=AN$5),3,IF(AND(AC286=AL$5,AK288&lt;=AO$5),2,IF(AND(AC286=AL$5,AK288&lt;=AP$5),1,0)))+IF(AND(AC286=AL$6,AK288&lt;=AN$6),3,IF(AND(AC286=AL$6,AK288&lt;=AO$6),2,IF(AND(AC286=AL$6,AK288&lt;=AP$6),1,0)))+IF(AND(AC286=AL$7,AK288&lt;=AN$7),3,IF(AND(AC286=AL$7,AK288&lt;=AO$7),2,IF(AND(AC286=AL$7,AK288&lt;=AP$7),1,0)))))</f>
        <v/>
      </c>
      <c r="AC288" s="276" t="str">
        <f t="shared" ref="AC288" si="914">IF($F$23="","",$F$23)</f>
        <v>Education /Job Training</v>
      </c>
      <c r="AD288" s="646"/>
      <c r="AE288" s="647"/>
      <c r="AF288" s="648"/>
      <c r="AG288" s="646"/>
      <c r="AH288" s="647"/>
      <c r="AI288" s="647"/>
      <c r="AJ288" s="648"/>
      <c r="AK288" s="408"/>
      <c r="AL288" s="392">
        <f t="shared" ref="AL288" si="915">IF(AC286="",0,1)</f>
        <v>0</v>
      </c>
      <c r="AN288" s="392" t="str">
        <f t="shared" ref="AN288" si="916">IF(AC286="","",IF(AB288="",0,AB288))</f>
        <v/>
      </c>
      <c r="AO288" s="392" t="str">
        <f t="shared" ref="AO288" si="917">IF(AC286="","",IF(AB289="",0,AB289))</f>
        <v/>
      </c>
      <c r="AP288" s="392" t="str">
        <f t="shared" ref="AP288" si="918">IF(AC286="","",IF(AB290="",0,AB290))</f>
        <v/>
      </c>
      <c r="AU288" s="394"/>
    </row>
    <row r="289" spans="4:47" ht="15" customHeight="1" x14ac:dyDescent="0.25">
      <c r="D289" s="407" t="str">
        <f t="shared" si="906"/>
        <v/>
      </c>
      <c r="E289" s="354" t="str">
        <f t="shared" ref="E289" si="919">IF(OR(N289="",N289=0,G289="",J289=""),"",(IF(AND(F286=O$4,N289&lt;=Q$4),3,IF(AND(F286=O$4,N289&lt;=R$4),2,IF(AND(F286=O$4,N289&lt;=S$4),1,0)))+IF(AND(F286=O$5,N289&lt;=Q$5),3,IF(AND(F286=O$5,N289&lt;=R$5),2,IF(AND(F286=O$5,N289&lt;=S$5),1,0)))+IF(AND(F286=O$6,N289&lt;=Q$6),3,IF(AND(F286=O$6,N289&lt;=R$6),2,IF(AND(F286=O$6,N289&lt;=S$6),1,0)))+IF(AND(F286=O$7,N289&lt;=Q$7),3,IF(AND(F286=O$7,N289&lt;=R$7),2,IF(AND(F286=O$7,N289&lt;=S$7),1,0)))))</f>
        <v/>
      </c>
      <c r="F289" s="276" t="str">
        <f t="shared" ref="F289" si="920">IF($F$24="","",$F$24)</f>
        <v>Health Services</v>
      </c>
      <c r="G289" s="638"/>
      <c r="H289" s="639"/>
      <c r="I289" s="640"/>
      <c r="J289" s="638"/>
      <c r="K289" s="639"/>
      <c r="L289" s="639"/>
      <c r="M289" s="640"/>
      <c r="N289" s="269"/>
      <c r="X289" s="394"/>
      <c r="AA289" s="407" t="str">
        <f t="shared" si="738"/>
        <v/>
      </c>
      <c r="AB289" s="354" t="str">
        <f t="shared" ref="AB289" si="921">IF(OR(AK289="",AK289=0,AD289="",AG289=""),"",(IF(AND(AC286=AL$4,AK289&lt;=AN$4),3,IF(AND(AC286=AL$4,AK289&lt;=AO$4),2,IF(AND(AC286=AL$4,AK289&lt;=AP$4),1,0)))+IF(AND(AC286=AL$5,AK289&lt;=AN$5),3,IF(AND(AC286=AL$5,AK289&lt;=AO$5),2,IF(AND(AC286=AL$5,AK289&lt;=AP$5),1,0)))+IF(AND(AC286=AL$6,AK289&lt;=AN$6),3,IF(AND(AC286=AL$6,AK289&lt;=AO$6),2,IF(AND(AC286=AL$6,AK289&lt;=AP$6),1,0)))+IF(AND(AC286=AL$7,AK289&lt;=AN$7),3,IF(AND(AC286=AL$7,AK289&lt;=AO$7),2,IF(AND(AC286=AL$7,AK289&lt;=AP$7),1,0)))))</f>
        <v/>
      </c>
      <c r="AC289" s="276" t="str">
        <f t="shared" ref="AC289" si="922">IF($F$24="","",$F$24)</f>
        <v>Health Services</v>
      </c>
      <c r="AD289" s="646"/>
      <c r="AE289" s="647"/>
      <c r="AF289" s="648"/>
      <c r="AG289" s="646"/>
      <c r="AH289" s="647"/>
      <c r="AI289" s="647"/>
      <c r="AJ289" s="648"/>
      <c r="AK289" s="408"/>
      <c r="AU289" s="394"/>
    </row>
    <row r="290" spans="4:47" ht="15" customHeight="1" x14ac:dyDescent="0.25">
      <c r="D290" s="407" t="str">
        <f t="shared" si="906"/>
        <v/>
      </c>
      <c r="E290" s="354" t="str">
        <f t="shared" ref="E290" si="923">IF(OR(N290="",N290=0,G290="",J290=""),"",(IF(AND(F286=O$4,N290&lt;=Q$4),3,IF(AND(F286=O$4,N290&lt;=R$4),2,IF(AND(F286=O$4,N290&lt;=S$4),1,0)))+IF(AND(F286=O$5,N290&lt;=Q$5),3,IF(AND(F286=O$5,N290&lt;=R$5),2,IF(AND(F286=O$5,N290&lt;=S$5),1,0)))+IF(AND(F286=O$6,N290&lt;=Q$6),3,IF(AND(F286=O$6,N290&lt;=R$6),2,IF(AND(F286=O$6,N290&lt;=S$6),1,0)))+IF(AND(F286=O$7,N290&lt;=Q$7),3,IF(AND(F286=O$7,N290&lt;=R$7),2,IF(AND(F286=O$7,N290&lt;=S$7),1,0)))))</f>
        <v/>
      </c>
      <c r="F290" s="276" t="str">
        <f t="shared" ref="F290" si="924">IF($F$25="","",$F$25)</f>
        <v>Recreation</v>
      </c>
      <c r="G290" s="638"/>
      <c r="H290" s="639"/>
      <c r="I290" s="640"/>
      <c r="J290" s="638"/>
      <c r="K290" s="639"/>
      <c r="L290" s="639"/>
      <c r="M290" s="640"/>
      <c r="N290" s="269"/>
      <c r="X290" s="394"/>
      <c r="AA290" s="407" t="str">
        <f t="shared" si="738"/>
        <v/>
      </c>
      <c r="AB290" s="354" t="str">
        <f t="shared" ref="AB290" si="925">IF(OR(AK290="",AK290=0,AD290="",AG290=""),"",(IF(AND(AC286=AL$4,AK290&lt;=AN$4),3,IF(AND(AC286=AL$4,AK290&lt;=AO$4),2,IF(AND(AC286=AL$4,AK290&lt;=AP$4),1,0)))+IF(AND(AC286=AL$5,AK290&lt;=AN$5),3,IF(AND(AC286=AL$5,AK290&lt;=AO$5),2,IF(AND(AC286=AL$5,AK290&lt;=AP$5),1,0)))+IF(AND(AC286=AL$6,AK290&lt;=AN$6),3,IF(AND(AC286=AL$6,AK290&lt;=AO$6),2,IF(AND(AC286=AL$6,AK290&lt;=AP$6),1,0)))+IF(AND(AC286=AL$7,AK290&lt;=AN$7),3,IF(AND(AC286=AL$7,AK290&lt;=AO$7),2,IF(AND(AC286=AL$7,AK290&lt;=AP$7),1,0)))))</f>
        <v/>
      </c>
      <c r="AC290" s="276" t="str">
        <f t="shared" ref="AC290" si="926">IF($F$25="","",$F$25)</f>
        <v>Recreation</v>
      </c>
      <c r="AD290" s="646"/>
      <c r="AE290" s="647"/>
      <c r="AF290" s="648"/>
      <c r="AG290" s="646"/>
      <c r="AH290" s="647"/>
      <c r="AI290" s="647"/>
      <c r="AJ290" s="648"/>
      <c r="AK290" s="408"/>
      <c r="AU290" s="394"/>
    </row>
    <row r="291" spans="4:47" ht="15" customHeight="1" thickBot="1" x14ac:dyDescent="0.3">
      <c r="D291" s="409"/>
      <c r="E291" s="132"/>
      <c r="F291" s="132"/>
      <c r="G291" s="132"/>
      <c r="H291" s="132"/>
      <c r="I291" s="132"/>
      <c r="J291" s="132"/>
      <c r="K291" s="132"/>
      <c r="L291" s="132"/>
      <c r="M291" s="132"/>
      <c r="N291" s="410"/>
      <c r="O291" s="411"/>
      <c r="X291" s="394"/>
      <c r="AA291" s="409"/>
      <c r="AB291" s="132"/>
      <c r="AC291" s="132"/>
      <c r="AD291" s="132"/>
      <c r="AE291" s="132"/>
      <c r="AF291" s="132"/>
      <c r="AG291" s="132"/>
      <c r="AH291" s="132"/>
      <c r="AI291" s="132"/>
      <c r="AJ291" s="132"/>
      <c r="AK291" s="410"/>
      <c r="AL291" s="411"/>
      <c r="AU291" s="394"/>
    </row>
    <row r="292" spans="4:47" x14ac:dyDescent="0.25">
      <c r="D292" s="641"/>
      <c r="E292" s="642"/>
      <c r="F292" s="642"/>
      <c r="G292" s="642"/>
      <c r="H292" s="642"/>
      <c r="I292" s="642"/>
      <c r="J292" s="642"/>
      <c r="K292" s="642"/>
      <c r="L292" s="642"/>
      <c r="M292" s="642"/>
      <c r="N292" s="643"/>
      <c r="X292" s="394"/>
      <c r="AA292" s="641"/>
      <c r="AB292" s="642"/>
      <c r="AC292" s="642"/>
      <c r="AD292" s="642"/>
      <c r="AE292" s="642"/>
      <c r="AF292" s="642"/>
      <c r="AG292" s="642"/>
      <c r="AH292" s="642"/>
      <c r="AI292" s="642"/>
      <c r="AJ292" s="642"/>
      <c r="AK292" s="643"/>
      <c r="AU292" s="394"/>
    </row>
    <row r="293" spans="4:47" x14ac:dyDescent="0.25">
      <c r="D293" s="398"/>
      <c r="E293" s="124" t="s">
        <v>35</v>
      </c>
      <c r="F293" s="353">
        <v>34</v>
      </c>
      <c r="G293" s="124" t="s">
        <v>306</v>
      </c>
      <c r="H293" s="124"/>
      <c r="I293" s="124"/>
      <c r="J293" s="21" t="s">
        <v>144</v>
      </c>
      <c r="K293" s="265"/>
      <c r="L293" s="1"/>
      <c r="M293" s="1"/>
      <c r="N293" s="400"/>
      <c r="X293" s="394"/>
      <c r="AA293" s="398"/>
      <c r="AB293" s="124" t="s">
        <v>35</v>
      </c>
      <c r="AC293" s="353">
        <v>34</v>
      </c>
      <c r="AD293" s="124" t="s">
        <v>306</v>
      </c>
      <c r="AE293" s="124"/>
      <c r="AF293" s="124"/>
      <c r="AG293" s="21" t="s">
        <v>144</v>
      </c>
      <c r="AH293" s="399"/>
      <c r="AI293" s="1"/>
      <c r="AJ293" s="1"/>
      <c r="AK293" s="400"/>
      <c r="AU293" s="394"/>
    </row>
    <row r="294" spans="4:47" x14ac:dyDescent="0.25">
      <c r="D294" s="644" t="s">
        <v>36</v>
      </c>
      <c r="E294" s="645"/>
      <c r="F294" s="268" t="s">
        <v>28</v>
      </c>
      <c r="G294" s="402" t="str">
        <f t="shared" ref="G294" si="927">IF(F294=O$4,P$4,IF(F294=O$5,P$5,IF(F294=O$6,P$6,IF(F294=O$7,P$7,IF(F294=O$8,"","")))))</f>
        <v/>
      </c>
      <c r="H294" s="403"/>
      <c r="I294" s="403"/>
      <c r="J294" s="21" t="s">
        <v>145</v>
      </c>
      <c r="K294" s="265"/>
      <c r="L294" s="3"/>
      <c r="M294" s="3"/>
      <c r="N294" s="404"/>
      <c r="X294" s="394"/>
      <c r="AA294" s="644" t="s">
        <v>36</v>
      </c>
      <c r="AB294" s="645"/>
      <c r="AC294" s="401" t="s">
        <v>28</v>
      </c>
      <c r="AD294" s="402" t="str">
        <f t="shared" ref="AD294" si="928">IF(AC294=AL$4,AM$4,IF(AC294=AL$5,AM$5,IF(AC294=AL$6,AM$6,IF(AC294=AL$7,AM$7,IF(AC294=AL$8,"","")))))</f>
        <v/>
      </c>
      <c r="AE294" s="403"/>
      <c r="AF294" s="403"/>
      <c r="AG294" s="21" t="s">
        <v>145</v>
      </c>
      <c r="AH294" s="399"/>
      <c r="AI294" s="3"/>
      <c r="AJ294" s="3"/>
      <c r="AK294" s="404"/>
      <c r="AU294" s="394"/>
    </row>
    <row r="295" spans="4:47" x14ac:dyDescent="0.25">
      <c r="D295" s="405" t="s">
        <v>299</v>
      </c>
      <c r="E295" s="361" t="s">
        <v>59</v>
      </c>
      <c r="F295" s="124" t="s">
        <v>37</v>
      </c>
      <c r="G295" s="124" t="s">
        <v>38</v>
      </c>
      <c r="H295" s="124"/>
      <c r="I295" s="124"/>
      <c r="J295" s="124" t="s">
        <v>39</v>
      </c>
      <c r="K295" s="124"/>
      <c r="L295" s="124"/>
      <c r="M295" s="124"/>
      <c r="N295" s="406" t="s">
        <v>40</v>
      </c>
      <c r="O295" s="396" t="s">
        <v>25</v>
      </c>
      <c r="P295" s="396"/>
      <c r="Q295" s="396" t="str">
        <f t="shared" ref="Q295" si="929">IF($F$23="","",$F$23)</f>
        <v>Education /Job Training</v>
      </c>
      <c r="R295" s="396" t="str">
        <f t="shared" ref="R295" si="930">IF($F$24="","",$F$24)</f>
        <v>Health Services</v>
      </c>
      <c r="S295" s="396" t="str">
        <f t="shared" ref="S295" si="931">IF($F$25="","",$F$25)</f>
        <v>Recreation</v>
      </c>
      <c r="X295" s="394"/>
      <c r="AA295" s="405" t="s">
        <v>299</v>
      </c>
      <c r="AB295" s="361" t="s">
        <v>59</v>
      </c>
      <c r="AC295" s="124" t="s">
        <v>37</v>
      </c>
      <c r="AD295" s="124" t="s">
        <v>38</v>
      </c>
      <c r="AE295" s="124"/>
      <c r="AF295" s="124"/>
      <c r="AG295" s="124" t="s">
        <v>39</v>
      </c>
      <c r="AH295" s="124"/>
      <c r="AI295" s="124"/>
      <c r="AJ295" s="124"/>
      <c r="AK295" s="406" t="s">
        <v>40</v>
      </c>
      <c r="AL295" s="396" t="s">
        <v>25</v>
      </c>
      <c r="AM295" s="396"/>
      <c r="AN295" s="396" t="str">
        <f t="shared" ref="AN295" si="932">IF($F$23="","",$F$23)</f>
        <v>Education /Job Training</v>
      </c>
      <c r="AO295" s="396" t="str">
        <f t="shared" ref="AO295" si="933">IF($F$24="","",$F$24)</f>
        <v>Health Services</v>
      </c>
      <c r="AP295" s="396" t="str">
        <f t="shared" ref="AP295" si="934">IF($F$25="","",$F$25)</f>
        <v>Recreation</v>
      </c>
      <c r="AU295" s="394"/>
    </row>
    <row r="296" spans="4:47" x14ac:dyDescent="0.25">
      <c r="D296" s="407" t="str">
        <f t="shared" ref="D296:D298" si="935">IFERROR(VLOOKUP($E296,$U$4:$V$6,2,0),"")</f>
        <v/>
      </c>
      <c r="E296" s="354" t="str">
        <f t="shared" ref="E296" si="936">IF(OR(N296="",N296=0,G296="",J296=""),"",(IF(AND(F294=O$4,N296&lt;=Q$4),3,IF(AND(F294=O$4,N296&lt;=R$4),2,IF(AND(F294=O$4,N296&lt;=S$4),1,0)))+IF(AND(F294=O$5,N296&lt;=Q$5),3,IF(AND(F294=O$5,N296&lt;=R$5),2,IF(AND(F294=O$5,N296&lt;=S$5),1,0)))+IF(AND(F294=O$6,N296&lt;=Q$6),3,IF(AND(F294=O$6,N296&lt;=R$6),2,IF(AND(F294=O$6,N296&lt;=S$6),1,0)))+IF(AND(F294=O$7,N296&lt;=Q$7),3,IF(AND(F294=O$7,N296&lt;=R$7),2,IF(AND(F294=O$7,N296&lt;=S$7),1,0)))))</f>
        <v/>
      </c>
      <c r="F296" s="276" t="str">
        <f t="shared" ref="F296" si="937">IF($F$23="","",$F$23)</f>
        <v>Education /Job Training</v>
      </c>
      <c r="G296" s="638"/>
      <c r="H296" s="639"/>
      <c r="I296" s="640"/>
      <c r="J296" s="638"/>
      <c r="K296" s="639"/>
      <c r="L296" s="639"/>
      <c r="M296" s="640"/>
      <c r="N296" s="269"/>
      <c r="O296" s="392">
        <f t="shared" ref="O296" si="938">IF(F294="",0,1)</f>
        <v>0</v>
      </c>
      <c r="Q296" s="392" t="str">
        <f t="shared" ref="Q296" si="939">IF(F294="","",IF(E296="",0,E296))</f>
        <v/>
      </c>
      <c r="R296" s="392" t="str">
        <f t="shared" ref="R296" si="940">IF(F294="","",IF(E297="",0,E297))</f>
        <v/>
      </c>
      <c r="S296" s="392" t="str">
        <f t="shared" ref="S296" si="941">IF(F294="","",IF(E298="",0,E298))</f>
        <v/>
      </c>
      <c r="X296" s="394"/>
      <c r="AA296" s="407" t="str">
        <f t="shared" si="738"/>
        <v/>
      </c>
      <c r="AB296" s="354" t="str">
        <f t="shared" ref="AB296" si="942">IF(OR(AK296="",AK296=0,AD296="",AG296=""),"",(IF(AND(AC294=AL$4,AK296&lt;=AN$4),3,IF(AND(AC294=AL$4,AK296&lt;=AO$4),2,IF(AND(AC294=AL$4,AK296&lt;=AP$4),1,0)))+IF(AND(AC294=AL$5,AK296&lt;=AN$5),3,IF(AND(AC294=AL$5,AK296&lt;=AO$5),2,IF(AND(AC294=AL$5,AK296&lt;=AP$5),1,0)))+IF(AND(AC294=AL$6,AK296&lt;=AN$6),3,IF(AND(AC294=AL$6,AK296&lt;=AO$6),2,IF(AND(AC294=AL$6,AK296&lt;=AP$6),1,0)))+IF(AND(AC294=AL$7,AK296&lt;=AN$7),3,IF(AND(AC294=AL$7,AK296&lt;=AO$7),2,IF(AND(AC294=AL$7,AK296&lt;=AP$7),1,0)))))</f>
        <v/>
      </c>
      <c r="AC296" s="276" t="str">
        <f t="shared" ref="AC296" si="943">IF($F$23="","",$F$23)</f>
        <v>Education /Job Training</v>
      </c>
      <c r="AD296" s="646"/>
      <c r="AE296" s="647"/>
      <c r="AF296" s="648"/>
      <c r="AG296" s="646"/>
      <c r="AH296" s="647"/>
      <c r="AI296" s="647"/>
      <c r="AJ296" s="648"/>
      <c r="AK296" s="408"/>
      <c r="AL296" s="392">
        <f t="shared" ref="AL296" si="944">IF(AC294="",0,1)</f>
        <v>0</v>
      </c>
      <c r="AN296" s="392" t="str">
        <f t="shared" ref="AN296" si="945">IF(AC294="","",IF(AB296="",0,AB296))</f>
        <v/>
      </c>
      <c r="AO296" s="392" t="str">
        <f t="shared" ref="AO296" si="946">IF(AC294="","",IF(AB297="",0,AB297))</f>
        <v/>
      </c>
      <c r="AP296" s="392" t="str">
        <f t="shared" ref="AP296" si="947">IF(AC294="","",IF(AB298="",0,AB298))</f>
        <v/>
      </c>
      <c r="AU296" s="394"/>
    </row>
    <row r="297" spans="4:47" ht="15" customHeight="1" x14ac:dyDescent="0.25">
      <c r="D297" s="407" t="str">
        <f t="shared" si="935"/>
        <v/>
      </c>
      <c r="E297" s="354" t="str">
        <f t="shared" ref="E297" si="948">IF(OR(N297="",N297=0,G297="",J297=""),"",(IF(AND(F294=O$4,N297&lt;=Q$4),3,IF(AND(F294=O$4,N297&lt;=R$4),2,IF(AND(F294=O$4,N297&lt;=S$4),1,0)))+IF(AND(F294=O$5,N297&lt;=Q$5),3,IF(AND(F294=O$5,N297&lt;=R$5),2,IF(AND(F294=O$5,N297&lt;=S$5),1,0)))+IF(AND(F294=O$6,N297&lt;=Q$6),3,IF(AND(F294=O$6,N297&lt;=R$6),2,IF(AND(F294=O$6,N297&lt;=S$6),1,0)))+IF(AND(F294=O$7,N297&lt;=Q$7),3,IF(AND(F294=O$7,N297&lt;=R$7),2,IF(AND(F294=O$7,N297&lt;=S$7),1,0)))))</f>
        <v/>
      </c>
      <c r="F297" s="276" t="str">
        <f t="shared" ref="F297" si="949">IF($F$24="","",$F$24)</f>
        <v>Health Services</v>
      </c>
      <c r="G297" s="638"/>
      <c r="H297" s="639"/>
      <c r="I297" s="640"/>
      <c r="J297" s="638"/>
      <c r="K297" s="639"/>
      <c r="L297" s="639"/>
      <c r="M297" s="640"/>
      <c r="N297" s="269"/>
      <c r="X297" s="394"/>
      <c r="AA297" s="407" t="str">
        <f t="shared" si="738"/>
        <v/>
      </c>
      <c r="AB297" s="354" t="str">
        <f t="shared" ref="AB297" si="950">IF(OR(AK297="",AK297=0,AD297="",AG297=""),"",(IF(AND(AC294=AL$4,AK297&lt;=AN$4),3,IF(AND(AC294=AL$4,AK297&lt;=AO$4),2,IF(AND(AC294=AL$4,AK297&lt;=AP$4),1,0)))+IF(AND(AC294=AL$5,AK297&lt;=AN$5),3,IF(AND(AC294=AL$5,AK297&lt;=AO$5),2,IF(AND(AC294=AL$5,AK297&lt;=AP$5),1,0)))+IF(AND(AC294=AL$6,AK297&lt;=AN$6),3,IF(AND(AC294=AL$6,AK297&lt;=AO$6),2,IF(AND(AC294=AL$6,AK297&lt;=AP$6),1,0)))+IF(AND(AC294=AL$7,AK297&lt;=AN$7),3,IF(AND(AC294=AL$7,AK297&lt;=AO$7),2,IF(AND(AC294=AL$7,AK297&lt;=AP$7),1,0)))))</f>
        <v/>
      </c>
      <c r="AC297" s="276" t="str">
        <f t="shared" ref="AC297" si="951">IF($F$24="","",$F$24)</f>
        <v>Health Services</v>
      </c>
      <c r="AD297" s="646"/>
      <c r="AE297" s="647"/>
      <c r="AF297" s="648"/>
      <c r="AG297" s="646"/>
      <c r="AH297" s="647"/>
      <c r="AI297" s="647"/>
      <c r="AJ297" s="648"/>
      <c r="AK297" s="408"/>
      <c r="AU297" s="394"/>
    </row>
    <row r="298" spans="4:47" ht="15" customHeight="1" x14ac:dyDescent="0.25">
      <c r="D298" s="407" t="str">
        <f t="shared" si="935"/>
        <v/>
      </c>
      <c r="E298" s="354" t="str">
        <f t="shared" ref="E298" si="952">IF(OR(N298="",N298=0,G298="",J298=""),"",(IF(AND(F294=O$4,N298&lt;=Q$4),3,IF(AND(F294=O$4,N298&lt;=R$4),2,IF(AND(F294=O$4,N298&lt;=S$4),1,0)))+IF(AND(F294=O$5,N298&lt;=Q$5),3,IF(AND(F294=O$5,N298&lt;=R$5),2,IF(AND(F294=O$5,N298&lt;=S$5),1,0)))+IF(AND(F294=O$6,N298&lt;=Q$6),3,IF(AND(F294=O$6,N298&lt;=R$6),2,IF(AND(F294=O$6,N298&lt;=S$6),1,0)))+IF(AND(F294=O$7,N298&lt;=Q$7),3,IF(AND(F294=O$7,N298&lt;=R$7),2,IF(AND(F294=O$7,N298&lt;=S$7),1,0)))))</f>
        <v/>
      </c>
      <c r="F298" s="276" t="str">
        <f t="shared" ref="F298" si="953">IF($F$25="","",$F$25)</f>
        <v>Recreation</v>
      </c>
      <c r="G298" s="638"/>
      <c r="H298" s="639"/>
      <c r="I298" s="640"/>
      <c r="J298" s="638"/>
      <c r="K298" s="639"/>
      <c r="L298" s="639"/>
      <c r="M298" s="640"/>
      <c r="N298" s="269"/>
      <c r="X298" s="394"/>
      <c r="AA298" s="407" t="str">
        <f t="shared" si="738"/>
        <v/>
      </c>
      <c r="AB298" s="354" t="str">
        <f t="shared" ref="AB298" si="954">IF(OR(AK298="",AK298=0,AD298="",AG298=""),"",(IF(AND(AC294=AL$4,AK298&lt;=AN$4),3,IF(AND(AC294=AL$4,AK298&lt;=AO$4),2,IF(AND(AC294=AL$4,AK298&lt;=AP$4),1,0)))+IF(AND(AC294=AL$5,AK298&lt;=AN$5),3,IF(AND(AC294=AL$5,AK298&lt;=AO$5),2,IF(AND(AC294=AL$5,AK298&lt;=AP$5),1,0)))+IF(AND(AC294=AL$6,AK298&lt;=AN$6),3,IF(AND(AC294=AL$6,AK298&lt;=AO$6),2,IF(AND(AC294=AL$6,AK298&lt;=AP$6),1,0)))+IF(AND(AC294=AL$7,AK298&lt;=AN$7),3,IF(AND(AC294=AL$7,AK298&lt;=AO$7),2,IF(AND(AC294=AL$7,AK298&lt;=AP$7),1,0)))))</f>
        <v/>
      </c>
      <c r="AC298" s="276" t="str">
        <f t="shared" ref="AC298" si="955">IF($F$25="","",$F$25)</f>
        <v>Recreation</v>
      </c>
      <c r="AD298" s="646"/>
      <c r="AE298" s="647"/>
      <c r="AF298" s="648"/>
      <c r="AG298" s="646"/>
      <c r="AH298" s="647"/>
      <c r="AI298" s="647"/>
      <c r="AJ298" s="648"/>
      <c r="AK298" s="408"/>
      <c r="AU298" s="394"/>
    </row>
    <row r="299" spans="4:47" ht="15" customHeight="1" thickBot="1" x14ac:dyDescent="0.3">
      <c r="D299" s="409"/>
      <c r="E299" s="132"/>
      <c r="F299" s="132"/>
      <c r="G299" s="132"/>
      <c r="H299" s="132"/>
      <c r="I299" s="132"/>
      <c r="J299" s="132"/>
      <c r="K299" s="132"/>
      <c r="L299" s="132"/>
      <c r="M299" s="132"/>
      <c r="N299" s="410"/>
      <c r="O299" s="411"/>
      <c r="X299" s="394"/>
      <c r="AA299" s="409"/>
      <c r="AB299" s="132"/>
      <c r="AC299" s="132"/>
      <c r="AD299" s="132"/>
      <c r="AE299" s="132"/>
      <c r="AF299" s="132"/>
      <c r="AG299" s="132"/>
      <c r="AH299" s="132"/>
      <c r="AI299" s="132"/>
      <c r="AJ299" s="132"/>
      <c r="AK299" s="410"/>
      <c r="AL299" s="411"/>
      <c r="AU299" s="394"/>
    </row>
    <row r="300" spans="4:47" ht="15" customHeight="1" x14ac:dyDescent="0.25">
      <c r="D300" s="641"/>
      <c r="E300" s="642"/>
      <c r="F300" s="642"/>
      <c r="G300" s="642"/>
      <c r="H300" s="642"/>
      <c r="I300" s="642"/>
      <c r="J300" s="642"/>
      <c r="K300" s="642"/>
      <c r="L300" s="642"/>
      <c r="M300" s="642"/>
      <c r="N300" s="643"/>
      <c r="X300" s="394"/>
      <c r="AA300" s="641"/>
      <c r="AB300" s="642"/>
      <c r="AC300" s="642"/>
      <c r="AD300" s="642"/>
      <c r="AE300" s="642"/>
      <c r="AF300" s="642"/>
      <c r="AG300" s="642"/>
      <c r="AH300" s="642"/>
      <c r="AI300" s="642"/>
      <c r="AJ300" s="642"/>
      <c r="AK300" s="643"/>
      <c r="AU300" s="394"/>
    </row>
    <row r="301" spans="4:47" ht="15" customHeight="1" x14ac:dyDescent="0.25">
      <c r="D301" s="398"/>
      <c r="E301" s="124" t="s">
        <v>35</v>
      </c>
      <c r="F301" s="353">
        <v>35</v>
      </c>
      <c r="G301" s="124" t="s">
        <v>306</v>
      </c>
      <c r="H301" s="124"/>
      <c r="I301" s="124"/>
      <c r="J301" s="21" t="s">
        <v>144</v>
      </c>
      <c r="K301" s="265"/>
      <c r="L301" s="1"/>
      <c r="M301" s="1"/>
      <c r="N301" s="400"/>
      <c r="X301" s="394"/>
      <c r="AA301" s="398"/>
      <c r="AB301" s="124" t="s">
        <v>35</v>
      </c>
      <c r="AC301" s="353">
        <v>35</v>
      </c>
      <c r="AD301" s="124" t="s">
        <v>306</v>
      </c>
      <c r="AE301" s="124"/>
      <c r="AF301" s="124"/>
      <c r="AG301" s="21" t="s">
        <v>144</v>
      </c>
      <c r="AH301" s="399"/>
      <c r="AI301" s="1"/>
      <c r="AJ301" s="1"/>
      <c r="AK301" s="400"/>
      <c r="AU301" s="394"/>
    </row>
    <row r="302" spans="4:47" x14ac:dyDescent="0.25">
      <c r="D302" s="644" t="s">
        <v>36</v>
      </c>
      <c r="E302" s="645"/>
      <c r="F302" s="268" t="s">
        <v>28</v>
      </c>
      <c r="G302" s="402" t="str">
        <f t="shared" ref="G302" si="956">IF(F302=O$4,P$4,IF(F302=O$5,P$5,IF(F302=O$6,P$6,IF(F302=O$7,P$7,IF(F302=O$8,"","")))))</f>
        <v/>
      </c>
      <c r="H302" s="403"/>
      <c r="I302" s="403"/>
      <c r="J302" s="21" t="s">
        <v>145</v>
      </c>
      <c r="K302" s="265"/>
      <c r="L302" s="3"/>
      <c r="M302" s="3"/>
      <c r="N302" s="404"/>
      <c r="X302" s="394"/>
      <c r="AA302" s="644" t="s">
        <v>36</v>
      </c>
      <c r="AB302" s="645"/>
      <c r="AC302" s="401" t="s">
        <v>28</v>
      </c>
      <c r="AD302" s="402" t="str">
        <f t="shared" ref="AD302" si="957">IF(AC302=AL$4,AM$4,IF(AC302=AL$5,AM$5,IF(AC302=AL$6,AM$6,IF(AC302=AL$7,AM$7,IF(AC302=AL$8,"","")))))</f>
        <v/>
      </c>
      <c r="AE302" s="403"/>
      <c r="AF302" s="403"/>
      <c r="AG302" s="21" t="s">
        <v>145</v>
      </c>
      <c r="AH302" s="399"/>
      <c r="AI302" s="3"/>
      <c r="AJ302" s="3"/>
      <c r="AK302" s="404"/>
      <c r="AU302" s="394"/>
    </row>
    <row r="303" spans="4:47" x14ac:dyDescent="0.25">
      <c r="D303" s="405" t="s">
        <v>299</v>
      </c>
      <c r="E303" s="361" t="s">
        <v>59</v>
      </c>
      <c r="F303" s="124" t="s">
        <v>37</v>
      </c>
      <c r="G303" s="124" t="s">
        <v>38</v>
      </c>
      <c r="H303" s="124"/>
      <c r="I303" s="124"/>
      <c r="J303" s="124" t="s">
        <v>39</v>
      </c>
      <c r="K303" s="124"/>
      <c r="L303" s="124"/>
      <c r="M303" s="124"/>
      <c r="N303" s="406" t="s">
        <v>40</v>
      </c>
      <c r="O303" s="396" t="s">
        <v>25</v>
      </c>
      <c r="P303" s="396"/>
      <c r="Q303" s="396" t="str">
        <f t="shared" ref="Q303" si="958">IF($F$23="","",$F$23)</f>
        <v>Education /Job Training</v>
      </c>
      <c r="R303" s="396" t="str">
        <f t="shared" ref="R303" si="959">IF($F$24="","",$F$24)</f>
        <v>Health Services</v>
      </c>
      <c r="S303" s="396" t="str">
        <f t="shared" ref="S303" si="960">IF($F$25="","",$F$25)</f>
        <v>Recreation</v>
      </c>
      <c r="X303" s="394"/>
      <c r="AA303" s="405" t="s">
        <v>299</v>
      </c>
      <c r="AB303" s="361" t="s">
        <v>59</v>
      </c>
      <c r="AC303" s="124" t="s">
        <v>37</v>
      </c>
      <c r="AD303" s="124" t="s">
        <v>38</v>
      </c>
      <c r="AE303" s="124"/>
      <c r="AF303" s="124"/>
      <c r="AG303" s="124" t="s">
        <v>39</v>
      </c>
      <c r="AH303" s="124"/>
      <c r="AI303" s="124"/>
      <c r="AJ303" s="124"/>
      <c r="AK303" s="406" t="s">
        <v>40</v>
      </c>
      <c r="AL303" s="396" t="s">
        <v>25</v>
      </c>
      <c r="AM303" s="396"/>
      <c r="AN303" s="396" t="str">
        <f t="shared" ref="AN303" si="961">IF($F$23="","",$F$23)</f>
        <v>Education /Job Training</v>
      </c>
      <c r="AO303" s="396" t="str">
        <f t="shared" ref="AO303" si="962">IF($F$24="","",$F$24)</f>
        <v>Health Services</v>
      </c>
      <c r="AP303" s="396" t="str">
        <f t="shared" ref="AP303" si="963">IF($F$25="","",$F$25)</f>
        <v>Recreation</v>
      </c>
      <c r="AU303" s="394"/>
    </row>
    <row r="304" spans="4:47" x14ac:dyDescent="0.25">
      <c r="D304" s="407" t="str">
        <f t="shared" ref="D304:D306" si="964">IFERROR(VLOOKUP($E304,$U$4:$V$6,2,0),"")</f>
        <v/>
      </c>
      <c r="E304" s="354" t="str">
        <f t="shared" ref="E304" si="965">IF(OR(N304="",N304=0,G304="",J304=""),"",(IF(AND(F302=O$4,N304&lt;=Q$4),3,IF(AND(F302=O$4,N304&lt;=R$4),2,IF(AND(F302=O$4,N304&lt;=S$4),1,0)))+IF(AND(F302=O$5,N304&lt;=Q$5),3,IF(AND(F302=O$5,N304&lt;=R$5),2,IF(AND(F302=O$5,N304&lt;=S$5),1,0)))+IF(AND(F302=O$6,N304&lt;=Q$6),3,IF(AND(F302=O$6,N304&lt;=R$6),2,IF(AND(F302=O$6,N304&lt;=S$6),1,0)))+IF(AND(F302=O$7,N304&lt;=Q$7),3,IF(AND(F302=O$7,N304&lt;=R$7),2,IF(AND(F302=O$7,N304&lt;=S$7),1,0)))))</f>
        <v/>
      </c>
      <c r="F304" s="276" t="str">
        <f t="shared" ref="F304" si="966">IF($F$23="","",$F$23)</f>
        <v>Education /Job Training</v>
      </c>
      <c r="G304" s="638"/>
      <c r="H304" s="639"/>
      <c r="I304" s="640"/>
      <c r="J304" s="638"/>
      <c r="K304" s="639"/>
      <c r="L304" s="639"/>
      <c r="M304" s="640"/>
      <c r="N304" s="269"/>
      <c r="O304" s="392">
        <f t="shared" ref="O304" si="967">IF(F302="",0,1)</f>
        <v>0</v>
      </c>
      <c r="Q304" s="392" t="str">
        <f t="shared" ref="Q304" si="968">IF(F302="","",IF(E304="",0,E304))</f>
        <v/>
      </c>
      <c r="R304" s="392" t="str">
        <f t="shared" ref="R304" si="969">IF(F302="","",IF(E305="",0,E305))</f>
        <v/>
      </c>
      <c r="S304" s="392" t="str">
        <f t="shared" ref="S304" si="970">IF(F302="","",IF(E306="",0,E306))</f>
        <v/>
      </c>
      <c r="X304" s="394"/>
      <c r="AA304" s="407" t="str">
        <f t="shared" ref="AA304:AA362" si="971">IFERROR(VLOOKUP($AB304,$AR$4:$AS$6,2,0),"")</f>
        <v/>
      </c>
      <c r="AB304" s="354" t="str">
        <f t="shared" ref="AB304" si="972">IF(OR(AK304="",AK304=0,AD304="",AG304=""),"",(IF(AND(AC302=AL$4,AK304&lt;=AN$4),3,IF(AND(AC302=AL$4,AK304&lt;=AO$4),2,IF(AND(AC302=AL$4,AK304&lt;=AP$4),1,0)))+IF(AND(AC302=AL$5,AK304&lt;=AN$5),3,IF(AND(AC302=AL$5,AK304&lt;=AO$5),2,IF(AND(AC302=AL$5,AK304&lt;=AP$5),1,0)))+IF(AND(AC302=AL$6,AK304&lt;=AN$6),3,IF(AND(AC302=AL$6,AK304&lt;=AO$6),2,IF(AND(AC302=AL$6,AK304&lt;=AP$6),1,0)))+IF(AND(AC302=AL$7,AK304&lt;=AN$7),3,IF(AND(AC302=AL$7,AK304&lt;=AO$7),2,IF(AND(AC302=AL$7,AK304&lt;=AP$7),1,0)))))</f>
        <v/>
      </c>
      <c r="AC304" s="276" t="str">
        <f t="shared" ref="AC304" si="973">IF($F$23="","",$F$23)</f>
        <v>Education /Job Training</v>
      </c>
      <c r="AD304" s="646"/>
      <c r="AE304" s="647"/>
      <c r="AF304" s="648"/>
      <c r="AG304" s="646"/>
      <c r="AH304" s="647"/>
      <c r="AI304" s="647"/>
      <c r="AJ304" s="648"/>
      <c r="AK304" s="408"/>
      <c r="AL304" s="392">
        <f t="shared" ref="AL304" si="974">IF(AC302="",0,1)</f>
        <v>0</v>
      </c>
      <c r="AN304" s="392" t="str">
        <f t="shared" ref="AN304" si="975">IF(AC302="","",IF(AB304="",0,AB304))</f>
        <v/>
      </c>
      <c r="AO304" s="392" t="str">
        <f t="shared" ref="AO304" si="976">IF(AC302="","",IF(AB305="",0,AB305))</f>
        <v/>
      </c>
      <c r="AP304" s="392" t="str">
        <f t="shared" ref="AP304" si="977">IF(AC302="","",IF(AB306="",0,AB306))</f>
        <v/>
      </c>
      <c r="AU304" s="394"/>
    </row>
    <row r="305" spans="4:47" x14ac:dyDescent="0.25">
      <c r="D305" s="407" t="str">
        <f t="shared" si="964"/>
        <v/>
      </c>
      <c r="E305" s="354" t="str">
        <f t="shared" ref="E305" si="978">IF(OR(N305="",N305=0,G305="",J305=""),"",(IF(AND(F302=O$4,N305&lt;=Q$4),3,IF(AND(F302=O$4,N305&lt;=R$4),2,IF(AND(F302=O$4,N305&lt;=S$4),1,0)))+IF(AND(F302=O$5,N305&lt;=Q$5),3,IF(AND(F302=O$5,N305&lt;=R$5),2,IF(AND(F302=O$5,N305&lt;=S$5),1,0)))+IF(AND(F302=O$6,N305&lt;=Q$6),3,IF(AND(F302=O$6,N305&lt;=R$6),2,IF(AND(F302=O$6,N305&lt;=S$6),1,0)))+IF(AND(F302=O$7,N305&lt;=Q$7),3,IF(AND(F302=O$7,N305&lt;=R$7),2,IF(AND(F302=O$7,N305&lt;=S$7),1,0)))))</f>
        <v/>
      </c>
      <c r="F305" s="276" t="str">
        <f t="shared" ref="F305" si="979">IF($F$24="","",$F$24)</f>
        <v>Health Services</v>
      </c>
      <c r="G305" s="638"/>
      <c r="H305" s="639"/>
      <c r="I305" s="640"/>
      <c r="J305" s="638"/>
      <c r="K305" s="639"/>
      <c r="L305" s="639"/>
      <c r="M305" s="640"/>
      <c r="N305" s="269"/>
      <c r="X305" s="394"/>
      <c r="AA305" s="407" t="str">
        <f t="shared" si="971"/>
        <v/>
      </c>
      <c r="AB305" s="354" t="str">
        <f t="shared" ref="AB305" si="980">IF(OR(AK305="",AK305=0,AD305="",AG305=""),"",(IF(AND(AC302=AL$4,AK305&lt;=AN$4),3,IF(AND(AC302=AL$4,AK305&lt;=AO$4),2,IF(AND(AC302=AL$4,AK305&lt;=AP$4),1,0)))+IF(AND(AC302=AL$5,AK305&lt;=AN$5),3,IF(AND(AC302=AL$5,AK305&lt;=AO$5),2,IF(AND(AC302=AL$5,AK305&lt;=AP$5),1,0)))+IF(AND(AC302=AL$6,AK305&lt;=AN$6),3,IF(AND(AC302=AL$6,AK305&lt;=AO$6),2,IF(AND(AC302=AL$6,AK305&lt;=AP$6),1,0)))+IF(AND(AC302=AL$7,AK305&lt;=AN$7),3,IF(AND(AC302=AL$7,AK305&lt;=AO$7),2,IF(AND(AC302=AL$7,AK305&lt;=AP$7),1,0)))))</f>
        <v/>
      </c>
      <c r="AC305" s="276" t="str">
        <f t="shared" ref="AC305" si="981">IF($F$24="","",$F$24)</f>
        <v>Health Services</v>
      </c>
      <c r="AD305" s="646"/>
      <c r="AE305" s="647"/>
      <c r="AF305" s="648"/>
      <c r="AG305" s="646"/>
      <c r="AH305" s="647"/>
      <c r="AI305" s="647"/>
      <c r="AJ305" s="648"/>
      <c r="AK305" s="408"/>
      <c r="AU305" s="394"/>
    </row>
    <row r="306" spans="4:47" x14ac:dyDescent="0.25">
      <c r="D306" s="407" t="str">
        <f t="shared" si="964"/>
        <v/>
      </c>
      <c r="E306" s="354" t="str">
        <f t="shared" ref="E306" si="982">IF(OR(N306="",N306=0,G306="",J306=""),"",(IF(AND(F302=O$4,N306&lt;=Q$4),3,IF(AND(F302=O$4,N306&lt;=R$4),2,IF(AND(F302=O$4,N306&lt;=S$4),1,0)))+IF(AND(F302=O$5,N306&lt;=Q$5),3,IF(AND(F302=O$5,N306&lt;=R$5),2,IF(AND(F302=O$5,N306&lt;=S$5),1,0)))+IF(AND(F302=O$6,N306&lt;=Q$6),3,IF(AND(F302=O$6,N306&lt;=R$6),2,IF(AND(F302=O$6,N306&lt;=S$6),1,0)))+IF(AND(F302=O$7,N306&lt;=Q$7),3,IF(AND(F302=O$7,N306&lt;=R$7),2,IF(AND(F302=O$7,N306&lt;=S$7),1,0)))))</f>
        <v/>
      </c>
      <c r="F306" s="276" t="str">
        <f t="shared" ref="F306" si="983">IF($F$25="","",$F$25)</f>
        <v>Recreation</v>
      </c>
      <c r="G306" s="638"/>
      <c r="H306" s="639"/>
      <c r="I306" s="640"/>
      <c r="J306" s="638"/>
      <c r="K306" s="639"/>
      <c r="L306" s="639"/>
      <c r="M306" s="640"/>
      <c r="N306" s="269"/>
      <c r="X306" s="394"/>
      <c r="AA306" s="407" t="str">
        <f t="shared" si="971"/>
        <v/>
      </c>
      <c r="AB306" s="354" t="str">
        <f t="shared" ref="AB306" si="984">IF(OR(AK306="",AK306=0,AD306="",AG306=""),"",(IF(AND(AC302=AL$4,AK306&lt;=AN$4),3,IF(AND(AC302=AL$4,AK306&lt;=AO$4),2,IF(AND(AC302=AL$4,AK306&lt;=AP$4),1,0)))+IF(AND(AC302=AL$5,AK306&lt;=AN$5),3,IF(AND(AC302=AL$5,AK306&lt;=AO$5),2,IF(AND(AC302=AL$5,AK306&lt;=AP$5),1,0)))+IF(AND(AC302=AL$6,AK306&lt;=AN$6),3,IF(AND(AC302=AL$6,AK306&lt;=AO$6),2,IF(AND(AC302=AL$6,AK306&lt;=AP$6),1,0)))+IF(AND(AC302=AL$7,AK306&lt;=AN$7),3,IF(AND(AC302=AL$7,AK306&lt;=AO$7),2,IF(AND(AC302=AL$7,AK306&lt;=AP$7),1,0)))))</f>
        <v/>
      </c>
      <c r="AC306" s="276" t="str">
        <f t="shared" ref="AC306" si="985">IF($F$25="","",$F$25)</f>
        <v>Recreation</v>
      </c>
      <c r="AD306" s="646"/>
      <c r="AE306" s="647"/>
      <c r="AF306" s="648"/>
      <c r="AG306" s="646"/>
      <c r="AH306" s="647"/>
      <c r="AI306" s="647"/>
      <c r="AJ306" s="648"/>
      <c r="AK306" s="408"/>
      <c r="AU306" s="394"/>
    </row>
    <row r="307" spans="4:47" ht="15" customHeight="1" thickBot="1" x14ac:dyDescent="0.3">
      <c r="D307" s="409"/>
      <c r="E307" s="132"/>
      <c r="F307" s="132"/>
      <c r="G307" s="132"/>
      <c r="H307" s="132"/>
      <c r="I307" s="132"/>
      <c r="J307" s="132"/>
      <c r="K307" s="132"/>
      <c r="L307" s="132"/>
      <c r="M307" s="132"/>
      <c r="N307" s="410"/>
      <c r="O307" s="411"/>
      <c r="X307" s="394"/>
      <c r="AA307" s="409"/>
      <c r="AB307" s="132"/>
      <c r="AC307" s="132"/>
      <c r="AD307" s="132"/>
      <c r="AE307" s="132"/>
      <c r="AF307" s="132"/>
      <c r="AG307" s="132"/>
      <c r="AH307" s="132"/>
      <c r="AI307" s="132"/>
      <c r="AJ307" s="132"/>
      <c r="AK307" s="410"/>
      <c r="AL307" s="411"/>
      <c r="AU307" s="394"/>
    </row>
    <row r="308" spans="4:47" ht="15" customHeight="1" x14ac:dyDescent="0.25">
      <c r="D308" s="641"/>
      <c r="E308" s="642"/>
      <c r="F308" s="642"/>
      <c r="G308" s="642"/>
      <c r="H308" s="642"/>
      <c r="I308" s="642"/>
      <c r="J308" s="642"/>
      <c r="K308" s="642"/>
      <c r="L308" s="642"/>
      <c r="M308" s="642"/>
      <c r="N308" s="643"/>
      <c r="X308" s="394"/>
      <c r="AA308" s="641"/>
      <c r="AB308" s="642"/>
      <c r="AC308" s="642"/>
      <c r="AD308" s="642"/>
      <c r="AE308" s="642"/>
      <c r="AF308" s="642"/>
      <c r="AG308" s="642"/>
      <c r="AH308" s="642"/>
      <c r="AI308" s="642"/>
      <c r="AJ308" s="642"/>
      <c r="AK308" s="643"/>
      <c r="AU308" s="394"/>
    </row>
    <row r="309" spans="4:47" ht="15" customHeight="1" x14ac:dyDescent="0.25">
      <c r="D309" s="398"/>
      <c r="E309" s="124" t="s">
        <v>35</v>
      </c>
      <c r="F309" s="353">
        <v>36</v>
      </c>
      <c r="G309" s="124" t="s">
        <v>306</v>
      </c>
      <c r="H309" s="124"/>
      <c r="I309" s="124"/>
      <c r="J309" s="21" t="s">
        <v>144</v>
      </c>
      <c r="K309" s="265"/>
      <c r="L309" s="1"/>
      <c r="M309" s="1"/>
      <c r="N309" s="400"/>
      <c r="X309" s="394"/>
      <c r="AA309" s="398"/>
      <c r="AB309" s="124" t="s">
        <v>35</v>
      </c>
      <c r="AC309" s="353">
        <v>36</v>
      </c>
      <c r="AD309" s="124" t="s">
        <v>306</v>
      </c>
      <c r="AE309" s="124"/>
      <c r="AF309" s="124"/>
      <c r="AG309" s="21" t="s">
        <v>144</v>
      </c>
      <c r="AH309" s="399"/>
      <c r="AI309" s="1"/>
      <c r="AJ309" s="1"/>
      <c r="AK309" s="400"/>
      <c r="AU309" s="394"/>
    </row>
    <row r="310" spans="4:47" ht="15" customHeight="1" x14ac:dyDescent="0.25">
      <c r="D310" s="644" t="s">
        <v>36</v>
      </c>
      <c r="E310" s="645"/>
      <c r="F310" s="268" t="s">
        <v>28</v>
      </c>
      <c r="G310" s="402" t="str">
        <f t="shared" ref="G310" si="986">IF(F310=O$4,P$4,IF(F310=O$5,P$5,IF(F310=O$6,P$6,IF(F310=O$7,P$7,IF(F310=O$8,"","")))))</f>
        <v/>
      </c>
      <c r="H310" s="403"/>
      <c r="I310" s="403"/>
      <c r="J310" s="21" t="s">
        <v>145</v>
      </c>
      <c r="K310" s="265"/>
      <c r="L310" s="3"/>
      <c r="M310" s="3"/>
      <c r="N310" s="404"/>
      <c r="X310" s="394"/>
      <c r="AA310" s="644" t="s">
        <v>36</v>
      </c>
      <c r="AB310" s="645"/>
      <c r="AC310" s="401" t="s">
        <v>28</v>
      </c>
      <c r="AD310" s="402" t="str">
        <f t="shared" ref="AD310" si="987">IF(AC310=AL$4,AM$4,IF(AC310=AL$5,AM$5,IF(AC310=AL$6,AM$6,IF(AC310=AL$7,AM$7,IF(AC310=AL$8,"","")))))</f>
        <v/>
      </c>
      <c r="AE310" s="403"/>
      <c r="AF310" s="403"/>
      <c r="AG310" s="21" t="s">
        <v>145</v>
      </c>
      <c r="AH310" s="399"/>
      <c r="AI310" s="3"/>
      <c r="AJ310" s="3"/>
      <c r="AK310" s="404"/>
      <c r="AU310" s="394"/>
    </row>
    <row r="311" spans="4:47" ht="15" customHeight="1" x14ac:dyDescent="0.25">
      <c r="D311" s="405" t="s">
        <v>299</v>
      </c>
      <c r="E311" s="361" t="s">
        <v>59</v>
      </c>
      <c r="F311" s="124" t="s">
        <v>37</v>
      </c>
      <c r="G311" s="124" t="s">
        <v>38</v>
      </c>
      <c r="H311" s="124"/>
      <c r="I311" s="124"/>
      <c r="J311" s="124" t="s">
        <v>39</v>
      </c>
      <c r="K311" s="124"/>
      <c r="L311" s="124"/>
      <c r="M311" s="124"/>
      <c r="N311" s="406" t="s">
        <v>40</v>
      </c>
      <c r="O311" s="396" t="s">
        <v>25</v>
      </c>
      <c r="P311" s="396"/>
      <c r="Q311" s="396" t="str">
        <f t="shared" ref="Q311" si="988">IF($F$23="","",$F$23)</f>
        <v>Education /Job Training</v>
      </c>
      <c r="R311" s="396" t="str">
        <f t="shared" ref="R311" si="989">IF($F$24="","",$F$24)</f>
        <v>Health Services</v>
      </c>
      <c r="S311" s="396" t="str">
        <f t="shared" ref="S311" si="990">IF($F$25="","",$F$25)</f>
        <v>Recreation</v>
      </c>
      <c r="X311" s="394"/>
      <c r="AA311" s="405" t="s">
        <v>299</v>
      </c>
      <c r="AB311" s="361" t="s">
        <v>59</v>
      </c>
      <c r="AC311" s="124" t="s">
        <v>37</v>
      </c>
      <c r="AD311" s="124" t="s">
        <v>38</v>
      </c>
      <c r="AE311" s="124"/>
      <c r="AF311" s="124"/>
      <c r="AG311" s="124" t="s">
        <v>39</v>
      </c>
      <c r="AH311" s="124"/>
      <c r="AI311" s="124"/>
      <c r="AJ311" s="124"/>
      <c r="AK311" s="406" t="s">
        <v>40</v>
      </c>
      <c r="AL311" s="396" t="s">
        <v>25</v>
      </c>
      <c r="AM311" s="396"/>
      <c r="AN311" s="396" t="str">
        <f t="shared" ref="AN311" si="991">IF($F$23="","",$F$23)</f>
        <v>Education /Job Training</v>
      </c>
      <c r="AO311" s="396" t="str">
        <f t="shared" ref="AO311" si="992">IF($F$24="","",$F$24)</f>
        <v>Health Services</v>
      </c>
      <c r="AP311" s="396" t="str">
        <f t="shared" ref="AP311" si="993">IF($F$25="","",$F$25)</f>
        <v>Recreation</v>
      </c>
      <c r="AU311" s="394"/>
    </row>
    <row r="312" spans="4:47" x14ac:dyDescent="0.25">
      <c r="D312" s="407" t="str">
        <f t="shared" ref="D312:D314" si="994">IFERROR(VLOOKUP($E312,$U$4:$V$6,2,0),"")</f>
        <v/>
      </c>
      <c r="E312" s="354" t="str">
        <f t="shared" ref="E312" si="995">IF(OR(N312="",N312=0,G312="",J312=""),"",(IF(AND(F310=O$4,N312&lt;=Q$4),3,IF(AND(F310=O$4,N312&lt;=R$4),2,IF(AND(F310=O$4,N312&lt;=S$4),1,0)))+IF(AND(F310=O$5,N312&lt;=Q$5),3,IF(AND(F310=O$5,N312&lt;=R$5),2,IF(AND(F310=O$5,N312&lt;=S$5),1,0)))+IF(AND(F310=O$6,N312&lt;=Q$6),3,IF(AND(F310=O$6,N312&lt;=R$6),2,IF(AND(F310=O$6,N312&lt;=S$6),1,0)))+IF(AND(F310=O$7,N312&lt;=Q$7),3,IF(AND(F310=O$7,N312&lt;=R$7),2,IF(AND(F310=O$7,N312&lt;=S$7),1,0)))))</f>
        <v/>
      </c>
      <c r="F312" s="276" t="str">
        <f t="shared" ref="F312" si="996">IF($F$23="","",$F$23)</f>
        <v>Education /Job Training</v>
      </c>
      <c r="G312" s="638"/>
      <c r="H312" s="639"/>
      <c r="I312" s="640"/>
      <c r="J312" s="638"/>
      <c r="K312" s="639"/>
      <c r="L312" s="639"/>
      <c r="M312" s="640"/>
      <c r="N312" s="269"/>
      <c r="O312" s="392">
        <f t="shared" ref="O312" si="997">IF(F310="",0,1)</f>
        <v>0</v>
      </c>
      <c r="Q312" s="392" t="str">
        <f t="shared" ref="Q312" si="998">IF(F310="","",IF(E312="",0,E312))</f>
        <v/>
      </c>
      <c r="R312" s="392" t="str">
        <f t="shared" ref="R312" si="999">IF(F310="","",IF(E313="",0,E313))</f>
        <v/>
      </c>
      <c r="S312" s="392" t="str">
        <f t="shared" ref="S312" si="1000">IF(F310="","",IF(E314="",0,E314))</f>
        <v/>
      </c>
      <c r="X312" s="394"/>
      <c r="AA312" s="407" t="str">
        <f t="shared" si="971"/>
        <v/>
      </c>
      <c r="AB312" s="354" t="str">
        <f t="shared" ref="AB312" si="1001">IF(OR(AK312="",AK312=0,AD312="",AG312=""),"",(IF(AND(AC310=AL$4,AK312&lt;=AN$4),3,IF(AND(AC310=AL$4,AK312&lt;=AO$4),2,IF(AND(AC310=AL$4,AK312&lt;=AP$4),1,0)))+IF(AND(AC310=AL$5,AK312&lt;=AN$5),3,IF(AND(AC310=AL$5,AK312&lt;=AO$5),2,IF(AND(AC310=AL$5,AK312&lt;=AP$5),1,0)))+IF(AND(AC310=AL$6,AK312&lt;=AN$6),3,IF(AND(AC310=AL$6,AK312&lt;=AO$6),2,IF(AND(AC310=AL$6,AK312&lt;=AP$6),1,0)))+IF(AND(AC310=AL$7,AK312&lt;=AN$7),3,IF(AND(AC310=AL$7,AK312&lt;=AO$7),2,IF(AND(AC310=AL$7,AK312&lt;=AP$7),1,0)))))</f>
        <v/>
      </c>
      <c r="AC312" s="276" t="str">
        <f t="shared" ref="AC312" si="1002">IF($F$23="","",$F$23)</f>
        <v>Education /Job Training</v>
      </c>
      <c r="AD312" s="646"/>
      <c r="AE312" s="647"/>
      <c r="AF312" s="648"/>
      <c r="AG312" s="646"/>
      <c r="AH312" s="647"/>
      <c r="AI312" s="647"/>
      <c r="AJ312" s="648"/>
      <c r="AK312" s="408"/>
      <c r="AL312" s="392">
        <f t="shared" ref="AL312" si="1003">IF(AC310="",0,1)</f>
        <v>0</v>
      </c>
      <c r="AN312" s="392" t="str">
        <f t="shared" ref="AN312" si="1004">IF(AC310="","",IF(AB312="",0,AB312))</f>
        <v/>
      </c>
      <c r="AO312" s="392" t="str">
        <f t="shared" ref="AO312" si="1005">IF(AC310="","",IF(AB313="",0,AB313))</f>
        <v/>
      </c>
      <c r="AP312" s="392" t="str">
        <f t="shared" ref="AP312" si="1006">IF(AC310="","",IF(AB314="",0,AB314))</f>
        <v/>
      </c>
      <c r="AU312" s="394"/>
    </row>
    <row r="313" spans="4:47" x14ac:dyDescent="0.25">
      <c r="D313" s="407" t="str">
        <f t="shared" si="994"/>
        <v/>
      </c>
      <c r="E313" s="354" t="str">
        <f t="shared" ref="E313" si="1007">IF(OR(N313="",N313=0,G313="",J313=""),"",(IF(AND(F310=O$4,N313&lt;=Q$4),3,IF(AND(F310=O$4,N313&lt;=R$4),2,IF(AND(F310=O$4,N313&lt;=S$4),1,0)))+IF(AND(F310=O$5,N313&lt;=Q$5),3,IF(AND(F310=O$5,N313&lt;=R$5),2,IF(AND(F310=O$5,N313&lt;=S$5),1,0)))+IF(AND(F310=O$6,N313&lt;=Q$6),3,IF(AND(F310=O$6,N313&lt;=R$6),2,IF(AND(F310=O$6,N313&lt;=S$6),1,0)))+IF(AND(F310=O$7,N313&lt;=Q$7),3,IF(AND(F310=O$7,N313&lt;=R$7),2,IF(AND(F310=O$7,N313&lt;=S$7),1,0)))))</f>
        <v/>
      </c>
      <c r="F313" s="276" t="str">
        <f t="shared" ref="F313" si="1008">IF($F$24="","",$F$24)</f>
        <v>Health Services</v>
      </c>
      <c r="G313" s="638"/>
      <c r="H313" s="639"/>
      <c r="I313" s="640"/>
      <c r="J313" s="638"/>
      <c r="K313" s="639"/>
      <c r="L313" s="639"/>
      <c r="M313" s="640"/>
      <c r="N313" s="269"/>
      <c r="X313" s="394"/>
      <c r="AA313" s="407" t="str">
        <f t="shared" si="971"/>
        <v/>
      </c>
      <c r="AB313" s="354" t="str">
        <f t="shared" ref="AB313" si="1009">IF(OR(AK313="",AK313=0,AD313="",AG313=""),"",(IF(AND(AC310=AL$4,AK313&lt;=AN$4),3,IF(AND(AC310=AL$4,AK313&lt;=AO$4),2,IF(AND(AC310=AL$4,AK313&lt;=AP$4),1,0)))+IF(AND(AC310=AL$5,AK313&lt;=AN$5),3,IF(AND(AC310=AL$5,AK313&lt;=AO$5),2,IF(AND(AC310=AL$5,AK313&lt;=AP$5),1,0)))+IF(AND(AC310=AL$6,AK313&lt;=AN$6),3,IF(AND(AC310=AL$6,AK313&lt;=AO$6),2,IF(AND(AC310=AL$6,AK313&lt;=AP$6),1,0)))+IF(AND(AC310=AL$7,AK313&lt;=AN$7),3,IF(AND(AC310=AL$7,AK313&lt;=AO$7),2,IF(AND(AC310=AL$7,AK313&lt;=AP$7),1,0)))))</f>
        <v/>
      </c>
      <c r="AC313" s="276" t="str">
        <f t="shared" ref="AC313" si="1010">IF($F$24="","",$F$24)</f>
        <v>Health Services</v>
      </c>
      <c r="AD313" s="646"/>
      <c r="AE313" s="647"/>
      <c r="AF313" s="648"/>
      <c r="AG313" s="646"/>
      <c r="AH313" s="647"/>
      <c r="AI313" s="647"/>
      <c r="AJ313" s="648"/>
      <c r="AK313" s="408"/>
      <c r="AU313" s="394"/>
    </row>
    <row r="314" spans="4:47" x14ac:dyDescent="0.25">
      <c r="D314" s="407" t="str">
        <f t="shared" si="994"/>
        <v/>
      </c>
      <c r="E314" s="354" t="str">
        <f t="shared" ref="E314" si="1011">IF(OR(N314="",N314=0,G314="",J314=""),"",(IF(AND(F310=O$4,N314&lt;=Q$4),3,IF(AND(F310=O$4,N314&lt;=R$4),2,IF(AND(F310=O$4,N314&lt;=S$4),1,0)))+IF(AND(F310=O$5,N314&lt;=Q$5),3,IF(AND(F310=O$5,N314&lt;=R$5),2,IF(AND(F310=O$5,N314&lt;=S$5),1,0)))+IF(AND(F310=O$6,N314&lt;=Q$6),3,IF(AND(F310=O$6,N314&lt;=R$6),2,IF(AND(F310=O$6,N314&lt;=S$6),1,0)))+IF(AND(F310=O$7,N314&lt;=Q$7),3,IF(AND(F310=O$7,N314&lt;=R$7),2,IF(AND(F310=O$7,N314&lt;=S$7),1,0)))))</f>
        <v/>
      </c>
      <c r="F314" s="276" t="str">
        <f t="shared" ref="F314" si="1012">IF($F$25="","",$F$25)</f>
        <v>Recreation</v>
      </c>
      <c r="G314" s="638"/>
      <c r="H314" s="639"/>
      <c r="I314" s="640"/>
      <c r="J314" s="638"/>
      <c r="K314" s="639"/>
      <c r="L314" s="639"/>
      <c r="M314" s="640"/>
      <c r="N314" s="269"/>
      <c r="X314" s="394"/>
      <c r="AA314" s="407" t="str">
        <f t="shared" si="971"/>
        <v/>
      </c>
      <c r="AB314" s="354" t="str">
        <f t="shared" ref="AB314" si="1013">IF(OR(AK314="",AK314=0,AD314="",AG314=""),"",(IF(AND(AC310=AL$4,AK314&lt;=AN$4),3,IF(AND(AC310=AL$4,AK314&lt;=AO$4),2,IF(AND(AC310=AL$4,AK314&lt;=AP$4),1,0)))+IF(AND(AC310=AL$5,AK314&lt;=AN$5),3,IF(AND(AC310=AL$5,AK314&lt;=AO$5),2,IF(AND(AC310=AL$5,AK314&lt;=AP$5),1,0)))+IF(AND(AC310=AL$6,AK314&lt;=AN$6),3,IF(AND(AC310=AL$6,AK314&lt;=AO$6),2,IF(AND(AC310=AL$6,AK314&lt;=AP$6),1,0)))+IF(AND(AC310=AL$7,AK314&lt;=AN$7),3,IF(AND(AC310=AL$7,AK314&lt;=AO$7),2,IF(AND(AC310=AL$7,AK314&lt;=AP$7),1,0)))))</f>
        <v/>
      </c>
      <c r="AC314" s="276" t="str">
        <f t="shared" ref="AC314" si="1014">IF($F$25="","",$F$25)</f>
        <v>Recreation</v>
      </c>
      <c r="AD314" s="646"/>
      <c r="AE314" s="647"/>
      <c r="AF314" s="648"/>
      <c r="AG314" s="646"/>
      <c r="AH314" s="647"/>
      <c r="AI314" s="647"/>
      <c r="AJ314" s="648"/>
      <c r="AK314" s="408"/>
      <c r="AU314" s="394"/>
    </row>
    <row r="315" spans="4:47" ht="16.5" thickBot="1" x14ac:dyDescent="0.3">
      <c r="D315" s="409"/>
      <c r="E315" s="132"/>
      <c r="F315" s="132"/>
      <c r="G315" s="132"/>
      <c r="H315" s="132"/>
      <c r="I315" s="132"/>
      <c r="J315" s="132"/>
      <c r="K315" s="132"/>
      <c r="L315" s="132"/>
      <c r="M315" s="132"/>
      <c r="N315" s="410"/>
      <c r="O315" s="411"/>
      <c r="X315" s="394"/>
      <c r="AA315" s="409"/>
      <c r="AB315" s="132"/>
      <c r="AC315" s="132"/>
      <c r="AD315" s="132"/>
      <c r="AE315" s="132"/>
      <c r="AF315" s="132"/>
      <c r="AG315" s="132"/>
      <c r="AH315" s="132"/>
      <c r="AI315" s="132"/>
      <c r="AJ315" s="132"/>
      <c r="AK315" s="410"/>
      <c r="AL315" s="411"/>
      <c r="AU315" s="394"/>
    </row>
    <row r="316" spans="4:47" x14ac:dyDescent="0.25">
      <c r="D316" s="641"/>
      <c r="E316" s="642"/>
      <c r="F316" s="642"/>
      <c r="G316" s="642"/>
      <c r="H316" s="642"/>
      <c r="I316" s="642"/>
      <c r="J316" s="642"/>
      <c r="K316" s="642"/>
      <c r="L316" s="642"/>
      <c r="M316" s="642"/>
      <c r="N316" s="643"/>
      <c r="X316" s="394"/>
      <c r="AA316" s="641"/>
      <c r="AB316" s="642"/>
      <c r="AC316" s="642"/>
      <c r="AD316" s="642"/>
      <c r="AE316" s="642"/>
      <c r="AF316" s="642"/>
      <c r="AG316" s="642"/>
      <c r="AH316" s="642"/>
      <c r="AI316" s="642"/>
      <c r="AJ316" s="642"/>
      <c r="AK316" s="643"/>
      <c r="AU316" s="394"/>
    </row>
    <row r="317" spans="4:47" ht="15" customHeight="1" x14ac:dyDescent="0.25">
      <c r="D317" s="398"/>
      <c r="E317" s="124" t="s">
        <v>35</v>
      </c>
      <c r="F317" s="353">
        <v>37</v>
      </c>
      <c r="G317" s="124" t="s">
        <v>306</v>
      </c>
      <c r="H317" s="124"/>
      <c r="I317" s="124"/>
      <c r="J317" s="21" t="s">
        <v>144</v>
      </c>
      <c r="K317" s="265"/>
      <c r="L317" s="1"/>
      <c r="M317" s="1"/>
      <c r="N317" s="400"/>
      <c r="X317" s="394"/>
      <c r="AA317" s="398"/>
      <c r="AB317" s="124" t="s">
        <v>35</v>
      </c>
      <c r="AC317" s="353">
        <v>37</v>
      </c>
      <c r="AD317" s="124" t="s">
        <v>306</v>
      </c>
      <c r="AE317" s="124"/>
      <c r="AF317" s="124"/>
      <c r="AG317" s="21" t="s">
        <v>144</v>
      </c>
      <c r="AH317" s="399"/>
      <c r="AI317" s="1"/>
      <c r="AJ317" s="1"/>
      <c r="AK317" s="400"/>
      <c r="AU317" s="394"/>
    </row>
    <row r="318" spans="4:47" ht="15" customHeight="1" x14ac:dyDescent="0.25">
      <c r="D318" s="644" t="s">
        <v>36</v>
      </c>
      <c r="E318" s="645"/>
      <c r="F318" s="268" t="s">
        <v>28</v>
      </c>
      <c r="G318" s="402" t="str">
        <f t="shared" ref="G318" si="1015">IF(F318=O$4,P$4,IF(F318=O$5,P$5,IF(F318=O$6,P$6,IF(F318=O$7,P$7,IF(F318=O$8,"","")))))</f>
        <v/>
      </c>
      <c r="H318" s="403"/>
      <c r="I318" s="403"/>
      <c r="J318" s="21" t="s">
        <v>145</v>
      </c>
      <c r="K318" s="265"/>
      <c r="L318" s="3"/>
      <c r="M318" s="3"/>
      <c r="N318" s="404"/>
      <c r="X318" s="394"/>
      <c r="AA318" s="644" t="s">
        <v>36</v>
      </c>
      <c r="AB318" s="645"/>
      <c r="AC318" s="401" t="s">
        <v>28</v>
      </c>
      <c r="AD318" s="402" t="str">
        <f t="shared" ref="AD318" si="1016">IF(AC318=AL$4,AM$4,IF(AC318=AL$5,AM$5,IF(AC318=AL$6,AM$6,IF(AC318=AL$7,AM$7,IF(AC318=AL$8,"","")))))</f>
        <v/>
      </c>
      <c r="AE318" s="403"/>
      <c r="AF318" s="403"/>
      <c r="AG318" s="21" t="s">
        <v>145</v>
      </c>
      <c r="AH318" s="399"/>
      <c r="AI318" s="3"/>
      <c r="AJ318" s="3"/>
      <c r="AK318" s="404"/>
      <c r="AU318" s="394"/>
    </row>
    <row r="319" spans="4:47" ht="15" customHeight="1" x14ac:dyDescent="0.25">
      <c r="D319" s="405" t="s">
        <v>299</v>
      </c>
      <c r="E319" s="361" t="s">
        <v>59</v>
      </c>
      <c r="F319" s="124" t="s">
        <v>37</v>
      </c>
      <c r="G319" s="124" t="s">
        <v>38</v>
      </c>
      <c r="H319" s="124"/>
      <c r="I319" s="124"/>
      <c r="J319" s="124" t="s">
        <v>39</v>
      </c>
      <c r="K319" s="124"/>
      <c r="L319" s="124"/>
      <c r="M319" s="124"/>
      <c r="N319" s="406" t="s">
        <v>40</v>
      </c>
      <c r="O319" s="396" t="s">
        <v>25</v>
      </c>
      <c r="P319" s="396"/>
      <c r="Q319" s="396" t="str">
        <f t="shared" ref="Q319" si="1017">IF($F$23="","",$F$23)</f>
        <v>Education /Job Training</v>
      </c>
      <c r="R319" s="396" t="str">
        <f t="shared" ref="R319" si="1018">IF($F$24="","",$F$24)</f>
        <v>Health Services</v>
      </c>
      <c r="S319" s="396" t="str">
        <f t="shared" ref="S319" si="1019">IF($F$25="","",$F$25)</f>
        <v>Recreation</v>
      </c>
      <c r="X319" s="394"/>
      <c r="AA319" s="405" t="s">
        <v>299</v>
      </c>
      <c r="AB319" s="361" t="s">
        <v>59</v>
      </c>
      <c r="AC319" s="124" t="s">
        <v>37</v>
      </c>
      <c r="AD319" s="124" t="s">
        <v>38</v>
      </c>
      <c r="AE319" s="124"/>
      <c r="AF319" s="124"/>
      <c r="AG319" s="124" t="s">
        <v>39</v>
      </c>
      <c r="AH319" s="124"/>
      <c r="AI319" s="124"/>
      <c r="AJ319" s="124"/>
      <c r="AK319" s="406" t="s">
        <v>40</v>
      </c>
      <c r="AL319" s="396" t="s">
        <v>25</v>
      </c>
      <c r="AM319" s="396"/>
      <c r="AN319" s="396" t="str">
        <f t="shared" ref="AN319" si="1020">IF($F$23="","",$F$23)</f>
        <v>Education /Job Training</v>
      </c>
      <c r="AO319" s="396" t="str">
        <f t="shared" ref="AO319" si="1021">IF($F$24="","",$F$24)</f>
        <v>Health Services</v>
      </c>
      <c r="AP319" s="396" t="str">
        <f t="shared" ref="AP319" si="1022">IF($F$25="","",$F$25)</f>
        <v>Recreation</v>
      </c>
      <c r="AU319" s="394"/>
    </row>
    <row r="320" spans="4:47" ht="15" customHeight="1" x14ac:dyDescent="0.25">
      <c r="D320" s="407" t="str">
        <f t="shared" ref="D320:D322" si="1023">IFERROR(VLOOKUP($E320,$U$4:$V$6,2,0),"")</f>
        <v/>
      </c>
      <c r="E320" s="354" t="str">
        <f t="shared" ref="E320" si="1024">IF(OR(N320="",N320=0,G320="",J320=""),"",(IF(AND(F318=O$4,N320&lt;=Q$4),3,IF(AND(F318=O$4,N320&lt;=R$4),2,IF(AND(F318=O$4,N320&lt;=S$4),1,0)))+IF(AND(F318=O$5,N320&lt;=Q$5),3,IF(AND(F318=O$5,N320&lt;=R$5),2,IF(AND(F318=O$5,N320&lt;=S$5),1,0)))+IF(AND(F318=O$6,N320&lt;=Q$6),3,IF(AND(F318=O$6,N320&lt;=R$6),2,IF(AND(F318=O$6,N320&lt;=S$6),1,0)))+IF(AND(F318=O$7,N320&lt;=Q$7),3,IF(AND(F318=O$7,N320&lt;=R$7),2,IF(AND(F318=O$7,N320&lt;=S$7),1,0)))))</f>
        <v/>
      </c>
      <c r="F320" s="276" t="str">
        <f t="shared" ref="F320" si="1025">IF($F$23="","",$F$23)</f>
        <v>Education /Job Training</v>
      </c>
      <c r="G320" s="638"/>
      <c r="H320" s="639"/>
      <c r="I320" s="640"/>
      <c r="J320" s="638"/>
      <c r="K320" s="639"/>
      <c r="L320" s="639"/>
      <c r="M320" s="640"/>
      <c r="N320" s="269"/>
      <c r="O320" s="392">
        <f t="shared" ref="O320" si="1026">IF(F318="",0,1)</f>
        <v>0</v>
      </c>
      <c r="Q320" s="392" t="str">
        <f t="shared" ref="Q320" si="1027">IF(F318="","",IF(E320="",0,E320))</f>
        <v/>
      </c>
      <c r="R320" s="392" t="str">
        <f t="shared" ref="R320" si="1028">IF(F318="","",IF(E321="",0,E321))</f>
        <v/>
      </c>
      <c r="S320" s="392" t="str">
        <f t="shared" ref="S320" si="1029">IF(F318="","",IF(E322="",0,E322))</f>
        <v/>
      </c>
      <c r="X320" s="394"/>
      <c r="AA320" s="407" t="str">
        <f t="shared" si="971"/>
        <v/>
      </c>
      <c r="AB320" s="354" t="str">
        <f t="shared" ref="AB320" si="1030">IF(OR(AK320="",AK320=0,AD320="",AG320=""),"",(IF(AND(AC318=AL$4,AK320&lt;=AN$4),3,IF(AND(AC318=AL$4,AK320&lt;=AO$4),2,IF(AND(AC318=AL$4,AK320&lt;=AP$4),1,0)))+IF(AND(AC318=AL$5,AK320&lt;=AN$5),3,IF(AND(AC318=AL$5,AK320&lt;=AO$5),2,IF(AND(AC318=AL$5,AK320&lt;=AP$5),1,0)))+IF(AND(AC318=AL$6,AK320&lt;=AN$6),3,IF(AND(AC318=AL$6,AK320&lt;=AO$6),2,IF(AND(AC318=AL$6,AK320&lt;=AP$6),1,0)))+IF(AND(AC318=AL$7,AK320&lt;=AN$7),3,IF(AND(AC318=AL$7,AK320&lt;=AO$7),2,IF(AND(AC318=AL$7,AK320&lt;=AP$7),1,0)))))</f>
        <v/>
      </c>
      <c r="AC320" s="276" t="str">
        <f t="shared" ref="AC320" si="1031">IF($F$23="","",$F$23)</f>
        <v>Education /Job Training</v>
      </c>
      <c r="AD320" s="646"/>
      <c r="AE320" s="647"/>
      <c r="AF320" s="648"/>
      <c r="AG320" s="646"/>
      <c r="AH320" s="647"/>
      <c r="AI320" s="647"/>
      <c r="AJ320" s="648"/>
      <c r="AK320" s="408"/>
      <c r="AL320" s="392">
        <f t="shared" ref="AL320" si="1032">IF(AC318="",0,1)</f>
        <v>0</v>
      </c>
      <c r="AN320" s="392" t="str">
        <f t="shared" ref="AN320" si="1033">IF(AC318="","",IF(AB320="",0,AB320))</f>
        <v/>
      </c>
      <c r="AO320" s="392" t="str">
        <f t="shared" ref="AO320" si="1034">IF(AC318="","",IF(AB321="",0,AB321))</f>
        <v/>
      </c>
      <c r="AP320" s="392" t="str">
        <f t="shared" ref="AP320" si="1035">IF(AC318="","",IF(AB322="",0,AB322))</f>
        <v/>
      </c>
      <c r="AU320" s="394"/>
    </row>
    <row r="321" spans="4:47" ht="15" customHeight="1" x14ac:dyDescent="0.25">
      <c r="D321" s="407" t="str">
        <f t="shared" si="1023"/>
        <v/>
      </c>
      <c r="E321" s="354" t="str">
        <f t="shared" ref="E321" si="1036">IF(OR(N321="",N321=0,G321="",J321=""),"",(IF(AND(F318=O$4,N321&lt;=Q$4),3,IF(AND(F318=O$4,N321&lt;=R$4),2,IF(AND(F318=O$4,N321&lt;=S$4),1,0)))+IF(AND(F318=O$5,N321&lt;=Q$5),3,IF(AND(F318=O$5,N321&lt;=R$5),2,IF(AND(F318=O$5,N321&lt;=S$5),1,0)))+IF(AND(F318=O$6,N321&lt;=Q$6),3,IF(AND(F318=O$6,N321&lt;=R$6),2,IF(AND(F318=O$6,N321&lt;=S$6),1,0)))+IF(AND(F318=O$7,N321&lt;=Q$7),3,IF(AND(F318=O$7,N321&lt;=R$7),2,IF(AND(F318=O$7,N321&lt;=S$7),1,0)))))</f>
        <v/>
      </c>
      <c r="F321" s="276" t="str">
        <f t="shared" ref="F321" si="1037">IF($F$24="","",$F$24)</f>
        <v>Health Services</v>
      </c>
      <c r="G321" s="638"/>
      <c r="H321" s="639"/>
      <c r="I321" s="640"/>
      <c r="J321" s="638"/>
      <c r="K321" s="639"/>
      <c r="L321" s="639"/>
      <c r="M321" s="640"/>
      <c r="N321" s="269"/>
      <c r="X321" s="394"/>
      <c r="AA321" s="407" t="str">
        <f t="shared" si="971"/>
        <v/>
      </c>
      <c r="AB321" s="354" t="str">
        <f t="shared" ref="AB321" si="1038">IF(OR(AK321="",AK321=0,AD321="",AG321=""),"",(IF(AND(AC318=AL$4,AK321&lt;=AN$4),3,IF(AND(AC318=AL$4,AK321&lt;=AO$4),2,IF(AND(AC318=AL$4,AK321&lt;=AP$4),1,0)))+IF(AND(AC318=AL$5,AK321&lt;=AN$5),3,IF(AND(AC318=AL$5,AK321&lt;=AO$5),2,IF(AND(AC318=AL$5,AK321&lt;=AP$5),1,0)))+IF(AND(AC318=AL$6,AK321&lt;=AN$6),3,IF(AND(AC318=AL$6,AK321&lt;=AO$6),2,IF(AND(AC318=AL$6,AK321&lt;=AP$6),1,0)))+IF(AND(AC318=AL$7,AK321&lt;=AN$7),3,IF(AND(AC318=AL$7,AK321&lt;=AO$7),2,IF(AND(AC318=AL$7,AK321&lt;=AP$7),1,0)))))</f>
        <v/>
      </c>
      <c r="AC321" s="276" t="str">
        <f t="shared" ref="AC321" si="1039">IF($F$24="","",$F$24)</f>
        <v>Health Services</v>
      </c>
      <c r="AD321" s="646"/>
      <c r="AE321" s="647"/>
      <c r="AF321" s="648"/>
      <c r="AG321" s="646"/>
      <c r="AH321" s="647"/>
      <c r="AI321" s="647"/>
      <c r="AJ321" s="648"/>
      <c r="AK321" s="408"/>
      <c r="AU321" s="394"/>
    </row>
    <row r="322" spans="4:47" ht="15" customHeight="1" x14ac:dyDescent="0.25">
      <c r="D322" s="407" t="str">
        <f t="shared" si="1023"/>
        <v/>
      </c>
      <c r="E322" s="354" t="str">
        <f t="shared" ref="E322" si="1040">IF(OR(N322="",N322=0,G322="",J322=""),"",(IF(AND(F318=O$4,N322&lt;=Q$4),3,IF(AND(F318=O$4,N322&lt;=R$4),2,IF(AND(F318=O$4,N322&lt;=S$4),1,0)))+IF(AND(F318=O$5,N322&lt;=Q$5),3,IF(AND(F318=O$5,N322&lt;=R$5),2,IF(AND(F318=O$5,N322&lt;=S$5),1,0)))+IF(AND(F318=O$6,N322&lt;=Q$6),3,IF(AND(F318=O$6,N322&lt;=R$6),2,IF(AND(F318=O$6,N322&lt;=S$6),1,0)))+IF(AND(F318=O$7,N322&lt;=Q$7),3,IF(AND(F318=O$7,N322&lt;=R$7),2,IF(AND(F318=O$7,N322&lt;=S$7),1,0)))))</f>
        <v/>
      </c>
      <c r="F322" s="276" t="str">
        <f t="shared" ref="F322" si="1041">IF($F$25="","",$F$25)</f>
        <v>Recreation</v>
      </c>
      <c r="G322" s="638"/>
      <c r="H322" s="639"/>
      <c r="I322" s="640"/>
      <c r="J322" s="638"/>
      <c r="K322" s="639"/>
      <c r="L322" s="639"/>
      <c r="M322" s="640"/>
      <c r="N322" s="269"/>
      <c r="X322" s="394"/>
      <c r="AA322" s="407" t="str">
        <f t="shared" si="971"/>
        <v/>
      </c>
      <c r="AB322" s="354" t="str">
        <f t="shared" ref="AB322" si="1042">IF(OR(AK322="",AK322=0,AD322="",AG322=""),"",(IF(AND(AC318=AL$4,AK322&lt;=AN$4),3,IF(AND(AC318=AL$4,AK322&lt;=AO$4),2,IF(AND(AC318=AL$4,AK322&lt;=AP$4),1,0)))+IF(AND(AC318=AL$5,AK322&lt;=AN$5),3,IF(AND(AC318=AL$5,AK322&lt;=AO$5),2,IF(AND(AC318=AL$5,AK322&lt;=AP$5),1,0)))+IF(AND(AC318=AL$6,AK322&lt;=AN$6),3,IF(AND(AC318=AL$6,AK322&lt;=AO$6),2,IF(AND(AC318=AL$6,AK322&lt;=AP$6),1,0)))+IF(AND(AC318=AL$7,AK322&lt;=AN$7),3,IF(AND(AC318=AL$7,AK322&lt;=AO$7),2,IF(AND(AC318=AL$7,AK322&lt;=AP$7),1,0)))))</f>
        <v/>
      </c>
      <c r="AC322" s="276" t="str">
        <f t="shared" ref="AC322" si="1043">IF($F$25="","",$F$25)</f>
        <v>Recreation</v>
      </c>
      <c r="AD322" s="646"/>
      <c r="AE322" s="647"/>
      <c r="AF322" s="648"/>
      <c r="AG322" s="646"/>
      <c r="AH322" s="647"/>
      <c r="AI322" s="647"/>
      <c r="AJ322" s="648"/>
      <c r="AK322" s="408"/>
      <c r="AU322" s="394"/>
    </row>
    <row r="323" spans="4:47" ht="15" customHeight="1" thickBot="1" x14ac:dyDescent="0.3">
      <c r="D323" s="409"/>
      <c r="E323" s="132"/>
      <c r="F323" s="132"/>
      <c r="G323" s="132"/>
      <c r="H323" s="132"/>
      <c r="I323" s="132"/>
      <c r="J323" s="132"/>
      <c r="K323" s="132"/>
      <c r="L323" s="132"/>
      <c r="M323" s="132"/>
      <c r="N323" s="410"/>
      <c r="O323" s="411"/>
      <c r="X323" s="394"/>
      <c r="AA323" s="409"/>
      <c r="AB323" s="132"/>
      <c r="AC323" s="132"/>
      <c r="AD323" s="132"/>
      <c r="AE323" s="132"/>
      <c r="AF323" s="132"/>
      <c r="AG323" s="132"/>
      <c r="AH323" s="132"/>
      <c r="AI323" s="132"/>
      <c r="AJ323" s="132"/>
      <c r="AK323" s="410"/>
      <c r="AL323" s="411"/>
      <c r="AU323" s="394"/>
    </row>
    <row r="324" spans="4:47" ht="15" customHeight="1" x14ac:dyDescent="0.25">
      <c r="D324" s="641"/>
      <c r="E324" s="642"/>
      <c r="F324" s="642"/>
      <c r="G324" s="642"/>
      <c r="H324" s="642"/>
      <c r="I324" s="642"/>
      <c r="J324" s="642"/>
      <c r="K324" s="642"/>
      <c r="L324" s="642"/>
      <c r="M324" s="642"/>
      <c r="N324" s="643"/>
      <c r="X324" s="394"/>
      <c r="AA324" s="641"/>
      <c r="AB324" s="642"/>
      <c r="AC324" s="642"/>
      <c r="AD324" s="642"/>
      <c r="AE324" s="642"/>
      <c r="AF324" s="642"/>
      <c r="AG324" s="642"/>
      <c r="AH324" s="642"/>
      <c r="AI324" s="642"/>
      <c r="AJ324" s="642"/>
      <c r="AK324" s="643"/>
      <c r="AU324" s="394"/>
    </row>
    <row r="325" spans="4:47" x14ac:dyDescent="0.25">
      <c r="D325" s="398"/>
      <c r="E325" s="124" t="s">
        <v>35</v>
      </c>
      <c r="F325" s="353">
        <v>38</v>
      </c>
      <c r="G325" s="124" t="s">
        <v>306</v>
      </c>
      <c r="H325" s="124"/>
      <c r="I325" s="124"/>
      <c r="J325" s="21" t="s">
        <v>144</v>
      </c>
      <c r="K325" s="265"/>
      <c r="L325" s="1"/>
      <c r="M325" s="1"/>
      <c r="N325" s="400"/>
      <c r="X325" s="394"/>
      <c r="AA325" s="398"/>
      <c r="AB325" s="124" t="s">
        <v>35</v>
      </c>
      <c r="AC325" s="353">
        <v>38</v>
      </c>
      <c r="AD325" s="124" t="s">
        <v>306</v>
      </c>
      <c r="AE325" s="124"/>
      <c r="AF325" s="124"/>
      <c r="AG325" s="21" t="s">
        <v>144</v>
      </c>
      <c r="AH325" s="399"/>
      <c r="AI325" s="1"/>
      <c r="AJ325" s="1"/>
      <c r="AK325" s="400"/>
      <c r="AU325" s="394"/>
    </row>
    <row r="326" spans="4:47" x14ac:dyDescent="0.25">
      <c r="D326" s="644" t="s">
        <v>36</v>
      </c>
      <c r="E326" s="645"/>
      <c r="F326" s="268" t="s">
        <v>28</v>
      </c>
      <c r="G326" s="402" t="str">
        <f t="shared" ref="G326" si="1044">IF(F326=O$4,P$4,IF(F326=O$5,P$5,IF(F326=O$6,P$6,IF(F326=O$7,P$7,IF(F326=O$8,"","")))))</f>
        <v/>
      </c>
      <c r="H326" s="403"/>
      <c r="I326" s="403"/>
      <c r="J326" s="21" t="s">
        <v>145</v>
      </c>
      <c r="K326" s="265"/>
      <c r="L326" s="3"/>
      <c r="M326" s="3"/>
      <c r="N326" s="404"/>
      <c r="X326" s="394"/>
      <c r="AA326" s="644" t="s">
        <v>36</v>
      </c>
      <c r="AB326" s="645"/>
      <c r="AC326" s="401" t="s">
        <v>28</v>
      </c>
      <c r="AD326" s="402" t="str">
        <f t="shared" ref="AD326" si="1045">IF(AC326=AL$4,AM$4,IF(AC326=AL$5,AM$5,IF(AC326=AL$6,AM$6,IF(AC326=AL$7,AM$7,IF(AC326=AL$8,"","")))))</f>
        <v/>
      </c>
      <c r="AE326" s="403"/>
      <c r="AF326" s="403"/>
      <c r="AG326" s="21" t="s">
        <v>145</v>
      </c>
      <c r="AH326" s="399"/>
      <c r="AI326" s="3"/>
      <c r="AJ326" s="3"/>
      <c r="AK326" s="404"/>
      <c r="AU326" s="394"/>
    </row>
    <row r="327" spans="4:47" x14ac:dyDescent="0.25">
      <c r="D327" s="405" t="s">
        <v>299</v>
      </c>
      <c r="E327" s="361" t="s">
        <v>59</v>
      </c>
      <c r="F327" s="124" t="s">
        <v>37</v>
      </c>
      <c r="G327" s="124" t="s">
        <v>38</v>
      </c>
      <c r="H327" s="124"/>
      <c r="I327" s="124"/>
      <c r="J327" s="124" t="s">
        <v>39</v>
      </c>
      <c r="K327" s="124"/>
      <c r="L327" s="124"/>
      <c r="M327" s="124"/>
      <c r="N327" s="406" t="s">
        <v>40</v>
      </c>
      <c r="O327" s="396" t="s">
        <v>25</v>
      </c>
      <c r="P327" s="396"/>
      <c r="Q327" s="396" t="str">
        <f t="shared" ref="Q327" si="1046">IF($F$23="","",$F$23)</f>
        <v>Education /Job Training</v>
      </c>
      <c r="R327" s="396" t="str">
        <f t="shared" ref="R327" si="1047">IF($F$24="","",$F$24)</f>
        <v>Health Services</v>
      </c>
      <c r="S327" s="396" t="str">
        <f t="shared" ref="S327" si="1048">IF($F$25="","",$F$25)</f>
        <v>Recreation</v>
      </c>
      <c r="X327" s="394"/>
      <c r="AA327" s="405" t="s">
        <v>299</v>
      </c>
      <c r="AB327" s="361" t="s">
        <v>59</v>
      </c>
      <c r="AC327" s="124" t="s">
        <v>37</v>
      </c>
      <c r="AD327" s="124" t="s">
        <v>38</v>
      </c>
      <c r="AE327" s="124"/>
      <c r="AF327" s="124"/>
      <c r="AG327" s="124" t="s">
        <v>39</v>
      </c>
      <c r="AH327" s="124"/>
      <c r="AI327" s="124"/>
      <c r="AJ327" s="124"/>
      <c r="AK327" s="406" t="s">
        <v>40</v>
      </c>
      <c r="AL327" s="396" t="s">
        <v>25</v>
      </c>
      <c r="AM327" s="396"/>
      <c r="AN327" s="396" t="str">
        <f t="shared" ref="AN327" si="1049">IF($F$23="","",$F$23)</f>
        <v>Education /Job Training</v>
      </c>
      <c r="AO327" s="396" t="str">
        <f t="shared" ref="AO327" si="1050">IF($F$24="","",$F$24)</f>
        <v>Health Services</v>
      </c>
      <c r="AP327" s="396" t="str">
        <f t="shared" ref="AP327" si="1051">IF($F$25="","",$F$25)</f>
        <v>Recreation</v>
      </c>
      <c r="AU327" s="394"/>
    </row>
    <row r="328" spans="4:47" x14ac:dyDescent="0.25">
      <c r="D328" s="407" t="str">
        <f t="shared" ref="D328:D330" si="1052">IFERROR(VLOOKUP($E328,$U$4:$V$6,2,0),"")</f>
        <v/>
      </c>
      <c r="E328" s="354" t="str">
        <f t="shared" ref="E328" si="1053">IF(OR(N328="",N328=0,G328="",J328=""),"",(IF(AND(F326=O$4,N328&lt;=Q$4),3,IF(AND(F326=O$4,N328&lt;=R$4),2,IF(AND(F326=O$4,N328&lt;=S$4),1,0)))+IF(AND(F326=O$5,N328&lt;=Q$5),3,IF(AND(F326=O$5,N328&lt;=R$5),2,IF(AND(F326=O$5,N328&lt;=S$5),1,0)))+IF(AND(F326=O$6,N328&lt;=Q$6),3,IF(AND(F326=O$6,N328&lt;=R$6),2,IF(AND(F326=O$6,N328&lt;=S$6),1,0)))+IF(AND(F326=O$7,N328&lt;=Q$7),3,IF(AND(F326=O$7,N328&lt;=R$7),2,IF(AND(F326=O$7,N328&lt;=S$7),1,0)))))</f>
        <v/>
      </c>
      <c r="F328" s="276" t="str">
        <f t="shared" ref="F328" si="1054">IF($F$23="","",$F$23)</f>
        <v>Education /Job Training</v>
      </c>
      <c r="G328" s="638"/>
      <c r="H328" s="639"/>
      <c r="I328" s="640"/>
      <c r="J328" s="638"/>
      <c r="K328" s="639"/>
      <c r="L328" s="639"/>
      <c r="M328" s="640"/>
      <c r="N328" s="269"/>
      <c r="O328" s="392">
        <f t="shared" ref="O328" si="1055">IF(F326="",0,1)</f>
        <v>0</v>
      </c>
      <c r="Q328" s="392" t="str">
        <f t="shared" ref="Q328" si="1056">IF(F326="","",IF(E328="",0,E328))</f>
        <v/>
      </c>
      <c r="R328" s="392" t="str">
        <f t="shared" ref="R328" si="1057">IF(F326="","",IF(E329="",0,E329))</f>
        <v/>
      </c>
      <c r="S328" s="392" t="str">
        <f t="shared" ref="S328" si="1058">IF(F326="","",IF(E330="",0,E330))</f>
        <v/>
      </c>
      <c r="X328" s="394"/>
      <c r="AA328" s="407" t="str">
        <f t="shared" si="971"/>
        <v/>
      </c>
      <c r="AB328" s="354" t="str">
        <f t="shared" ref="AB328" si="1059">IF(OR(AK328="",AK328=0,AD328="",AG328=""),"",(IF(AND(AC326=AL$4,AK328&lt;=AN$4),3,IF(AND(AC326=AL$4,AK328&lt;=AO$4),2,IF(AND(AC326=AL$4,AK328&lt;=AP$4),1,0)))+IF(AND(AC326=AL$5,AK328&lt;=AN$5),3,IF(AND(AC326=AL$5,AK328&lt;=AO$5),2,IF(AND(AC326=AL$5,AK328&lt;=AP$5),1,0)))+IF(AND(AC326=AL$6,AK328&lt;=AN$6),3,IF(AND(AC326=AL$6,AK328&lt;=AO$6),2,IF(AND(AC326=AL$6,AK328&lt;=AP$6),1,0)))+IF(AND(AC326=AL$7,AK328&lt;=AN$7),3,IF(AND(AC326=AL$7,AK328&lt;=AO$7),2,IF(AND(AC326=AL$7,AK328&lt;=AP$7),1,0)))))</f>
        <v/>
      </c>
      <c r="AC328" s="276" t="str">
        <f t="shared" ref="AC328" si="1060">IF($F$23="","",$F$23)</f>
        <v>Education /Job Training</v>
      </c>
      <c r="AD328" s="646"/>
      <c r="AE328" s="647"/>
      <c r="AF328" s="648"/>
      <c r="AG328" s="646"/>
      <c r="AH328" s="647"/>
      <c r="AI328" s="647"/>
      <c r="AJ328" s="648"/>
      <c r="AK328" s="408"/>
      <c r="AL328" s="392">
        <f t="shared" ref="AL328" si="1061">IF(AC326="",0,1)</f>
        <v>0</v>
      </c>
      <c r="AN328" s="392" t="str">
        <f t="shared" ref="AN328" si="1062">IF(AC326="","",IF(AB328="",0,AB328))</f>
        <v/>
      </c>
      <c r="AO328" s="392" t="str">
        <f t="shared" ref="AO328" si="1063">IF(AC326="","",IF(AB329="",0,AB329))</f>
        <v/>
      </c>
      <c r="AP328" s="392" t="str">
        <f t="shared" ref="AP328" si="1064">IF(AC326="","",IF(AB330="",0,AB330))</f>
        <v/>
      </c>
      <c r="AU328" s="394"/>
    </row>
    <row r="329" spans="4:47" x14ac:dyDescent="0.25">
      <c r="D329" s="407" t="str">
        <f t="shared" si="1052"/>
        <v/>
      </c>
      <c r="E329" s="354" t="str">
        <f t="shared" ref="E329" si="1065">IF(OR(N329="",N329=0,G329="",J329=""),"",(IF(AND(F326=O$4,N329&lt;=Q$4),3,IF(AND(F326=O$4,N329&lt;=R$4),2,IF(AND(F326=O$4,N329&lt;=S$4),1,0)))+IF(AND(F326=O$5,N329&lt;=Q$5),3,IF(AND(F326=O$5,N329&lt;=R$5),2,IF(AND(F326=O$5,N329&lt;=S$5),1,0)))+IF(AND(F326=O$6,N329&lt;=Q$6),3,IF(AND(F326=O$6,N329&lt;=R$6),2,IF(AND(F326=O$6,N329&lt;=S$6),1,0)))+IF(AND(F326=O$7,N329&lt;=Q$7),3,IF(AND(F326=O$7,N329&lt;=R$7),2,IF(AND(F326=O$7,N329&lt;=S$7),1,0)))))</f>
        <v/>
      </c>
      <c r="F329" s="276" t="str">
        <f t="shared" ref="F329" si="1066">IF($F$24="","",$F$24)</f>
        <v>Health Services</v>
      </c>
      <c r="G329" s="638"/>
      <c r="H329" s="639"/>
      <c r="I329" s="640"/>
      <c r="J329" s="638"/>
      <c r="K329" s="639"/>
      <c r="L329" s="639"/>
      <c r="M329" s="640"/>
      <c r="N329" s="269"/>
      <c r="X329" s="394"/>
      <c r="AA329" s="407" t="str">
        <f t="shared" si="971"/>
        <v/>
      </c>
      <c r="AB329" s="354" t="str">
        <f t="shared" ref="AB329" si="1067">IF(OR(AK329="",AK329=0,AD329="",AG329=""),"",(IF(AND(AC326=AL$4,AK329&lt;=AN$4),3,IF(AND(AC326=AL$4,AK329&lt;=AO$4),2,IF(AND(AC326=AL$4,AK329&lt;=AP$4),1,0)))+IF(AND(AC326=AL$5,AK329&lt;=AN$5),3,IF(AND(AC326=AL$5,AK329&lt;=AO$5),2,IF(AND(AC326=AL$5,AK329&lt;=AP$5),1,0)))+IF(AND(AC326=AL$6,AK329&lt;=AN$6),3,IF(AND(AC326=AL$6,AK329&lt;=AO$6),2,IF(AND(AC326=AL$6,AK329&lt;=AP$6),1,0)))+IF(AND(AC326=AL$7,AK329&lt;=AN$7),3,IF(AND(AC326=AL$7,AK329&lt;=AO$7),2,IF(AND(AC326=AL$7,AK329&lt;=AP$7),1,0)))))</f>
        <v/>
      </c>
      <c r="AC329" s="276" t="str">
        <f t="shared" ref="AC329" si="1068">IF($F$24="","",$F$24)</f>
        <v>Health Services</v>
      </c>
      <c r="AD329" s="646"/>
      <c r="AE329" s="647"/>
      <c r="AF329" s="648"/>
      <c r="AG329" s="646"/>
      <c r="AH329" s="647"/>
      <c r="AI329" s="647"/>
      <c r="AJ329" s="648"/>
      <c r="AK329" s="408"/>
      <c r="AU329" s="394"/>
    </row>
    <row r="330" spans="4:47" ht="15" customHeight="1" x14ac:dyDescent="0.25">
      <c r="D330" s="407" t="str">
        <f t="shared" si="1052"/>
        <v/>
      </c>
      <c r="E330" s="354" t="str">
        <f t="shared" ref="E330" si="1069">IF(OR(N330="",N330=0,G330="",J330=""),"",(IF(AND(F326=O$4,N330&lt;=Q$4),3,IF(AND(F326=O$4,N330&lt;=R$4),2,IF(AND(F326=O$4,N330&lt;=S$4),1,0)))+IF(AND(F326=O$5,N330&lt;=Q$5),3,IF(AND(F326=O$5,N330&lt;=R$5),2,IF(AND(F326=O$5,N330&lt;=S$5),1,0)))+IF(AND(F326=O$6,N330&lt;=Q$6),3,IF(AND(F326=O$6,N330&lt;=R$6),2,IF(AND(F326=O$6,N330&lt;=S$6),1,0)))+IF(AND(F326=O$7,N330&lt;=Q$7),3,IF(AND(F326=O$7,N330&lt;=R$7),2,IF(AND(F326=O$7,N330&lt;=S$7),1,0)))))</f>
        <v/>
      </c>
      <c r="F330" s="276" t="str">
        <f t="shared" ref="F330" si="1070">IF($F$25="","",$F$25)</f>
        <v>Recreation</v>
      </c>
      <c r="G330" s="638"/>
      <c r="H330" s="639"/>
      <c r="I330" s="640"/>
      <c r="J330" s="638"/>
      <c r="K330" s="639"/>
      <c r="L330" s="639"/>
      <c r="M330" s="640"/>
      <c r="N330" s="269"/>
      <c r="X330" s="394"/>
      <c r="AA330" s="407" t="str">
        <f t="shared" si="971"/>
        <v/>
      </c>
      <c r="AB330" s="354" t="str">
        <f t="shared" ref="AB330" si="1071">IF(OR(AK330="",AK330=0,AD330="",AG330=""),"",(IF(AND(AC326=AL$4,AK330&lt;=AN$4),3,IF(AND(AC326=AL$4,AK330&lt;=AO$4),2,IF(AND(AC326=AL$4,AK330&lt;=AP$4),1,0)))+IF(AND(AC326=AL$5,AK330&lt;=AN$5),3,IF(AND(AC326=AL$5,AK330&lt;=AO$5),2,IF(AND(AC326=AL$5,AK330&lt;=AP$5),1,0)))+IF(AND(AC326=AL$6,AK330&lt;=AN$6),3,IF(AND(AC326=AL$6,AK330&lt;=AO$6),2,IF(AND(AC326=AL$6,AK330&lt;=AP$6),1,0)))+IF(AND(AC326=AL$7,AK330&lt;=AN$7),3,IF(AND(AC326=AL$7,AK330&lt;=AO$7),2,IF(AND(AC326=AL$7,AK330&lt;=AP$7),1,0)))))</f>
        <v/>
      </c>
      <c r="AC330" s="276" t="str">
        <f t="shared" ref="AC330" si="1072">IF($F$25="","",$F$25)</f>
        <v>Recreation</v>
      </c>
      <c r="AD330" s="646"/>
      <c r="AE330" s="647"/>
      <c r="AF330" s="648"/>
      <c r="AG330" s="646"/>
      <c r="AH330" s="647"/>
      <c r="AI330" s="647"/>
      <c r="AJ330" s="648"/>
      <c r="AK330" s="408"/>
      <c r="AU330" s="394"/>
    </row>
    <row r="331" spans="4:47" ht="15" customHeight="1" thickBot="1" x14ac:dyDescent="0.3">
      <c r="D331" s="409"/>
      <c r="E331" s="132"/>
      <c r="F331" s="132"/>
      <c r="G331" s="132"/>
      <c r="H331" s="132"/>
      <c r="I331" s="132"/>
      <c r="J331" s="132"/>
      <c r="K331" s="132"/>
      <c r="L331" s="132"/>
      <c r="M331" s="132"/>
      <c r="N331" s="410"/>
      <c r="O331" s="411"/>
      <c r="X331" s="394"/>
      <c r="AA331" s="409"/>
      <c r="AB331" s="132"/>
      <c r="AC331" s="132"/>
      <c r="AD331" s="132"/>
      <c r="AE331" s="132"/>
      <c r="AF331" s="132"/>
      <c r="AG331" s="132"/>
      <c r="AH331" s="132"/>
      <c r="AI331" s="132"/>
      <c r="AJ331" s="132"/>
      <c r="AK331" s="410"/>
      <c r="AL331" s="411"/>
      <c r="AU331" s="394"/>
    </row>
    <row r="332" spans="4:47" ht="15" customHeight="1" x14ac:dyDescent="0.25">
      <c r="D332" s="641"/>
      <c r="E332" s="642"/>
      <c r="F332" s="642"/>
      <c r="G332" s="642"/>
      <c r="H332" s="642"/>
      <c r="I332" s="642"/>
      <c r="J332" s="642"/>
      <c r="K332" s="642"/>
      <c r="L332" s="642"/>
      <c r="M332" s="642"/>
      <c r="N332" s="643"/>
      <c r="X332" s="394"/>
      <c r="AA332" s="641"/>
      <c r="AB332" s="642"/>
      <c r="AC332" s="642"/>
      <c r="AD332" s="642"/>
      <c r="AE332" s="642"/>
      <c r="AF332" s="642"/>
      <c r="AG332" s="642"/>
      <c r="AH332" s="642"/>
      <c r="AI332" s="642"/>
      <c r="AJ332" s="642"/>
      <c r="AK332" s="643"/>
      <c r="AU332" s="394"/>
    </row>
    <row r="333" spans="4:47" ht="15" customHeight="1" x14ac:dyDescent="0.25">
      <c r="D333" s="398"/>
      <c r="E333" s="124" t="s">
        <v>35</v>
      </c>
      <c r="F333" s="353">
        <v>39</v>
      </c>
      <c r="G333" s="124" t="s">
        <v>306</v>
      </c>
      <c r="H333" s="124"/>
      <c r="I333" s="124"/>
      <c r="J333" s="21" t="s">
        <v>144</v>
      </c>
      <c r="K333" s="265"/>
      <c r="L333" s="1"/>
      <c r="M333" s="1"/>
      <c r="N333" s="400"/>
      <c r="X333" s="394"/>
      <c r="AA333" s="398"/>
      <c r="AB333" s="124" t="s">
        <v>35</v>
      </c>
      <c r="AC333" s="353">
        <v>39</v>
      </c>
      <c r="AD333" s="124" t="s">
        <v>306</v>
      </c>
      <c r="AE333" s="124"/>
      <c r="AF333" s="124"/>
      <c r="AG333" s="21" t="s">
        <v>144</v>
      </c>
      <c r="AH333" s="399"/>
      <c r="AI333" s="1"/>
      <c r="AJ333" s="1"/>
      <c r="AK333" s="400"/>
      <c r="AU333" s="394"/>
    </row>
    <row r="334" spans="4:47" ht="15" customHeight="1" x14ac:dyDescent="0.25">
      <c r="D334" s="644" t="s">
        <v>36</v>
      </c>
      <c r="E334" s="645"/>
      <c r="F334" s="268" t="s">
        <v>28</v>
      </c>
      <c r="G334" s="402" t="str">
        <f t="shared" ref="G334" si="1073">IF(F334=O$4,P$4,IF(F334=O$5,P$5,IF(F334=O$6,P$6,IF(F334=O$7,P$7,IF(F334=O$8,"","")))))</f>
        <v/>
      </c>
      <c r="H334" s="403"/>
      <c r="I334" s="403"/>
      <c r="J334" s="21" t="s">
        <v>145</v>
      </c>
      <c r="K334" s="265"/>
      <c r="L334" s="3"/>
      <c r="M334" s="3"/>
      <c r="N334" s="404"/>
      <c r="X334" s="394"/>
      <c r="AA334" s="644" t="s">
        <v>36</v>
      </c>
      <c r="AB334" s="645"/>
      <c r="AC334" s="401" t="s">
        <v>28</v>
      </c>
      <c r="AD334" s="402" t="str">
        <f t="shared" ref="AD334" si="1074">IF(AC334=AL$4,AM$4,IF(AC334=AL$5,AM$5,IF(AC334=AL$6,AM$6,IF(AC334=AL$7,AM$7,IF(AC334=AL$8,"","")))))</f>
        <v/>
      </c>
      <c r="AE334" s="403"/>
      <c r="AF334" s="403"/>
      <c r="AG334" s="21" t="s">
        <v>145</v>
      </c>
      <c r="AH334" s="399"/>
      <c r="AI334" s="3"/>
      <c r="AJ334" s="3"/>
      <c r="AK334" s="404"/>
      <c r="AU334" s="394"/>
    </row>
    <row r="335" spans="4:47" ht="15" customHeight="1" x14ac:dyDescent="0.25">
      <c r="D335" s="405" t="s">
        <v>299</v>
      </c>
      <c r="E335" s="361" t="s">
        <v>59</v>
      </c>
      <c r="F335" s="124" t="s">
        <v>37</v>
      </c>
      <c r="G335" s="124" t="s">
        <v>38</v>
      </c>
      <c r="H335" s="124"/>
      <c r="I335" s="124"/>
      <c r="J335" s="124" t="s">
        <v>39</v>
      </c>
      <c r="K335" s="124"/>
      <c r="L335" s="124"/>
      <c r="M335" s="124"/>
      <c r="N335" s="406" t="s">
        <v>40</v>
      </c>
      <c r="O335" s="396" t="s">
        <v>25</v>
      </c>
      <c r="P335" s="396"/>
      <c r="Q335" s="396" t="str">
        <f t="shared" ref="Q335" si="1075">IF($F$23="","",$F$23)</f>
        <v>Education /Job Training</v>
      </c>
      <c r="R335" s="396" t="str">
        <f t="shared" ref="R335" si="1076">IF($F$24="","",$F$24)</f>
        <v>Health Services</v>
      </c>
      <c r="S335" s="396" t="str">
        <f t="shared" ref="S335" si="1077">IF($F$25="","",$F$25)</f>
        <v>Recreation</v>
      </c>
      <c r="X335" s="394"/>
      <c r="AA335" s="405" t="s">
        <v>299</v>
      </c>
      <c r="AB335" s="361" t="s">
        <v>59</v>
      </c>
      <c r="AC335" s="124" t="s">
        <v>37</v>
      </c>
      <c r="AD335" s="124" t="s">
        <v>38</v>
      </c>
      <c r="AE335" s="124"/>
      <c r="AF335" s="124"/>
      <c r="AG335" s="124" t="s">
        <v>39</v>
      </c>
      <c r="AH335" s="124"/>
      <c r="AI335" s="124"/>
      <c r="AJ335" s="124"/>
      <c r="AK335" s="406" t="s">
        <v>40</v>
      </c>
      <c r="AL335" s="396" t="s">
        <v>25</v>
      </c>
      <c r="AM335" s="396"/>
      <c r="AN335" s="396" t="str">
        <f t="shared" ref="AN335" si="1078">IF($F$23="","",$F$23)</f>
        <v>Education /Job Training</v>
      </c>
      <c r="AO335" s="396" t="str">
        <f t="shared" ref="AO335" si="1079">IF($F$24="","",$F$24)</f>
        <v>Health Services</v>
      </c>
      <c r="AP335" s="396" t="str">
        <f t="shared" ref="AP335" si="1080">IF($F$25="","",$F$25)</f>
        <v>Recreation</v>
      </c>
      <c r="AU335" s="394"/>
    </row>
    <row r="336" spans="4:47" ht="15" customHeight="1" x14ac:dyDescent="0.25">
      <c r="D336" s="407" t="str">
        <f t="shared" ref="D336:D338" si="1081">IFERROR(VLOOKUP($E336,$U$4:$V$6,2,0),"")</f>
        <v/>
      </c>
      <c r="E336" s="354" t="str">
        <f t="shared" ref="E336" si="1082">IF(OR(N336="",N336=0,G336="",J336=""),"",(IF(AND(F334=O$4,N336&lt;=Q$4),3,IF(AND(F334=O$4,N336&lt;=R$4),2,IF(AND(F334=O$4,N336&lt;=S$4),1,0)))+IF(AND(F334=O$5,N336&lt;=Q$5),3,IF(AND(F334=O$5,N336&lt;=R$5),2,IF(AND(F334=O$5,N336&lt;=S$5),1,0)))+IF(AND(F334=O$6,N336&lt;=Q$6),3,IF(AND(F334=O$6,N336&lt;=R$6),2,IF(AND(F334=O$6,N336&lt;=S$6),1,0)))+IF(AND(F334=O$7,N336&lt;=Q$7),3,IF(AND(F334=O$7,N336&lt;=R$7),2,IF(AND(F334=O$7,N336&lt;=S$7),1,0)))))</f>
        <v/>
      </c>
      <c r="F336" s="276" t="str">
        <f t="shared" ref="F336" si="1083">IF($F$23="","",$F$23)</f>
        <v>Education /Job Training</v>
      </c>
      <c r="G336" s="638"/>
      <c r="H336" s="639"/>
      <c r="I336" s="640"/>
      <c r="J336" s="638"/>
      <c r="K336" s="639"/>
      <c r="L336" s="639"/>
      <c r="M336" s="640"/>
      <c r="N336" s="269"/>
      <c r="O336" s="392">
        <f t="shared" ref="O336" si="1084">IF(F334="",0,1)</f>
        <v>0</v>
      </c>
      <c r="Q336" s="392" t="str">
        <f t="shared" ref="Q336" si="1085">IF(F334="","",IF(E336="",0,E336))</f>
        <v/>
      </c>
      <c r="R336" s="392" t="str">
        <f t="shared" ref="R336" si="1086">IF(F334="","",IF(E337="",0,E337))</f>
        <v/>
      </c>
      <c r="S336" s="392" t="str">
        <f t="shared" ref="S336" si="1087">IF(F334="","",IF(E338="",0,E338))</f>
        <v/>
      </c>
      <c r="X336" s="394"/>
      <c r="AA336" s="407" t="str">
        <f t="shared" si="971"/>
        <v/>
      </c>
      <c r="AB336" s="354" t="str">
        <f t="shared" ref="AB336" si="1088">IF(OR(AK336="",AK336=0,AD336="",AG336=""),"",(IF(AND(AC334=AL$4,AK336&lt;=AN$4),3,IF(AND(AC334=AL$4,AK336&lt;=AO$4),2,IF(AND(AC334=AL$4,AK336&lt;=AP$4),1,0)))+IF(AND(AC334=AL$5,AK336&lt;=AN$5),3,IF(AND(AC334=AL$5,AK336&lt;=AO$5),2,IF(AND(AC334=AL$5,AK336&lt;=AP$5),1,0)))+IF(AND(AC334=AL$6,AK336&lt;=AN$6),3,IF(AND(AC334=AL$6,AK336&lt;=AO$6),2,IF(AND(AC334=AL$6,AK336&lt;=AP$6),1,0)))+IF(AND(AC334=AL$7,AK336&lt;=AN$7),3,IF(AND(AC334=AL$7,AK336&lt;=AO$7),2,IF(AND(AC334=AL$7,AK336&lt;=AP$7),1,0)))))</f>
        <v/>
      </c>
      <c r="AC336" s="276" t="str">
        <f t="shared" ref="AC336" si="1089">IF($F$23="","",$F$23)</f>
        <v>Education /Job Training</v>
      </c>
      <c r="AD336" s="646"/>
      <c r="AE336" s="647"/>
      <c r="AF336" s="648"/>
      <c r="AG336" s="646"/>
      <c r="AH336" s="647"/>
      <c r="AI336" s="647"/>
      <c r="AJ336" s="648"/>
      <c r="AK336" s="408"/>
      <c r="AL336" s="392">
        <f t="shared" ref="AL336" si="1090">IF(AC334="",0,1)</f>
        <v>0</v>
      </c>
      <c r="AN336" s="392" t="str">
        <f t="shared" ref="AN336" si="1091">IF(AC334="","",IF(AB336="",0,AB336))</f>
        <v/>
      </c>
      <c r="AO336" s="392" t="str">
        <f t="shared" ref="AO336" si="1092">IF(AC334="","",IF(AB337="",0,AB337))</f>
        <v/>
      </c>
      <c r="AP336" s="392" t="str">
        <f t="shared" ref="AP336" si="1093">IF(AC334="","",IF(AB338="",0,AB338))</f>
        <v/>
      </c>
      <c r="AU336" s="394"/>
    </row>
    <row r="337" spans="4:47" ht="15" customHeight="1" x14ac:dyDescent="0.25">
      <c r="D337" s="407" t="str">
        <f t="shared" si="1081"/>
        <v/>
      </c>
      <c r="E337" s="354" t="str">
        <f t="shared" ref="E337" si="1094">IF(OR(N337="",N337=0,G337="",J337=""),"",(IF(AND(F334=O$4,N337&lt;=Q$4),3,IF(AND(F334=O$4,N337&lt;=R$4),2,IF(AND(F334=O$4,N337&lt;=S$4),1,0)))+IF(AND(F334=O$5,N337&lt;=Q$5),3,IF(AND(F334=O$5,N337&lt;=R$5),2,IF(AND(F334=O$5,N337&lt;=S$5),1,0)))+IF(AND(F334=O$6,N337&lt;=Q$6),3,IF(AND(F334=O$6,N337&lt;=R$6),2,IF(AND(F334=O$6,N337&lt;=S$6),1,0)))+IF(AND(F334=O$7,N337&lt;=Q$7),3,IF(AND(F334=O$7,N337&lt;=R$7),2,IF(AND(F334=O$7,N337&lt;=S$7),1,0)))))</f>
        <v/>
      </c>
      <c r="F337" s="276" t="str">
        <f t="shared" ref="F337" si="1095">IF($F$24="","",$F$24)</f>
        <v>Health Services</v>
      </c>
      <c r="G337" s="638"/>
      <c r="H337" s="639"/>
      <c r="I337" s="640"/>
      <c r="J337" s="638"/>
      <c r="K337" s="639"/>
      <c r="L337" s="639"/>
      <c r="M337" s="640"/>
      <c r="N337" s="269"/>
      <c r="X337" s="394"/>
      <c r="AA337" s="407" t="str">
        <f t="shared" si="971"/>
        <v/>
      </c>
      <c r="AB337" s="354" t="str">
        <f t="shared" ref="AB337" si="1096">IF(OR(AK337="",AK337=0,AD337="",AG337=""),"",(IF(AND(AC334=AL$4,AK337&lt;=AN$4),3,IF(AND(AC334=AL$4,AK337&lt;=AO$4),2,IF(AND(AC334=AL$4,AK337&lt;=AP$4),1,0)))+IF(AND(AC334=AL$5,AK337&lt;=AN$5),3,IF(AND(AC334=AL$5,AK337&lt;=AO$5),2,IF(AND(AC334=AL$5,AK337&lt;=AP$5),1,0)))+IF(AND(AC334=AL$6,AK337&lt;=AN$6),3,IF(AND(AC334=AL$6,AK337&lt;=AO$6),2,IF(AND(AC334=AL$6,AK337&lt;=AP$6),1,0)))+IF(AND(AC334=AL$7,AK337&lt;=AN$7),3,IF(AND(AC334=AL$7,AK337&lt;=AO$7),2,IF(AND(AC334=AL$7,AK337&lt;=AP$7),1,0)))))</f>
        <v/>
      </c>
      <c r="AC337" s="276" t="str">
        <f t="shared" ref="AC337" si="1097">IF($F$24="","",$F$24)</f>
        <v>Health Services</v>
      </c>
      <c r="AD337" s="646"/>
      <c r="AE337" s="647"/>
      <c r="AF337" s="648"/>
      <c r="AG337" s="646"/>
      <c r="AH337" s="647"/>
      <c r="AI337" s="647"/>
      <c r="AJ337" s="648"/>
      <c r="AK337" s="408"/>
      <c r="AU337" s="394"/>
    </row>
    <row r="338" spans="4:47" x14ac:dyDescent="0.25">
      <c r="D338" s="407" t="str">
        <f t="shared" si="1081"/>
        <v/>
      </c>
      <c r="E338" s="354" t="str">
        <f t="shared" ref="E338" si="1098">IF(OR(N338="",N338=0,G338="",J338=""),"",(IF(AND(F334=O$4,N338&lt;=Q$4),3,IF(AND(F334=O$4,N338&lt;=R$4),2,IF(AND(F334=O$4,N338&lt;=S$4),1,0)))+IF(AND(F334=O$5,N338&lt;=Q$5),3,IF(AND(F334=O$5,N338&lt;=R$5),2,IF(AND(F334=O$5,N338&lt;=S$5),1,0)))+IF(AND(F334=O$6,N338&lt;=Q$6),3,IF(AND(F334=O$6,N338&lt;=R$6),2,IF(AND(F334=O$6,N338&lt;=S$6),1,0)))+IF(AND(F334=O$7,N338&lt;=Q$7),3,IF(AND(F334=O$7,N338&lt;=R$7),2,IF(AND(F334=O$7,N338&lt;=S$7),1,0)))))</f>
        <v/>
      </c>
      <c r="F338" s="276" t="str">
        <f t="shared" ref="F338" si="1099">IF($F$25="","",$F$25)</f>
        <v>Recreation</v>
      </c>
      <c r="G338" s="638"/>
      <c r="H338" s="639"/>
      <c r="I338" s="640"/>
      <c r="J338" s="638"/>
      <c r="K338" s="639"/>
      <c r="L338" s="639"/>
      <c r="M338" s="640"/>
      <c r="N338" s="269"/>
      <c r="X338" s="394"/>
      <c r="AA338" s="407" t="str">
        <f t="shared" si="971"/>
        <v/>
      </c>
      <c r="AB338" s="354" t="str">
        <f t="shared" ref="AB338" si="1100">IF(OR(AK338="",AK338=0,AD338="",AG338=""),"",(IF(AND(AC334=AL$4,AK338&lt;=AN$4),3,IF(AND(AC334=AL$4,AK338&lt;=AO$4),2,IF(AND(AC334=AL$4,AK338&lt;=AP$4),1,0)))+IF(AND(AC334=AL$5,AK338&lt;=AN$5),3,IF(AND(AC334=AL$5,AK338&lt;=AO$5),2,IF(AND(AC334=AL$5,AK338&lt;=AP$5),1,0)))+IF(AND(AC334=AL$6,AK338&lt;=AN$6),3,IF(AND(AC334=AL$6,AK338&lt;=AO$6),2,IF(AND(AC334=AL$6,AK338&lt;=AP$6),1,0)))+IF(AND(AC334=AL$7,AK338&lt;=AN$7),3,IF(AND(AC334=AL$7,AK338&lt;=AO$7),2,IF(AND(AC334=AL$7,AK338&lt;=AP$7),1,0)))))</f>
        <v/>
      </c>
      <c r="AC338" s="276" t="str">
        <f t="shared" ref="AC338" si="1101">IF($F$25="","",$F$25)</f>
        <v>Recreation</v>
      </c>
      <c r="AD338" s="646"/>
      <c r="AE338" s="647"/>
      <c r="AF338" s="648"/>
      <c r="AG338" s="646"/>
      <c r="AH338" s="647"/>
      <c r="AI338" s="647"/>
      <c r="AJ338" s="648"/>
      <c r="AK338" s="408"/>
      <c r="AU338" s="394"/>
    </row>
    <row r="339" spans="4:47" ht="16.5" thickBot="1" x14ac:dyDescent="0.3">
      <c r="D339" s="409"/>
      <c r="E339" s="132"/>
      <c r="F339" s="132"/>
      <c r="G339" s="132"/>
      <c r="H339" s="132"/>
      <c r="I339" s="132"/>
      <c r="J339" s="132"/>
      <c r="K339" s="132"/>
      <c r="L339" s="132"/>
      <c r="M339" s="132"/>
      <c r="N339" s="410"/>
      <c r="O339" s="411"/>
      <c r="X339" s="394"/>
      <c r="AA339" s="409"/>
      <c r="AB339" s="132"/>
      <c r="AC339" s="132"/>
      <c r="AD339" s="132"/>
      <c r="AE339" s="132"/>
      <c r="AF339" s="132"/>
      <c r="AG339" s="132"/>
      <c r="AH339" s="132"/>
      <c r="AI339" s="132"/>
      <c r="AJ339" s="132"/>
      <c r="AK339" s="410"/>
      <c r="AL339" s="411"/>
      <c r="AU339" s="394"/>
    </row>
    <row r="340" spans="4:47" x14ac:dyDescent="0.25">
      <c r="D340" s="641"/>
      <c r="E340" s="642"/>
      <c r="F340" s="642"/>
      <c r="G340" s="642"/>
      <c r="H340" s="642"/>
      <c r="I340" s="642"/>
      <c r="J340" s="642"/>
      <c r="K340" s="642"/>
      <c r="L340" s="642"/>
      <c r="M340" s="642"/>
      <c r="N340" s="643"/>
      <c r="X340" s="394"/>
      <c r="AA340" s="641"/>
      <c r="AB340" s="642"/>
      <c r="AC340" s="642"/>
      <c r="AD340" s="642"/>
      <c r="AE340" s="642"/>
      <c r="AF340" s="642"/>
      <c r="AG340" s="642"/>
      <c r="AH340" s="642"/>
      <c r="AI340" s="642"/>
      <c r="AJ340" s="642"/>
      <c r="AK340" s="643"/>
      <c r="AU340" s="394"/>
    </row>
    <row r="341" spans="4:47" x14ac:dyDescent="0.25">
      <c r="D341" s="398"/>
      <c r="E341" s="124" t="s">
        <v>35</v>
      </c>
      <c r="F341" s="353">
        <v>40</v>
      </c>
      <c r="G341" s="124" t="s">
        <v>306</v>
      </c>
      <c r="H341" s="124"/>
      <c r="I341" s="124"/>
      <c r="J341" s="21" t="s">
        <v>144</v>
      </c>
      <c r="K341" s="265"/>
      <c r="L341" s="1"/>
      <c r="M341" s="1"/>
      <c r="N341" s="400"/>
      <c r="X341" s="394"/>
      <c r="AA341" s="398"/>
      <c r="AB341" s="124" t="s">
        <v>35</v>
      </c>
      <c r="AC341" s="353">
        <v>40</v>
      </c>
      <c r="AD341" s="124" t="s">
        <v>306</v>
      </c>
      <c r="AE341" s="124"/>
      <c r="AF341" s="124"/>
      <c r="AG341" s="21" t="s">
        <v>144</v>
      </c>
      <c r="AH341" s="399"/>
      <c r="AI341" s="1"/>
      <c r="AJ341" s="1"/>
      <c r="AK341" s="400"/>
      <c r="AU341" s="394"/>
    </row>
    <row r="342" spans="4:47" x14ac:dyDescent="0.25">
      <c r="D342" s="644" t="s">
        <v>36</v>
      </c>
      <c r="E342" s="645"/>
      <c r="F342" s="268" t="s">
        <v>28</v>
      </c>
      <c r="G342" s="402" t="str">
        <f t="shared" ref="G342" si="1102">IF(F342=O$4,P$4,IF(F342=O$5,P$5,IF(F342=O$6,P$6,IF(F342=O$7,P$7,IF(F342=O$8,"","")))))</f>
        <v/>
      </c>
      <c r="H342" s="403"/>
      <c r="I342" s="403"/>
      <c r="J342" s="21" t="s">
        <v>145</v>
      </c>
      <c r="K342" s="265"/>
      <c r="L342" s="3"/>
      <c r="M342" s="3"/>
      <c r="N342" s="404"/>
      <c r="X342" s="394"/>
      <c r="AA342" s="644" t="s">
        <v>36</v>
      </c>
      <c r="AB342" s="645"/>
      <c r="AC342" s="401" t="s">
        <v>28</v>
      </c>
      <c r="AD342" s="402" t="str">
        <f t="shared" ref="AD342" si="1103">IF(AC342=AL$4,AM$4,IF(AC342=AL$5,AM$5,IF(AC342=AL$6,AM$6,IF(AC342=AL$7,AM$7,IF(AC342=AL$8,"","")))))</f>
        <v/>
      </c>
      <c r="AE342" s="403"/>
      <c r="AF342" s="403"/>
      <c r="AG342" s="21" t="s">
        <v>145</v>
      </c>
      <c r="AH342" s="399"/>
      <c r="AI342" s="3"/>
      <c r="AJ342" s="3"/>
      <c r="AK342" s="404"/>
      <c r="AU342" s="394"/>
    </row>
    <row r="343" spans="4:47" ht="15" customHeight="1" x14ac:dyDescent="0.25">
      <c r="D343" s="405" t="s">
        <v>299</v>
      </c>
      <c r="E343" s="361" t="s">
        <v>59</v>
      </c>
      <c r="F343" s="124" t="s">
        <v>37</v>
      </c>
      <c r="G343" s="124" t="s">
        <v>38</v>
      </c>
      <c r="H343" s="124"/>
      <c r="I343" s="124"/>
      <c r="J343" s="124" t="s">
        <v>39</v>
      </c>
      <c r="K343" s="124"/>
      <c r="L343" s="124"/>
      <c r="M343" s="124"/>
      <c r="N343" s="406" t="s">
        <v>40</v>
      </c>
      <c r="O343" s="396" t="s">
        <v>25</v>
      </c>
      <c r="P343" s="396"/>
      <c r="Q343" s="396" t="str">
        <f t="shared" ref="Q343" si="1104">IF($F$23="","",$F$23)</f>
        <v>Education /Job Training</v>
      </c>
      <c r="R343" s="396" t="str">
        <f t="shared" ref="R343" si="1105">IF($F$24="","",$F$24)</f>
        <v>Health Services</v>
      </c>
      <c r="S343" s="396" t="str">
        <f t="shared" ref="S343" si="1106">IF($F$25="","",$F$25)</f>
        <v>Recreation</v>
      </c>
      <c r="X343" s="394"/>
      <c r="AA343" s="405" t="s">
        <v>299</v>
      </c>
      <c r="AB343" s="361" t="s">
        <v>59</v>
      </c>
      <c r="AC343" s="124" t="s">
        <v>37</v>
      </c>
      <c r="AD343" s="124" t="s">
        <v>38</v>
      </c>
      <c r="AE343" s="124"/>
      <c r="AF343" s="124"/>
      <c r="AG343" s="124" t="s">
        <v>39</v>
      </c>
      <c r="AH343" s="124"/>
      <c r="AI343" s="124"/>
      <c r="AJ343" s="124"/>
      <c r="AK343" s="406" t="s">
        <v>40</v>
      </c>
      <c r="AL343" s="396" t="s">
        <v>25</v>
      </c>
      <c r="AM343" s="396"/>
      <c r="AN343" s="396" t="str">
        <f t="shared" ref="AN343" si="1107">IF($F$23="","",$F$23)</f>
        <v>Education /Job Training</v>
      </c>
      <c r="AO343" s="396" t="str">
        <f t="shared" ref="AO343" si="1108">IF($F$24="","",$F$24)</f>
        <v>Health Services</v>
      </c>
      <c r="AP343" s="396" t="str">
        <f t="shared" ref="AP343" si="1109">IF($F$25="","",$F$25)</f>
        <v>Recreation</v>
      </c>
      <c r="AU343" s="394"/>
    </row>
    <row r="344" spans="4:47" ht="15" customHeight="1" x14ac:dyDescent="0.25">
      <c r="D344" s="407" t="str">
        <f t="shared" ref="D344:D346" si="1110">IFERROR(VLOOKUP($E344,$U$4:$V$6,2,0),"")</f>
        <v/>
      </c>
      <c r="E344" s="354" t="str">
        <f t="shared" ref="E344" si="1111">IF(OR(N344="",N344=0,G344="",J344=""),"",(IF(AND(F342=O$4,N344&lt;=Q$4),3,IF(AND(F342=O$4,N344&lt;=R$4),2,IF(AND(F342=O$4,N344&lt;=S$4),1,0)))+IF(AND(F342=O$5,N344&lt;=Q$5),3,IF(AND(F342=O$5,N344&lt;=R$5),2,IF(AND(F342=O$5,N344&lt;=S$5),1,0)))+IF(AND(F342=O$6,N344&lt;=Q$6),3,IF(AND(F342=O$6,N344&lt;=R$6),2,IF(AND(F342=O$6,N344&lt;=S$6),1,0)))+IF(AND(F342=O$7,N344&lt;=Q$7),3,IF(AND(F342=O$7,N344&lt;=R$7),2,IF(AND(F342=O$7,N344&lt;=S$7),1,0)))))</f>
        <v/>
      </c>
      <c r="F344" s="276" t="str">
        <f t="shared" ref="F344" si="1112">IF($F$23="","",$F$23)</f>
        <v>Education /Job Training</v>
      </c>
      <c r="G344" s="638"/>
      <c r="H344" s="639"/>
      <c r="I344" s="640"/>
      <c r="J344" s="638"/>
      <c r="K344" s="639"/>
      <c r="L344" s="639"/>
      <c r="M344" s="640"/>
      <c r="N344" s="269"/>
      <c r="O344" s="392">
        <f t="shared" ref="O344" si="1113">IF(F342="",0,1)</f>
        <v>0</v>
      </c>
      <c r="Q344" s="392" t="str">
        <f t="shared" ref="Q344" si="1114">IF(F342="","",IF(E344="",0,E344))</f>
        <v/>
      </c>
      <c r="R344" s="392" t="str">
        <f t="shared" ref="R344" si="1115">IF(F342="","",IF(E345="",0,E345))</f>
        <v/>
      </c>
      <c r="S344" s="392" t="str">
        <f t="shared" ref="S344" si="1116">IF(F342="","",IF(E346="",0,E346))</f>
        <v/>
      </c>
      <c r="X344" s="394"/>
      <c r="AA344" s="407" t="str">
        <f t="shared" si="971"/>
        <v/>
      </c>
      <c r="AB344" s="354" t="str">
        <f t="shared" ref="AB344" si="1117">IF(OR(AK344="",AK344=0,AD344="",AG344=""),"",(IF(AND(AC342=AL$4,AK344&lt;=AN$4),3,IF(AND(AC342=AL$4,AK344&lt;=AO$4),2,IF(AND(AC342=AL$4,AK344&lt;=AP$4),1,0)))+IF(AND(AC342=AL$5,AK344&lt;=AN$5),3,IF(AND(AC342=AL$5,AK344&lt;=AO$5),2,IF(AND(AC342=AL$5,AK344&lt;=AP$5),1,0)))+IF(AND(AC342=AL$6,AK344&lt;=AN$6),3,IF(AND(AC342=AL$6,AK344&lt;=AO$6),2,IF(AND(AC342=AL$6,AK344&lt;=AP$6),1,0)))+IF(AND(AC342=AL$7,AK344&lt;=AN$7),3,IF(AND(AC342=AL$7,AK344&lt;=AO$7),2,IF(AND(AC342=AL$7,AK344&lt;=AP$7),1,0)))))</f>
        <v/>
      </c>
      <c r="AC344" s="276" t="str">
        <f t="shared" ref="AC344" si="1118">IF($F$23="","",$F$23)</f>
        <v>Education /Job Training</v>
      </c>
      <c r="AD344" s="646"/>
      <c r="AE344" s="647"/>
      <c r="AF344" s="648"/>
      <c r="AG344" s="646"/>
      <c r="AH344" s="647"/>
      <c r="AI344" s="647"/>
      <c r="AJ344" s="648"/>
      <c r="AK344" s="408"/>
      <c r="AL344" s="392">
        <f t="shared" ref="AL344" si="1119">IF(AC342="",0,1)</f>
        <v>0</v>
      </c>
      <c r="AN344" s="392" t="str">
        <f t="shared" ref="AN344" si="1120">IF(AC342="","",IF(AB344="",0,AB344))</f>
        <v/>
      </c>
      <c r="AO344" s="392" t="str">
        <f t="shared" ref="AO344" si="1121">IF(AC342="","",IF(AB345="",0,AB345))</f>
        <v/>
      </c>
      <c r="AP344" s="392" t="str">
        <f t="shared" ref="AP344" si="1122">IF(AC342="","",IF(AB346="",0,AB346))</f>
        <v/>
      </c>
      <c r="AU344" s="394"/>
    </row>
    <row r="345" spans="4:47" ht="15" customHeight="1" x14ac:dyDescent="0.25">
      <c r="D345" s="407" t="str">
        <f t="shared" si="1110"/>
        <v/>
      </c>
      <c r="E345" s="354" t="str">
        <f t="shared" ref="E345" si="1123">IF(OR(N345="",N345=0,G345="",J345=""),"",(IF(AND(F342=O$4,N345&lt;=Q$4),3,IF(AND(F342=O$4,N345&lt;=R$4),2,IF(AND(F342=O$4,N345&lt;=S$4),1,0)))+IF(AND(F342=O$5,N345&lt;=Q$5),3,IF(AND(F342=O$5,N345&lt;=R$5),2,IF(AND(F342=O$5,N345&lt;=S$5),1,0)))+IF(AND(F342=O$6,N345&lt;=Q$6),3,IF(AND(F342=O$6,N345&lt;=R$6),2,IF(AND(F342=O$6,N345&lt;=S$6),1,0)))+IF(AND(F342=O$7,N345&lt;=Q$7),3,IF(AND(F342=O$7,N345&lt;=R$7),2,IF(AND(F342=O$7,N345&lt;=S$7),1,0)))))</f>
        <v/>
      </c>
      <c r="F345" s="276" t="str">
        <f t="shared" ref="F345" si="1124">IF($F$24="","",$F$24)</f>
        <v>Health Services</v>
      </c>
      <c r="G345" s="638"/>
      <c r="H345" s="639"/>
      <c r="I345" s="640"/>
      <c r="J345" s="638"/>
      <c r="K345" s="639"/>
      <c r="L345" s="639"/>
      <c r="M345" s="640"/>
      <c r="N345" s="269"/>
      <c r="X345" s="394"/>
      <c r="AA345" s="407" t="str">
        <f t="shared" si="971"/>
        <v/>
      </c>
      <c r="AB345" s="354" t="str">
        <f t="shared" ref="AB345" si="1125">IF(OR(AK345="",AK345=0,AD345="",AG345=""),"",(IF(AND(AC342=AL$4,AK345&lt;=AN$4),3,IF(AND(AC342=AL$4,AK345&lt;=AO$4),2,IF(AND(AC342=AL$4,AK345&lt;=AP$4),1,0)))+IF(AND(AC342=AL$5,AK345&lt;=AN$5),3,IF(AND(AC342=AL$5,AK345&lt;=AO$5),2,IF(AND(AC342=AL$5,AK345&lt;=AP$5),1,0)))+IF(AND(AC342=AL$6,AK345&lt;=AN$6),3,IF(AND(AC342=AL$6,AK345&lt;=AO$6),2,IF(AND(AC342=AL$6,AK345&lt;=AP$6),1,0)))+IF(AND(AC342=AL$7,AK345&lt;=AN$7),3,IF(AND(AC342=AL$7,AK345&lt;=AO$7),2,IF(AND(AC342=AL$7,AK345&lt;=AP$7),1,0)))))</f>
        <v/>
      </c>
      <c r="AC345" s="276" t="str">
        <f t="shared" ref="AC345" si="1126">IF($F$24="","",$F$24)</f>
        <v>Health Services</v>
      </c>
      <c r="AD345" s="646"/>
      <c r="AE345" s="647"/>
      <c r="AF345" s="648"/>
      <c r="AG345" s="646"/>
      <c r="AH345" s="647"/>
      <c r="AI345" s="647"/>
      <c r="AJ345" s="648"/>
      <c r="AK345" s="408"/>
      <c r="AU345" s="394"/>
    </row>
    <row r="346" spans="4:47" ht="15" customHeight="1" x14ac:dyDescent="0.25">
      <c r="D346" s="407" t="str">
        <f t="shared" si="1110"/>
        <v/>
      </c>
      <c r="E346" s="354" t="str">
        <f t="shared" ref="E346" si="1127">IF(OR(N346="",N346=0,G346="",J346=""),"",(IF(AND(F342=O$4,N346&lt;=Q$4),3,IF(AND(F342=O$4,N346&lt;=R$4),2,IF(AND(F342=O$4,N346&lt;=S$4),1,0)))+IF(AND(F342=O$5,N346&lt;=Q$5),3,IF(AND(F342=O$5,N346&lt;=R$5),2,IF(AND(F342=O$5,N346&lt;=S$5),1,0)))+IF(AND(F342=O$6,N346&lt;=Q$6),3,IF(AND(F342=O$6,N346&lt;=R$6),2,IF(AND(F342=O$6,N346&lt;=S$6),1,0)))+IF(AND(F342=O$7,N346&lt;=Q$7),3,IF(AND(F342=O$7,N346&lt;=R$7),2,IF(AND(F342=O$7,N346&lt;=S$7),1,0)))))</f>
        <v/>
      </c>
      <c r="F346" s="276" t="str">
        <f t="shared" ref="F346" si="1128">IF($F$25="","",$F$25)</f>
        <v>Recreation</v>
      </c>
      <c r="G346" s="638"/>
      <c r="H346" s="639"/>
      <c r="I346" s="640"/>
      <c r="J346" s="638"/>
      <c r="K346" s="639"/>
      <c r="L346" s="639"/>
      <c r="M346" s="640"/>
      <c r="N346" s="269"/>
      <c r="X346" s="394"/>
      <c r="AA346" s="407" t="str">
        <f t="shared" si="971"/>
        <v/>
      </c>
      <c r="AB346" s="354" t="str">
        <f t="shared" ref="AB346" si="1129">IF(OR(AK346="",AK346=0,AD346="",AG346=""),"",(IF(AND(AC342=AL$4,AK346&lt;=AN$4),3,IF(AND(AC342=AL$4,AK346&lt;=AO$4),2,IF(AND(AC342=AL$4,AK346&lt;=AP$4),1,0)))+IF(AND(AC342=AL$5,AK346&lt;=AN$5),3,IF(AND(AC342=AL$5,AK346&lt;=AO$5),2,IF(AND(AC342=AL$5,AK346&lt;=AP$5),1,0)))+IF(AND(AC342=AL$6,AK346&lt;=AN$6),3,IF(AND(AC342=AL$6,AK346&lt;=AO$6),2,IF(AND(AC342=AL$6,AK346&lt;=AP$6),1,0)))+IF(AND(AC342=AL$7,AK346&lt;=AN$7),3,IF(AND(AC342=AL$7,AK346&lt;=AO$7),2,IF(AND(AC342=AL$7,AK346&lt;=AP$7),1,0)))))</f>
        <v/>
      </c>
      <c r="AC346" s="276" t="str">
        <f t="shared" ref="AC346" si="1130">IF($F$25="","",$F$25)</f>
        <v>Recreation</v>
      </c>
      <c r="AD346" s="646"/>
      <c r="AE346" s="647"/>
      <c r="AF346" s="648"/>
      <c r="AG346" s="646"/>
      <c r="AH346" s="647"/>
      <c r="AI346" s="647"/>
      <c r="AJ346" s="648"/>
      <c r="AK346" s="408"/>
      <c r="AU346" s="394"/>
    </row>
    <row r="347" spans="4:47" ht="15" customHeight="1" thickBot="1" x14ac:dyDescent="0.3">
      <c r="D347" s="409"/>
      <c r="E347" s="132"/>
      <c r="F347" s="132"/>
      <c r="G347" s="132"/>
      <c r="H347" s="132"/>
      <c r="I347" s="132"/>
      <c r="J347" s="132"/>
      <c r="K347" s="132"/>
      <c r="L347" s="132"/>
      <c r="M347" s="132"/>
      <c r="N347" s="410"/>
      <c r="O347" s="411"/>
      <c r="X347" s="394"/>
      <c r="AA347" s="409"/>
      <c r="AB347" s="132"/>
      <c r="AC347" s="132"/>
      <c r="AD347" s="132"/>
      <c r="AE347" s="132"/>
      <c r="AF347" s="132"/>
      <c r="AG347" s="132"/>
      <c r="AH347" s="132"/>
      <c r="AI347" s="132"/>
      <c r="AJ347" s="132"/>
      <c r="AK347" s="410"/>
      <c r="AL347" s="411"/>
      <c r="AU347" s="394"/>
    </row>
    <row r="348" spans="4:47" ht="15" customHeight="1" x14ac:dyDescent="0.25">
      <c r="D348" s="641"/>
      <c r="E348" s="642"/>
      <c r="F348" s="642"/>
      <c r="G348" s="642"/>
      <c r="H348" s="642"/>
      <c r="I348" s="642"/>
      <c r="J348" s="642"/>
      <c r="K348" s="642"/>
      <c r="L348" s="642"/>
      <c r="M348" s="642"/>
      <c r="N348" s="643"/>
      <c r="X348" s="394"/>
      <c r="AA348" s="641"/>
      <c r="AB348" s="642"/>
      <c r="AC348" s="642"/>
      <c r="AD348" s="642"/>
      <c r="AE348" s="642"/>
      <c r="AF348" s="642"/>
      <c r="AG348" s="642"/>
      <c r="AH348" s="642"/>
      <c r="AI348" s="642"/>
      <c r="AJ348" s="642"/>
      <c r="AK348" s="643"/>
      <c r="AU348" s="394"/>
    </row>
    <row r="349" spans="4:47" ht="15" customHeight="1" x14ac:dyDescent="0.25">
      <c r="D349" s="398"/>
      <c r="E349" s="124" t="s">
        <v>35</v>
      </c>
      <c r="F349" s="353">
        <v>41</v>
      </c>
      <c r="G349" s="124" t="s">
        <v>306</v>
      </c>
      <c r="H349" s="124"/>
      <c r="I349" s="124"/>
      <c r="J349" s="21" t="s">
        <v>144</v>
      </c>
      <c r="K349" s="265"/>
      <c r="L349" s="1"/>
      <c r="M349" s="1"/>
      <c r="N349" s="400"/>
      <c r="X349" s="394"/>
      <c r="AA349" s="398"/>
      <c r="AB349" s="124" t="s">
        <v>35</v>
      </c>
      <c r="AC349" s="353">
        <v>41</v>
      </c>
      <c r="AD349" s="124" t="s">
        <v>306</v>
      </c>
      <c r="AE349" s="124"/>
      <c r="AF349" s="124"/>
      <c r="AG349" s="21" t="s">
        <v>144</v>
      </c>
      <c r="AH349" s="399"/>
      <c r="AI349" s="1"/>
      <c r="AJ349" s="1"/>
      <c r="AK349" s="400"/>
      <c r="AU349" s="394"/>
    </row>
    <row r="350" spans="4:47" ht="15" customHeight="1" x14ac:dyDescent="0.25">
      <c r="D350" s="644" t="s">
        <v>36</v>
      </c>
      <c r="E350" s="645"/>
      <c r="F350" s="268" t="s">
        <v>28</v>
      </c>
      <c r="G350" s="402" t="str">
        <f t="shared" ref="G350" si="1131">IF(F350=O$4,P$4,IF(F350=O$5,P$5,IF(F350=O$6,P$6,IF(F350=O$7,P$7,IF(F350=O$8,"","")))))</f>
        <v/>
      </c>
      <c r="H350" s="403"/>
      <c r="I350" s="403"/>
      <c r="J350" s="21" t="s">
        <v>145</v>
      </c>
      <c r="K350" s="265"/>
      <c r="L350" s="3"/>
      <c r="M350" s="3"/>
      <c r="N350" s="404"/>
      <c r="X350" s="394"/>
      <c r="AA350" s="644" t="s">
        <v>36</v>
      </c>
      <c r="AB350" s="645"/>
      <c r="AC350" s="401" t="s">
        <v>28</v>
      </c>
      <c r="AD350" s="402" t="str">
        <f t="shared" ref="AD350" si="1132">IF(AC350=AL$4,AM$4,IF(AC350=AL$5,AM$5,IF(AC350=AL$6,AM$6,IF(AC350=AL$7,AM$7,IF(AC350=AL$8,"","")))))</f>
        <v/>
      </c>
      <c r="AE350" s="403"/>
      <c r="AF350" s="403"/>
      <c r="AG350" s="21" t="s">
        <v>145</v>
      </c>
      <c r="AH350" s="399"/>
      <c r="AI350" s="3"/>
      <c r="AJ350" s="3"/>
      <c r="AK350" s="404"/>
      <c r="AU350" s="394"/>
    </row>
    <row r="351" spans="4:47" x14ac:dyDescent="0.25">
      <c r="D351" s="405" t="s">
        <v>299</v>
      </c>
      <c r="E351" s="361" t="s">
        <v>59</v>
      </c>
      <c r="F351" s="124" t="s">
        <v>37</v>
      </c>
      <c r="G351" s="124" t="s">
        <v>38</v>
      </c>
      <c r="H351" s="124"/>
      <c r="I351" s="124"/>
      <c r="J351" s="124" t="s">
        <v>39</v>
      </c>
      <c r="K351" s="124"/>
      <c r="L351" s="124"/>
      <c r="M351" s="124"/>
      <c r="N351" s="406" t="s">
        <v>40</v>
      </c>
      <c r="O351" s="396" t="s">
        <v>25</v>
      </c>
      <c r="P351" s="396"/>
      <c r="Q351" s="396" t="str">
        <f t="shared" ref="Q351" si="1133">IF($F$23="","",$F$23)</f>
        <v>Education /Job Training</v>
      </c>
      <c r="R351" s="396" t="str">
        <f t="shared" ref="R351" si="1134">IF($F$24="","",$F$24)</f>
        <v>Health Services</v>
      </c>
      <c r="S351" s="396" t="str">
        <f t="shared" ref="S351" si="1135">IF($F$25="","",$F$25)</f>
        <v>Recreation</v>
      </c>
      <c r="X351" s="394"/>
      <c r="AA351" s="405" t="s">
        <v>299</v>
      </c>
      <c r="AB351" s="361" t="s">
        <v>59</v>
      </c>
      <c r="AC351" s="124" t="s">
        <v>37</v>
      </c>
      <c r="AD351" s="124" t="s">
        <v>38</v>
      </c>
      <c r="AE351" s="124"/>
      <c r="AF351" s="124"/>
      <c r="AG351" s="124" t="s">
        <v>39</v>
      </c>
      <c r="AH351" s="124"/>
      <c r="AI351" s="124"/>
      <c r="AJ351" s="124"/>
      <c r="AK351" s="406" t="s">
        <v>40</v>
      </c>
      <c r="AL351" s="396" t="s">
        <v>25</v>
      </c>
      <c r="AM351" s="396"/>
      <c r="AN351" s="396" t="str">
        <f t="shared" ref="AN351" si="1136">IF($F$23="","",$F$23)</f>
        <v>Education /Job Training</v>
      </c>
      <c r="AO351" s="396" t="str">
        <f t="shared" ref="AO351" si="1137">IF($F$24="","",$F$24)</f>
        <v>Health Services</v>
      </c>
      <c r="AP351" s="396" t="str">
        <f t="shared" ref="AP351" si="1138">IF($F$25="","",$F$25)</f>
        <v>Recreation</v>
      </c>
      <c r="AU351" s="394"/>
    </row>
    <row r="352" spans="4:47" x14ac:dyDescent="0.25">
      <c r="D352" s="407" t="str">
        <f t="shared" ref="D352:D354" si="1139">IFERROR(VLOOKUP($E352,$U$4:$V$6,2,0),"")</f>
        <v/>
      </c>
      <c r="E352" s="354" t="str">
        <f t="shared" ref="E352" si="1140">IF(OR(N352="",N352=0,G352="",J352=""),"",(IF(AND(F350=O$4,N352&lt;=Q$4),3,IF(AND(F350=O$4,N352&lt;=R$4),2,IF(AND(F350=O$4,N352&lt;=S$4),1,0)))+IF(AND(F350=O$5,N352&lt;=Q$5),3,IF(AND(F350=O$5,N352&lt;=R$5),2,IF(AND(F350=O$5,N352&lt;=S$5),1,0)))+IF(AND(F350=O$6,N352&lt;=Q$6),3,IF(AND(F350=O$6,N352&lt;=R$6),2,IF(AND(F350=O$6,N352&lt;=S$6),1,0)))+IF(AND(F350=O$7,N352&lt;=Q$7),3,IF(AND(F350=O$7,N352&lt;=R$7),2,IF(AND(F350=O$7,N352&lt;=S$7),1,0)))))</f>
        <v/>
      </c>
      <c r="F352" s="276" t="str">
        <f t="shared" ref="F352" si="1141">IF($F$23="","",$F$23)</f>
        <v>Education /Job Training</v>
      </c>
      <c r="G352" s="638"/>
      <c r="H352" s="639"/>
      <c r="I352" s="640"/>
      <c r="J352" s="638"/>
      <c r="K352" s="639"/>
      <c r="L352" s="639"/>
      <c r="M352" s="640"/>
      <c r="N352" s="269"/>
      <c r="O352" s="392">
        <f t="shared" ref="O352" si="1142">IF(F350="",0,1)</f>
        <v>0</v>
      </c>
      <c r="Q352" s="392" t="str">
        <f t="shared" ref="Q352" si="1143">IF(F350="","",IF(E352="",0,E352))</f>
        <v/>
      </c>
      <c r="R352" s="392" t="str">
        <f t="shared" ref="R352" si="1144">IF(F350="","",IF(E353="",0,E353))</f>
        <v/>
      </c>
      <c r="S352" s="392" t="str">
        <f t="shared" ref="S352" si="1145">IF(F350="","",IF(E354="",0,E354))</f>
        <v/>
      </c>
      <c r="X352" s="394"/>
      <c r="AA352" s="407" t="str">
        <f t="shared" si="971"/>
        <v/>
      </c>
      <c r="AB352" s="354" t="str">
        <f t="shared" ref="AB352" si="1146">IF(OR(AK352="",AK352=0,AD352="",AG352=""),"",(IF(AND(AC350=AL$4,AK352&lt;=AN$4),3,IF(AND(AC350=AL$4,AK352&lt;=AO$4),2,IF(AND(AC350=AL$4,AK352&lt;=AP$4),1,0)))+IF(AND(AC350=AL$5,AK352&lt;=AN$5),3,IF(AND(AC350=AL$5,AK352&lt;=AO$5),2,IF(AND(AC350=AL$5,AK352&lt;=AP$5),1,0)))+IF(AND(AC350=AL$6,AK352&lt;=AN$6),3,IF(AND(AC350=AL$6,AK352&lt;=AO$6),2,IF(AND(AC350=AL$6,AK352&lt;=AP$6),1,0)))+IF(AND(AC350=AL$7,AK352&lt;=AN$7),3,IF(AND(AC350=AL$7,AK352&lt;=AO$7),2,IF(AND(AC350=AL$7,AK352&lt;=AP$7),1,0)))))</f>
        <v/>
      </c>
      <c r="AC352" s="276" t="str">
        <f t="shared" ref="AC352" si="1147">IF($F$23="","",$F$23)</f>
        <v>Education /Job Training</v>
      </c>
      <c r="AD352" s="646"/>
      <c r="AE352" s="647"/>
      <c r="AF352" s="648"/>
      <c r="AG352" s="646"/>
      <c r="AH352" s="647"/>
      <c r="AI352" s="647"/>
      <c r="AJ352" s="648"/>
      <c r="AK352" s="408"/>
      <c r="AL352" s="392">
        <f t="shared" ref="AL352" si="1148">IF(AC350="",0,1)</f>
        <v>0</v>
      </c>
      <c r="AN352" s="392" t="str">
        <f t="shared" ref="AN352" si="1149">IF(AC350="","",IF(AB352="",0,AB352))</f>
        <v/>
      </c>
      <c r="AO352" s="392" t="str">
        <f t="shared" ref="AO352" si="1150">IF(AC350="","",IF(AB353="",0,AB353))</f>
        <v/>
      </c>
      <c r="AP352" s="392" t="str">
        <f t="shared" ref="AP352" si="1151">IF(AC350="","",IF(AB354="",0,AB354))</f>
        <v/>
      </c>
      <c r="AU352" s="394"/>
    </row>
    <row r="353" spans="4:47" x14ac:dyDescent="0.25">
      <c r="D353" s="407" t="str">
        <f t="shared" si="1139"/>
        <v/>
      </c>
      <c r="E353" s="354" t="str">
        <f t="shared" ref="E353" si="1152">IF(OR(N353="",N353=0,G353="",J353=""),"",(IF(AND(F350=O$4,N353&lt;=Q$4),3,IF(AND(F350=O$4,N353&lt;=R$4),2,IF(AND(F350=O$4,N353&lt;=S$4),1,0)))+IF(AND(F350=O$5,N353&lt;=Q$5),3,IF(AND(F350=O$5,N353&lt;=R$5),2,IF(AND(F350=O$5,N353&lt;=S$5),1,0)))+IF(AND(F350=O$6,N353&lt;=Q$6),3,IF(AND(F350=O$6,N353&lt;=R$6),2,IF(AND(F350=O$6,N353&lt;=S$6),1,0)))+IF(AND(F350=O$7,N353&lt;=Q$7),3,IF(AND(F350=O$7,N353&lt;=R$7),2,IF(AND(F350=O$7,N353&lt;=S$7),1,0)))))</f>
        <v/>
      </c>
      <c r="F353" s="276" t="str">
        <f t="shared" ref="F353" si="1153">IF($F$24="","",$F$24)</f>
        <v>Health Services</v>
      </c>
      <c r="G353" s="638"/>
      <c r="H353" s="639"/>
      <c r="I353" s="640"/>
      <c r="J353" s="638"/>
      <c r="K353" s="639"/>
      <c r="L353" s="639"/>
      <c r="M353" s="640"/>
      <c r="N353" s="269"/>
      <c r="X353" s="394"/>
      <c r="AA353" s="407" t="str">
        <f t="shared" si="971"/>
        <v/>
      </c>
      <c r="AB353" s="354" t="str">
        <f t="shared" ref="AB353" si="1154">IF(OR(AK353="",AK353=0,AD353="",AG353=""),"",(IF(AND(AC350=AL$4,AK353&lt;=AN$4),3,IF(AND(AC350=AL$4,AK353&lt;=AO$4),2,IF(AND(AC350=AL$4,AK353&lt;=AP$4),1,0)))+IF(AND(AC350=AL$5,AK353&lt;=AN$5),3,IF(AND(AC350=AL$5,AK353&lt;=AO$5),2,IF(AND(AC350=AL$5,AK353&lt;=AP$5),1,0)))+IF(AND(AC350=AL$6,AK353&lt;=AN$6),3,IF(AND(AC350=AL$6,AK353&lt;=AO$6),2,IF(AND(AC350=AL$6,AK353&lt;=AP$6),1,0)))+IF(AND(AC350=AL$7,AK353&lt;=AN$7),3,IF(AND(AC350=AL$7,AK353&lt;=AO$7),2,IF(AND(AC350=AL$7,AK353&lt;=AP$7),1,0)))))</f>
        <v/>
      </c>
      <c r="AC353" s="276" t="str">
        <f t="shared" ref="AC353" si="1155">IF($F$24="","",$F$24)</f>
        <v>Health Services</v>
      </c>
      <c r="AD353" s="646"/>
      <c r="AE353" s="647"/>
      <c r="AF353" s="648"/>
      <c r="AG353" s="646"/>
      <c r="AH353" s="647"/>
      <c r="AI353" s="647"/>
      <c r="AJ353" s="648"/>
      <c r="AK353" s="408"/>
      <c r="AU353" s="394"/>
    </row>
    <row r="354" spans="4:47" x14ac:dyDescent="0.25">
      <c r="D354" s="407" t="str">
        <f t="shared" si="1139"/>
        <v/>
      </c>
      <c r="E354" s="354" t="str">
        <f t="shared" ref="E354" si="1156">IF(OR(N354="",N354=0,G354="",J354=""),"",(IF(AND(F350=O$4,N354&lt;=Q$4),3,IF(AND(F350=O$4,N354&lt;=R$4),2,IF(AND(F350=O$4,N354&lt;=S$4),1,0)))+IF(AND(F350=O$5,N354&lt;=Q$5),3,IF(AND(F350=O$5,N354&lt;=R$5),2,IF(AND(F350=O$5,N354&lt;=S$5),1,0)))+IF(AND(F350=O$6,N354&lt;=Q$6),3,IF(AND(F350=O$6,N354&lt;=R$6),2,IF(AND(F350=O$6,N354&lt;=S$6),1,0)))+IF(AND(F350=O$7,N354&lt;=Q$7),3,IF(AND(F350=O$7,N354&lt;=R$7),2,IF(AND(F350=O$7,N354&lt;=S$7),1,0)))))</f>
        <v/>
      </c>
      <c r="F354" s="276" t="str">
        <f t="shared" ref="F354" si="1157">IF($F$25="","",$F$25)</f>
        <v>Recreation</v>
      </c>
      <c r="G354" s="638"/>
      <c r="H354" s="639"/>
      <c r="I354" s="640"/>
      <c r="J354" s="638"/>
      <c r="K354" s="639"/>
      <c r="L354" s="639"/>
      <c r="M354" s="640"/>
      <c r="N354" s="269"/>
      <c r="X354" s="394"/>
      <c r="AA354" s="407" t="str">
        <f t="shared" si="971"/>
        <v/>
      </c>
      <c r="AB354" s="354" t="str">
        <f t="shared" ref="AB354" si="1158">IF(OR(AK354="",AK354=0,AD354="",AG354=""),"",(IF(AND(AC350=AL$4,AK354&lt;=AN$4),3,IF(AND(AC350=AL$4,AK354&lt;=AO$4),2,IF(AND(AC350=AL$4,AK354&lt;=AP$4),1,0)))+IF(AND(AC350=AL$5,AK354&lt;=AN$5),3,IF(AND(AC350=AL$5,AK354&lt;=AO$5),2,IF(AND(AC350=AL$5,AK354&lt;=AP$5),1,0)))+IF(AND(AC350=AL$6,AK354&lt;=AN$6),3,IF(AND(AC350=AL$6,AK354&lt;=AO$6),2,IF(AND(AC350=AL$6,AK354&lt;=AP$6),1,0)))+IF(AND(AC350=AL$7,AK354&lt;=AN$7),3,IF(AND(AC350=AL$7,AK354&lt;=AO$7),2,IF(AND(AC350=AL$7,AK354&lt;=AP$7),1,0)))))</f>
        <v/>
      </c>
      <c r="AC354" s="276" t="str">
        <f t="shared" ref="AC354" si="1159">IF($F$25="","",$F$25)</f>
        <v>Recreation</v>
      </c>
      <c r="AD354" s="646"/>
      <c r="AE354" s="647"/>
      <c r="AF354" s="648"/>
      <c r="AG354" s="646"/>
      <c r="AH354" s="647"/>
      <c r="AI354" s="647"/>
      <c r="AJ354" s="648"/>
      <c r="AK354" s="408"/>
      <c r="AU354" s="394"/>
    </row>
    <row r="355" spans="4:47" ht="16.5" thickBot="1" x14ac:dyDescent="0.3">
      <c r="D355" s="409"/>
      <c r="E355" s="132"/>
      <c r="F355" s="132"/>
      <c r="G355" s="132"/>
      <c r="H355" s="132"/>
      <c r="I355" s="132"/>
      <c r="J355" s="132"/>
      <c r="K355" s="132"/>
      <c r="L355" s="132"/>
      <c r="M355" s="132"/>
      <c r="N355" s="410"/>
      <c r="O355" s="411"/>
      <c r="X355" s="394"/>
      <c r="AA355" s="409"/>
      <c r="AB355" s="132"/>
      <c r="AC355" s="132"/>
      <c r="AD355" s="132"/>
      <c r="AE355" s="132"/>
      <c r="AF355" s="132"/>
      <c r="AG355" s="132"/>
      <c r="AH355" s="132"/>
      <c r="AI355" s="132"/>
      <c r="AJ355" s="132"/>
      <c r="AK355" s="410"/>
      <c r="AL355" s="411"/>
      <c r="AU355" s="394"/>
    </row>
    <row r="356" spans="4:47" ht="15" customHeight="1" x14ac:dyDescent="0.25">
      <c r="D356" s="641"/>
      <c r="E356" s="642"/>
      <c r="F356" s="642"/>
      <c r="G356" s="642"/>
      <c r="H356" s="642"/>
      <c r="I356" s="642"/>
      <c r="J356" s="642"/>
      <c r="K356" s="642"/>
      <c r="L356" s="642"/>
      <c r="M356" s="642"/>
      <c r="N356" s="643"/>
      <c r="X356" s="394"/>
      <c r="AA356" s="641"/>
      <c r="AB356" s="642"/>
      <c r="AC356" s="642"/>
      <c r="AD356" s="642"/>
      <c r="AE356" s="642"/>
      <c r="AF356" s="642"/>
      <c r="AG356" s="642"/>
      <c r="AH356" s="642"/>
      <c r="AI356" s="642"/>
      <c r="AJ356" s="642"/>
      <c r="AK356" s="643"/>
      <c r="AU356" s="394"/>
    </row>
    <row r="357" spans="4:47" ht="15" customHeight="1" x14ac:dyDescent="0.25">
      <c r="D357" s="398"/>
      <c r="E357" s="124" t="s">
        <v>35</v>
      </c>
      <c r="F357" s="353">
        <v>42</v>
      </c>
      <c r="G357" s="124" t="s">
        <v>306</v>
      </c>
      <c r="H357" s="124"/>
      <c r="I357" s="124"/>
      <c r="J357" s="21" t="s">
        <v>144</v>
      </c>
      <c r="K357" s="265"/>
      <c r="L357" s="1"/>
      <c r="M357" s="1"/>
      <c r="N357" s="400"/>
      <c r="X357" s="394"/>
      <c r="AA357" s="398"/>
      <c r="AB357" s="124" t="s">
        <v>35</v>
      </c>
      <c r="AC357" s="353">
        <v>42</v>
      </c>
      <c r="AD357" s="124" t="s">
        <v>306</v>
      </c>
      <c r="AE357" s="124"/>
      <c r="AF357" s="124"/>
      <c r="AG357" s="21" t="s">
        <v>144</v>
      </c>
      <c r="AH357" s="399"/>
      <c r="AI357" s="1"/>
      <c r="AJ357" s="1"/>
      <c r="AK357" s="400"/>
      <c r="AU357" s="394"/>
    </row>
    <row r="358" spans="4:47" ht="15" customHeight="1" x14ac:dyDescent="0.25">
      <c r="D358" s="644" t="s">
        <v>36</v>
      </c>
      <c r="E358" s="645"/>
      <c r="F358" s="268" t="s">
        <v>28</v>
      </c>
      <c r="G358" s="402" t="str">
        <f t="shared" ref="G358" si="1160">IF(F358=O$4,P$4,IF(F358=O$5,P$5,IF(F358=O$6,P$6,IF(F358=O$7,P$7,IF(F358=O$8,"","")))))</f>
        <v/>
      </c>
      <c r="H358" s="403"/>
      <c r="I358" s="403"/>
      <c r="J358" s="21" t="s">
        <v>145</v>
      </c>
      <c r="K358" s="265"/>
      <c r="L358" s="3"/>
      <c r="M358" s="3"/>
      <c r="N358" s="404"/>
      <c r="X358" s="394"/>
      <c r="AA358" s="644" t="s">
        <v>36</v>
      </c>
      <c r="AB358" s="645"/>
      <c r="AC358" s="401" t="s">
        <v>28</v>
      </c>
      <c r="AD358" s="402" t="str">
        <f t="shared" ref="AD358" si="1161">IF(AC358=AL$4,AM$4,IF(AC358=AL$5,AM$5,IF(AC358=AL$6,AM$6,IF(AC358=AL$7,AM$7,IF(AC358=AL$8,"","")))))</f>
        <v/>
      </c>
      <c r="AE358" s="403"/>
      <c r="AF358" s="403"/>
      <c r="AG358" s="21" t="s">
        <v>145</v>
      </c>
      <c r="AH358" s="399"/>
      <c r="AI358" s="3"/>
      <c r="AJ358" s="3"/>
      <c r="AK358" s="404"/>
      <c r="AU358" s="394"/>
    </row>
    <row r="359" spans="4:47" ht="15" customHeight="1" x14ac:dyDescent="0.25">
      <c r="D359" s="405" t="s">
        <v>299</v>
      </c>
      <c r="E359" s="361" t="s">
        <v>59</v>
      </c>
      <c r="F359" s="124" t="s">
        <v>37</v>
      </c>
      <c r="G359" s="124" t="s">
        <v>38</v>
      </c>
      <c r="H359" s="124"/>
      <c r="I359" s="124"/>
      <c r="J359" s="124" t="s">
        <v>39</v>
      </c>
      <c r="K359" s="124"/>
      <c r="L359" s="124"/>
      <c r="M359" s="124"/>
      <c r="N359" s="406" t="s">
        <v>40</v>
      </c>
      <c r="O359" s="396" t="s">
        <v>25</v>
      </c>
      <c r="P359" s="396"/>
      <c r="Q359" s="396" t="str">
        <f t="shared" ref="Q359" si="1162">IF($F$23="","",$F$23)</f>
        <v>Education /Job Training</v>
      </c>
      <c r="R359" s="396" t="str">
        <f t="shared" ref="R359" si="1163">IF($F$24="","",$F$24)</f>
        <v>Health Services</v>
      </c>
      <c r="S359" s="396" t="str">
        <f t="shared" ref="S359" si="1164">IF($F$25="","",$F$25)</f>
        <v>Recreation</v>
      </c>
      <c r="X359" s="394"/>
      <c r="AA359" s="405" t="s">
        <v>299</v>
      </c>
      <c r="AB359" s="361" t="s">
        <v>59</v>
      </c>
      <c r="AC359" s="124" t="s">
        <v>37</v>
      </c>
      <c r="AD359" s="124" t="s">
        <v>38</v>
      </c>
      <c r="AE359" s="124"/>
      <c r="AF359" s="124"/>
      <c r="AG359" s="124" t="s">
        <v>39</v>
      </c>
      <c r="AH359" s="124"/>
      <c r="AI359" s="124"/>
      <c r="AJ359" s="124"/>
      <c r="AK359" s="406" t="s">
        <v>40</v>
      </c>
      <c r="AL359" s="396" t="s">
        <v>25</v>
      </c>
      <c r="AM359" s="396"/>
      <c r="AN359" s="396" t="str">
        <f t="shared" ref="AN359" si="1165">IF($F$23="","",$F$23)</f>
        <v>Education /Job Training</v>
      </c>
      <c r="AO359" s="396" t="str">
        <f t="shared" ref="AO359" si="1166">IF($F$24="","",$F$24)</f>
        <v>Health Services</v>
      </c>
      <c r="AP359" s="396" t="str">
        <f t="shared" ref="AP359" si="1167">IF($F$25="","",$F$25)</f>
        <v>Recreation</v>
      </c>
      <c r="AU359" s="394"/>
    </row>
    <row r="360" spans="4:47" ht="15" customHeight="1" x14ac:dyDescent="0.25">
      <c r="D360" s="407" t="str">
        <f t="shared" ref="D360:D362" si="1168">IFERROR(VLOOKUP($E360,$U$4:$V$6,2,0),"")</f>
        <v/>
      </c>
      <c r="E360" s="354" t="str">
        <f t="shared" ref="E360" si="1169">IF(OR(N360="",N360=0,G360="",J360=""),"",(IF(AND(F358=O$4,N360&lt;=Q$4),3,IF(AND(F358=O$4,N360&lt;=R$4),2,IF(AND(F358=O$4,N360&lt;=S$4),1,0)))+IF(AND(F358=O$5,N360&lt;=Q$5),3,IF(AND(F358=O$5,N360&lt;=R$5),2,IF(AND(F358=O$5,N360&lt;=S$5),1,0)))+IF(AND(F358=O$6,N360&lt;=Q$6),3,IF(AND(F358=O$6,N360&lt;=R$6),2,IF(AND(F358=O$6,N360&lt;=S$6),1,0)))+IF(AND(F358=O$7,N360&lt;=Q$7),3,IF(AND(F358=O$7,N360&lt;=R$7),2,IF(AND(F358=O$7,N360&lt;=S$7),1,0)))))</f>
        <v/>
      </c>
      <c r="F360" s="276" t="str">
        <f t="shared" ref="F360" si="1170">IF($F$23="","",$F$23)</f>
        <v>Education /Job Training</v>
      </c>
      <c r="G360" s="638"/>
      <c r="H360" s="639"/>
      <c r="I360" s="640"/>
      <c r="J360" s="638"/>
      <c r="K360" s="639"/>
      <c r="L360" s="639"/>
      <c r="M360" s="640"/>
      <c r="N360" s="269"/>
      <c r="O360" s="392">
        <f t="shared" ref="O360" si="1171">IF(F358="",0,1)</f>
        <v>0</v>
      </c>
      <c r="Q360" s="392" t="str">
        <f t="shared" ref="Q360" si="1172">IF(F358="","",IF(E360="",0,E360))</f>
        <v/>
      </c>
      <c r="R360" s="392" t="str">
        <f t="shared" ref="R360" si="1173">IF(F358="","",IF(E361="",0,E361))</f>
        <v/>
      </c>
      <c r="S360" s="392" t="str">
        <f t="shared" ref="S360" si="1174">IF(F358="","",IF(E362="",0,E362))</f>
        <v/>
      </c>
      <c r="X360" s="394"/>
      <c r="AA360" s="407" t="str">
        <f t="shared" si="971"/>
        <v/>
      </c>
      <c r="AB360" s="354" t="str">
        <f t="shared" ref="AB360" si="1175">IF(OR(AK360="",AK360=0,AD360="",AG360=""),"",(IF(AND(AC358=AL$4,AK360&lt;=AN$4),3,IF(AND(AC358=AL$4,AK360&lt;=AO$4),2,IF(AND(AC358=AL$4,AK360&lt;=AP$4),1,0)))+IF(AND(AC358=AL$5,AK360&lt;=AN$5),3,IF(AND(AC358=AL$5,AK360&lt;=AO$5),2,IF(AND(AC358=AL$5,AK360&lt;=AP$5),1,0)))+IF(AND(AC358=AL$6,AK360&lt;=AN$6),3,IF(AND(AC358=AL$6,AK360&lt;=AO$6),2,IF(AND(AC358=AL$6,AK360&lt;=AP$6),1,0)))+IF(AND(AC358=AL$7,AK360&lt;=AN$7),3,IF(AND(AC358=AL$7,AK360&lt;=AO$7),2,IF(AND(AC358=AL$7,AK360&lt;=AP$7),1,0)))))</f>
        <v/>
      </c>
      <c r="AC360" s="276" t="str">
        <f t="shared" ref="AC360" si="1176">IF($F$23="","",$F$23)</f>
        <v>Education /Job Training</v>
      </c>
      <c r="AD360" s="646"/>
      <c r="AE360" s="647"/>
      <c r="AF360" s="648"/>
      <c r="AG360" s="646"/>
      <c r="AH360" s="647"/>
      <c r="AI360" s="647"/>
      <c r="AJ360" s="648"/>
      <c r="AK360" s="408"/>
      <c r="AL360" s="392">
        <f t="shared" ref="AL360" si="1177">IF(AC358="",0,1)</f>
        <v>0</v>
      </c>
      <c r="AN360" s="392" t="str">
        <f t="shared" ref="AN360" si="1178">IF(AC358="","",IF(AB360="",0,AB360))</f>
        <v/>
      </c>
      <c r="AO360" s="392" t="str">
        <f t="shared" ref="AO360" si="1179">IF(AC358="","",IF(AB361="",0,AB361))</f>
        <v/>
      </c>
      <c r="AP360" s="392" t="str">
        <f t="shared" ref="AP360" si="1180">IF(AC358="","",IF(AB362="",0,AB362))</f>
        <v/>
      </c>
      <c r="AU360" s="394"/>
    </row>
    <row r="361" spans="4:47" ht="15" customHeight="1" x14ac:dyDescent="0.25">
      <c r="D361" s="407" t="str">
        <f t="shared" si="1168"/>
        <v/>
      </c>
      <c r="E361" s="354" t="str">
        <f t="shared" ref="E361" si="1181">IF(OR(N361="",N361=0,G361="",J361=""),"",(IF(AND(F358=O$4,N361&lt;=Q$4),3,IF(AND(F358=O$4,N361&lt;=R$4),2,IF(AND(F358=O$4,N361&lt;=S$4),1,0)))+IF(AND(F358=O$5,N361&lt;=Q$5),3,IF(AND(F358=O$5,N361&lt;=R$5),2,IF(AND(F358=O$5,N361&lt;=S$5),1,0)))+IF(AND(F358=O$6,N361&lt;=Q$6),3,IF(AND(F358=O$6,N361&lt;=R$6),2,IF(AND(F358=O$6,N361&lt;=S$6),1,0)))+IF(AND(F358=O$7,N361&lt;=Q$7),3,IF(AND(F358=O$7,N361&lt;=R$7),2,IF(AND(F358=O$7,N361&lt;=S$7),1,0)))))</f>
        <v/>
      </c>
      <c r="F361" s="276" t="str">
        <f t="shared" ref="F361" si="1182">IF($F$24="","",$F$24)</f>
        <v>Health Services</v>
      </c>
      <c r="G361" s="638"/>
      <c r="H361" s="639"/>
      <c r="I361" s="640"/>
      <c r="J361" s="638"/>
      <c r="K361" s="639"/>
      <c r="L361" s="639"/>
      <c r="M361" s="640"/>
      <c r="N361" s="269"/>
      <c r="X361" s="394"/>
      <c r="AA361" s="407" t="str">
        <f t="shared" si="971"/>
        <v/>
      </c>
      <c r="AB361" s="354" t="str">
        <f t="shared" ref="AB361" si="1183">IF(OR(AK361="",AK361=0,AD361="",AG361=""),"",(IF(AND(AC358=AL$4,AK361&lt;=AN$4),3,IF(AND(AC358=AL$4,AK361&lt;=AO$4),2,IF(AND(AC358=AL$4,AK361&lt;=AP$4),1,0)))+IF(AND(AC358=AL$5,AK361&lt;=AN$5),3,IF(AND(AC358=AL$5,AK361&lt;=AO$5),2,IF(AND(AC358=AL$5,AK361&lt;=AP$5),1,0)))+IF(AND(AC358=AL$6,AK361&lt;=AN$6),3,IF(AND(AC358=AL$6,AK361&lt;=AO$6),2,IF(AND(AC358=AL$6,AK361&lt;=AP$6),1,0)))+IF(AND(AC358=AL$7,AK361&lt;=AN$7),3,IF(AND(AC358=AL$7,AK361&lt;=AO$7),2,IF(AND(AC358=AL$7,AK361&lt;=AP$7),1,0)))))</f>
        <v/>
      </c>
      <c r="AC361" s="276" t="str">
        <f t="shared" ref="AC361" si="1184">IF($F$24="","",$F$24)</f>
        <v>Health Services</v>
      </c>
      <c r="AD361" s="646"/>
      <c r="AE361" s="647"/>
      <c r="AF361" s="648"/>
      <c r="AG361" s="646"/>
      <c r="AH361" s="647"/>
      <c r="AI361" s="647"/>
      <c r="AJ361" s="648"/>
      <c r="AK361" s="408"/>
      <c r="AU361" s="394"/>
    </row>
    <row r="362" spans="4:47" ht="15" customHeight="1" x14ac:dyDescent="0.25">
      <c r="D362" s="407" t="str">
        <f t="shared" si="1168"/>
        <v/>
      </c>
      <c r="E362" s="354" t="str">
        <f t="shared" ref="E362" si="1185">IF(OR(N362="",N362=0,G362="",J362=""),"",(IF(AND(F358=O$4,N362&lt;=Q$4),3,IF(AND(F358=O$4,N362&lt;=R$4),2,IF(AND(F358=O$4,N362&lt;=S$4),1,0)))+IF(AND(F358=O$5,N362&lt;=Q$5),3,IF(AND(F358=O$5,N362&lt;=R$5),2,IF(AND(F358=O$5,N362&lt;=S$5),1,0)))+IF(AND(F358=O$6,N362&lt;=Q$6),3,IF(AND(F358=O$6,N362&lt;=R$6),2,IF(AND(F358=O$6,N362&lt;=S$6),1,0)))+IF(AND(F358=O$7,N362&lt;=Q$7),3,IF(AND(F358=O$7,N362&lt;=R$7),2,IF(AND(F358=O$7,N362&lt;=S$7),1,0)))))</f>
        <v/>
      </c>
      <c r="F362" s="276" t="str">
        <f t="shared" ref="F362" si="1186">IF($F$25="","",$F$25)</f>
        <v>Recreation</v>
      </c>
      <c r="G362" s="638"/>
      <c r="H362" s="639"/>
      <c r="I362" s="640"/>
      <c r="J362" s="638"/>
      <c r="K362" s="639"/>
      <c r="L362" s="639"/>
      <c r="M362" s="640"/>
      <c r="N362" s="269"/>
      <c r="X362" s="394"/>
      <c r="AA362" s="407" t="str">
        <f t="shared" si="971"/>
        <v/>
      </c>
      <c r="AB362" s="354" t="str">
        <f t="shared" ref="AB362" si="1187">IF(OR(AK362="",AK362=0,AD362="",AG362=""),"",(IF(AND(AC358=AL$4,AK362&lt;=AN$4),3,IF(AND(AC358=AL$4,AK362&lt;=AO$4),2,IF(AND(AC358=AL$4,AK362&lt;=AP$4),1,0)))+IF(AND(AC358=AL$5,AK362&lt;=AN$5),3,IF(AND(AC358=AL$5,AK362&lt;=AO$5),2,IF(AND(AC358=AL$5,AK362&lt;=AP$5),1,0)))+IF(AND(AC358=AL$6,AK362&lt;=AN$6),3,IF(AND(AC358=AL$6,AK362&lt;=AO$6),2,IF(AND(AC358=AL$6,AK362&lt;=AP$6),1,0)))+IF(AND(AC358=AL$7,AK362&lt;=AN$7),3,IF(AND(AC358=AL$7,AK362&lt;=AO$7),2,IF(AND(AC358=AL$7,AK362&lt;=AP$7),1,0)))))</f>
        <v/>
      </c>
      <c r="AC362" s="276" t="str">
        <f t="shared" ref="AC362" si="1188">IF($F$25="","",$F$25)</f>
        <v>Recreation</v>
      </c>
      <c r="AD362" s="646"/>
      <c r="AE362" s="647"/>
      <c r="AF362" s="648"/>
      <c r="AG362" s="646"/>
      <c r="AH362" s="647"/>
      <c r="AI362" s="647"/>
      <c r="AJ362" s="648"/>
      <c r="AK362" s="408"/>
      <c r="AU362" s="394"/>
    </row>
    <row r="363" spans="4:47" ht="15" customHeight="1" thickBot="1" x14ac:dyDescent="0.3">
      <c r="D363" s="409"/>
      <c r="E363" s="132"/>
      <c r="F363" s="132"/>
      <c r="G363" s="132"/>
      <c r="H363" s="132"/>
      <c r="I363" s="132"/>
      <c r="J363" s="132"/>
      <c r="K363" s="132"/>
      <c r="L363" s="132"/>
      <c r="M363" s="132"/>
      <c r="N363" s="410"/>
      <c r="O363" s="411"/>
      <c r="X363" s="394"/>
      <c r="AA363" s="409"/>
      <c r="AB363" s="132"/>
      <c r="AC363" s="132"/>
      <c r="AD363" s="132"/>
      <c r="AE363" s="132"/>
      <c r="AF363" s="132"/>
      <c r="AG363" s="132"/>
      <c r="AH363" s="132"/>
      <c r="AI363" s="132"/>
      <c r="AJ363" s="132"/>
      <c r="AK363" s="410"/>
      <c r="AL363" s="411"/>
      <c r="AU363" s="394"/>
    </row>
    <row r="364" spans="4:47" x14ac:dyDescent="0.25">
      <c r="D364" s="641"/>
      <c r="E364" s="642"/>
      <c r="F364" s="642"/>
      <c r="G364" s="642"/>
      <c r="H364" s="642"/>
      <c r="I364" s="642"/>
      <c r="J364" s="642"/>
      <c r="K364" s="642"/>
      <c r="L364" s="642"/>
      <c r="M364" s="642"/>
      <c r="N364" s="643"/>
      <c r="X364" s="394"/>
      <c r="AA364" s="641"/>
      <c r="AB364" s="642"/>
      <c r="AC364" s="642"/>
      <c r="AD364" s="642"/>
      <c r="AE364" s="642"/>
      <c r="AF364" s="642"/>
      <c r="AG364" s="642"/>
      <c r="AH364" s="642"/>
      <c r="AI364" s="642"/>
      <c r="AJ364" s="642"/>
      <c r="AK364" s="643"/>
      <c r="AU364" s="394"/>
    </row>
    <row r="365" spans="4:47" x14ac:dyDescent="0.25">
      <c r="D365" s="398"/>
      <c r="E365" s="124" t="s">
        <v>35</v>
      </c>
      <c r="F365" s="353">
        <v>43</v>
      </c>
      <c r="G365" s="124" t="s">
        <v>306</v>
      </c>
      <c r="H365" s="124"/>
      <c r="I365" s="124"/>
      <c r="J365" s="21" t="s">
        <v>144</v>
      </c>
      <c r="K365" s="265"/>
      <c r="L365" s="1"/>
      <c r="M365" s="1"/>
      <c r="N365" s="400"/>
      <c r="X365" s="394"/>
      <c r="AA365" s="398"/>
      <c r="AB365" s="124" t="s">
        <v>35</v>
      </c>
      <c r="AC365" s="353">
        <v>43</v>
      </c>
      <c r="AD365" s="124" t="s">
        <v>306</v>
      </c>
      <c r="AE365" s="124"/>
      <c r="AF365" s="124"/>
      <c r="AG365" s="21" t="s">
        <v>144</v>
      </c>
      <c r="AH365" s="399"/>
      <c r="AI365" s="1"/>
      <c r="AJ365" s="1"/>
      <c r="AK365" s="400"/>
      <c r="AU365" s="394"/>
    </row>
    <row r="366" spans="4:47" x14ac:dyDescent="0.25">
      <c r="D366" s="644" t="s">
        <v>36</v>
      </c>
      <c r="E366" s="645"/>
      <c r="F366" s="268" t="s">
        <v>28</v>
      </c>
      <c r="G366" s="402" t="str">
        <f t="shared" ref="G366" si="1189">IF(F366=O$4,P$4,IF(F366=O$5,P$5,IF(F366=O$6,P$6,IF(F366=O$7,P$7,IF(F366=O$8,"","")))))</f>
        <v/>
      </c>
      <c r="H366" s="403"/>
      <c r="I366" s="403"/>
      <c r="J366" s="21" t="s">
        <v>145</v>
      </c>
      <c r="K366" s="265"/>
      <c r="L366" s="3"/>
      <c r="M366" s="3"/>
      <c r="N366" s="404"/>
      <c r="X366" s="394"/>
      <c r="AA366" s="644" t="s">
        <v>36</v>
      </c>
      <c r="AB366" s="645"/>
      <c r="AC366" s="401" t="s">
        <v>28</v>
      </c>
      <c r="AD366" s="402" t="str">
        <f t="shared" ref="AD366" si="1190">IF(AC366=AL$4,AM$4,IF(AC366=AL$5,AM$5,IF(AC366=AL$6,AM$6,IF(AC366=AL$7,AM$7,IF(AC366=AL$8,"","")))))</f>
        <v/>
      </c>
      <c r="AE366" s="403"/>
      <c r="AF366" s="403"/>
      <c r="AG366" s="21" t="s">
        <v>145</v>
      </c>
      <c r="AH366" s="399"/>
      <c r="AI366" s="3"/>
      <c r="AJ366" s="3"/>
      <c r="AK366" s="404"/>
      <c r="AU366" s="394"/>
    </row>
    <row r="367" spans="4:47" x14ac:dyDescent="0.25">
      <c r="D367" s="405" t="s">
        <v>299</v>
      </c>
      <c r="E367" s="361" t="s">
        <v>59</v>
      </c>
      <c r="F367" s="124" t="s">
        <v>37</v>
      </c>
      <c r="G367" s="124" t="s">
        <v>38</v>
      </c>
      <c r="H367" s="124"/>
      <c r="I367" s="124"/>
      <c r="J367" s="124" t="s">
        <v>39</v>
      </c>
      <c r="K367" s="124"/>
      <c r="L367" s="124"/>
      <c r="M367" s="124"/>
      <c r="N367" s="406" t="s">
        <v>40</v>
      </c>
      <c r="O367" s="396" t="s">
        <v>25</v>
      </c>
      <c r="P367" s="396"/>
      <c r="Q367" s="396" t="str">
        <f t="shared" ref="Q367" si="1191">IF($F$23="","",$F$23)</f>
        <v>Education /Job Training</v>
      </c>
      <c r="R367" s="396" t="str">
        <f t="shared" ref="R367" si="1192">IF($F$24="","",$F$24)</f>
        <v>Health Services</v>
      </c>
      <c r="S367" s="396" t="str">
        <f t="shared" ref="S367" si="1193">IF($F$25="","",$F$25)</f>
        <v>Recreation</v>
      </c>
      <c r="X367" s="394"/>
      <c r="AA367" s="405" t="s">
        <v>299</v>
      </c>
      <c r="AB367" s="361" t="s">
        <v>59</v>
      </c>
      <c r="AC367" s="124" t="s">
        <v>37</v>
      </c>
      <c r="AD367" s="124" t="s">
        <v>38</v>
      </c>
      <c r="AE367" s="124"/>
      <c r="AF367" s="124"/>
      <c r="AG367" s="124" t="s">
        <v>39</v>
      </c>
      <c r="AH367" s="124"/>
      <c r="AI367" s="124"/>
      <c r="AJ367" s="124"/>
      <c r="AK367" s="406" t="s">
        <v>40</v>
      </c>
      <c r="AL367" s="396" t="s">
        <v>25</v>
      </c>
      <c r="AM367" s="396"/>
      <c r="AN367" s="396" t="str">
        <f t="shared" ref="AN367" si="1194">IF($F$23="","",$F$23)</f>
        <v>Education /Job Training</v>
      </c>
      <c r="AO367" s="396" t="str">
        <f t="shared" ref="AO367" si="1195">IF($F$24="","",$F$24)</f>
        <v>Health Services</v>
      </c>
      <c r="AP367" s="396" t="str">
        <f t="shared" ref="AP367" si="1196">IF($F$25="","",$F$25)</f>
        <v>Recreation</v>
      </c>
      <c r="AU367" s="394"/>
    </row>
    <row r="368" spans="4:47" x14ac:dyDescent="0.25">
      <c r="D368" s="407" t="str">
        <f t="shared" ref="D368:D370" si="1197">IFERROR(VLOOKUP($E368,$U$4:$V$6,2,0),"")</f>
        <v/>
      </c>
      <c r="E368" s="354" t="str">
        <f t="shared" ref="E368" si="1198">IF(OR(N368="",N368=0,G368="",J368=""),"",(IF(AND(F366=O$4,N368&lt;=Q$4),3,IF(AND(F366=O$4,N368&lt;=R$4),2,IF(AND(F366=O$4,N368&lt;=S$4),1,0)))+IF(AND(F366=O$5,N368&lt;=Q$5),3,IF(AND(F366=O$5,N368&lt;=R$5),2,IF(AND(F366=O$5,N368&lt;=S$5),1,0)))+IF(AND(F366=O$6,N368&lt;=Q$6),3,IF(AND(F366=O$6,N368&lt;=R$6),2,IF(AND(F366=O$6,N368&lt;=S$6),1,0)))+IF(AND(F366=O$7,N368&lt;=Q$7),3,IF(AND(F366=O$7,N368&lt;=R$7),2,IF(AND(F366=O$7,N368&lt;=S$7),1,0)))))</f>
        <v/>
      </c>
      <c r="F368" s="276" t="str">
        <f t="shared" ref="F368" si="1199">IF($F$23="","",$F$23)</f>
        <v>Education /Job Training</v>
      </c>
      <c r="G368" s="638"/>
      <c r="H368" s="639"/>
      <c r="I368" s="640"/>
      <c r="J368" s="638"/>
      <c r="K368" s="639"/>
      <c r="L368" s="639"/>
      <c r="M368" s="640"/>
      <c r="N368" s="269"/>
      <c r="O368" s="392">
        <f t="shared" ref="O368" si="1200">IF(F366="",0,1)</f>
        <v>0</v>
      </c>
      <c r="Q368" s="392" t="str">
        <f t="shared" ref="Q368" si="1201">IF(F366="","",IF(E368="",0,E368))</f>
        <v/>
      </c>
      <c r="R368" s="392" t="str">
        <f t="shared" ref="R368" si="1202">IF(F366="","",IF(E369="",0,E369))</f>
        <v/>
      </c>
      <c r="S368" s="392" t="str">
        <f t="shared" ref="S368" si="1203">IF(F366="","",IF(E370="",0,E370))</f>
        <v/>
      </c>
      <c r="X368" s="394"/>
      <c r="AA368" s="407" t="str">
        <f t="shared" ref="AA368:AA426" si="1204">IFERROR(VLOOKUP($AB368,$AR$4:$AS$6,2,0),"")</f>
        <v/>
      </c>
      <c r="AB368" s="354" t="str">
        <f t="shared" ref="AB368" si="1205">IF(OR(AK368="",AK368=0,AD368="",AG368=""),"",(IF(AND(AC366=AL$4,AK368&lt;=AN$4),3,IF(AND(AC366=AL$4,AK368&lt;=AO$4),2,IF(AND(AC366=AL$4,AK368&lt;=AP$4),1,0)))+IF(AND(AC366=AL$5,AK368&lt;=AN$5),3,IF(AND(AC366=AL$5,AK368&lt;=AO$5),2,IF(AND(AC366=AL$5,AK368&lt;=AP$5),1,0)))+IF(AND(AC366=AL$6,AK368&lt;=AN$6),3,IF(AND(AC366=AL$6,AK368&lt;=AO$6),2,IF(AND(AC366=AL$6,AK368&lt;=AP$6),1,0)))+IF(AND(AC366=AL$7,AK368&lt;=AN$7),3,IF(AND(AC366=AL$7,AK368&lt;=AO$7),2,IF(AND(AC366=AL$7,AK368&lt;=AP$7),1,0)))))</f>
        <v/>
      </c>
      <c r="AC368" s="276" t="str">
        <f t="shared" ref="AC368" si="1206">IF($F$23="","",$F$23)</f>
        <v>Education /Job Training</v>
      </c>
      <c r="AD368" s="646"/>
      <c r="AE368" s="647"/>
      <c r="AF368" s="648"/>
      <c r="AG368" s="646"/>
      <c r="AH368" s="647"/>
      <c r="AI368" s="647"/>
      <c r="AJ368" s="648"/>
      <c r="AK368" s="408"/>
      <c r="AL368" s="392">
        <f t="shared" ref="AL368" si="1207">IF(AC366="",0,1)</f>
        <v>0</v>
      </c>
      <c r="AN368" s="392" t="str">
        <f t="shared" ref="AN368" si="1208">IF(AC366="","",IF(AB368="",0,AB368))</f>
        <v/>
      </c>
      <c r="AO368" s="392" t="str">
        <f t="shared" ref="AO368" si="1209">IF(AC366="","",IF(AB369="",0,AB369))</f>
        <v/>
      </c>
      <c r="AP368" s="392" t="str">
        <f t="shared" ref="AP368" si="1210">IF(AC366="","",IF(AB370="",0,AB370))</f>
        <v/>
      </c>
      <c r="AU368" s="394"/>
    </row>
    <row r="369" spans="4:47" ht="15" customHeight="1" x14ac:dyDescent="0.25">
      <c r="D369" s="407" t="str">
        <f t="shared" si="1197"/>
        <v/>
      </c>
      <c r="E369" s="354" t="str">
        <f t="shared" ref="E369" si="1211">IF(OR(N369="",N369=0,G369="",J369=""),"",(IF(AND(F366=O$4,N369&lt;=Q$4),3,IF(AND(F366=O$4,N369&lt;=R$4),2,IF(AND(F366=O$4,N369&lt;=S$4),1,0)))+IF(AND(F366=O$5,N369&lt;=Q$5),3,IF(AND(F366=O$5,N369&lt;=R$5),2,IF(AND(F366=O$5,N369&lt;=S$5),1,0)))+IF(AND(F366=O$6,N369&lt;=Q$6),3,IF(AND(F366=O$6,N369&lt;=R$6),2,IF(AND(F366=O$6,N369&lt;=S$6),1,0)))+IF(AND(F366=O$7,N369&lt;=Q$7),3,IF(AND(F366=O$7,N369&lt;=R$7),2,IF(AND(F366=O$7,N369&lt;=S$7),1,0)))))</f>
        <v/>
      </c>
      <c r="F369" s="276" t="str">
        <f t="shared" ref="F369" si="1212">IF($F$24="","",$F$24)</f>
        <v>Health Services</v>
      </c>
      <c r="G369" s="638"/>
      <c r="H369" s="639"/>
      <c r="I369" s="640"/>
      <c r="J369" s="638"/>
      <c r="K369" s="639"/>
      <c r="L369" s="639"/>
      <c r="M369" s="640"/>
      <c r="N369" s="269"/>
      <c r="X369" s="394"/>
      <c r="AA369" s="407" t="str">
        <f t="shared" si="1204"/>
        <v/>
      </c>
      <c r="AB369" s="354" t="str">
        <f t="shared" ref="AB369" si="1213">IF(OR(AK369="",AK369=0,AD369="",AG369=""),"",(IF(AND(AC366=AL$4,AK369&lt;=AN$4),3,IF(AND(AC366=AL$4,AK369&lt;=AO$4),2,IF(AND(AC366=AL$4,AK369&lt;=AP$4),1,0)))+IF(AND(AC366=AL$5,AK369&lt;=AN$5),3,IF(AND(AC366=AL$5,AK369&lt;=AO$5),2,IF(AND(AC366=AL$5,AK369&lt;=AP$5),1,0)))+IF(AND(AC366=AL$6,AK369&lt;=AN$6),3,IF(AND(AC366=AL$6,AK369&lt;=AO$6),2,IF(AND(AC366=AL$6,AK369&lt;=AP$6),1,0)))+IF(AND(AC366=AL$7,AK369&lt;=AN$7),3,IF(AND(AC366=AL$7,AK369&lt;=AO$7),2,IF(AND(AC366=AL$7,AK369&lt;=AP$7),1,0)))))</f>
        <v/>
      </c>
      <c r="AC369" s="276" t="str">
        <f t="shared" ref="AC369" si="1214">IF($F$24="","",$F$24)</f>
        <v>Health Services</v>
      </c>
      <c r="AD369" s="646"/>
      <c r="AE369" s="647"/>
      <c r="AF369" s="648"/>
      <c r="AG369" s="646"/>
      <c r="AH369" s="647"/>
      <c r="AI369" s="647"/>
      <c r="AJ369" s="648"/>
      <c r="AK369" s="408"/>
      <c r="AU369" s="394"/>
    </row>
    <row r="370" spans="4:47" ht="15" customHeight="1" x14ac:dyDescent="0.25">
      <c r="D370" s="407" t="str">
        <f t="shared" si="1197"/>
        <v/>
      </c>
      <c r="E370" s="354" t="str">
        <f t="shared" ref="E370" si="1215">IF(OR(N370="",N370=0,G370="",J370=""),"",(IF(AND(F366=O$4,N370&lt;=Q$4),3,IF(AND(F366=O$4,N370&lt;=R$4),2,IF(AND(F366=O$4,N370&lt;=S$4),1,0)))+IF(AND(F366=O$5,N370&lt;=Q$5),3,IF(AND(F366=O$5,N370&lt;=R$5),2,IF(AND(F366=O$5,N370&lt;=S$5),1,0)))+IF(AND(F366=O$6,N370&lt;=Q$6),3,IF(AND(F366=O$6,N370&lt;=R$6),2,IF(AND(F366=O$6,N370&lt;=S$6),1,0)))+IF(AND(F366=O$7,N370&lt;=Q$7),3,IF(AND(F366=O$7,N370&lt;=R$7),2,IF(AND(F366=O$7,N370&lt;=S$7),1,0)))))</f>
        <v/>
      </c>
      <c r="F370" s="276" t="str">
        <f t="shared" ref="F370" si="1216">IF($F$25="","",$F$25)</f>
        <v>Recreation</v>
      </c>
      <c r="G370" s="638"/>
      <c r="H370" s="639"/>
      <c r="I370" s="640"/>
      <c r="J370" s="638"/>
      <c r="K370" s="639"/>
      <c r="L370" s="639"/>
      <c r="M370" s="640"/>
      <c r="N370" s="269"/>
      <c r="X370" s="394"/>
      <c r="AA370" s="407" t="str">
        <f t="shared" si="1204"/>
        <v/>
      </c>
      <c r="AB370" s="354" t="str">
        <f t="shared" ref="AB370" si="1217">IF(OR(AK370="",AK370=0,AD370="",AG370=""),"",(IF(AND(AC366=AL$4,AK370&lt;=AN$4),3,IF(AND(AC366=AL$4,AK370&lt;=AO$4),2,IF(AND(AC366=AL$4,AK370&lt;=AP$4),1,0)))+IF(AND(AC366=AL$5,AK370&lt;=AN$5),3,IF(AND(AC366=AL$5,AK370&lt;=AO$5),2,IF(AND(AC366=AL$5,AK370&lt;=AP$5),1,0)))+IF(AND(AC366=AL$6,AK370&lt;=AN$6),3,IF(AND(AC366=AL$6,AK370&lt;=AO$6),2,IF(AND(AC366=AL$6,AK370&lt;=AP$6),1,0)))+IF(AND(AC366=AL$7,AK370&lt;=AN$7),3,IF(AND(AC366=AL$7,AK370&lt;=AO$7),2,IF(AND(AC366=AL$7,AK370&lt;=AP$7),1,0)))))</f>
        <v/>
      </c>
      <c r="AC370" s="276" t="str">
        <f t="shared" ref="AC370" si="1218">IF($F$25="","",$F$25)</f>
        <v>Recreation</v>
      </c>
      <c r="AD370" s="646"/>
      <c r="AE370" s="647"/>
      <c r="AF370" s="648"/>
      <c r="AG370" s="646"/>
      <c r="AH370" s="647"/>
      <c r="AI370" s="647"/>
      <c r="AJ370" s="648"/>
      <c r="AK370" s="408"/>
      <c r="AU370" s="394"/>
    </row>
    <row r="371" spans="4:47" ht="15" customHeight="1" thickBot="1" x14ac:dyDescent="0.3">
      <c r="D371" s="409"/>
      <c r="E371" s="132"/>
      <c r="F371" s="132"/>
      <c r="G371" s="132"/>
      <c r="H371" s="132"/>
      <c r="I371" s="132"/>
      <c r="J371" s="132"/>
      <c r="K371" s="132"/>
      <c r="L371" s="132"/>
      <c r="M371" s="132"/>
      <c r="N371" s="410"/>
      <c r="O371" s="411"/>
      <c r="X371" s="394"/>
      <c r="AA371" s="409"/>
      <c r="AB371" s="132"/>
      <c r="AC371" s="132"/>
      <c r="AD371" s="132"/>
      <c r="AE371" s="132"/>
      <c r="AF371" s="132"/>
      <c r="AG371" s="132"/>
      <c r="AH371" s="132"/>
      <c r="AI371" s="132"/>
      <c r="AJ371" s="132"/>
      <c r="AK371" s="410"/>
      <c r="AL371" s="411"/>
      <c r="AU371" s="394"/>
    </row>
    <row r="372" spans="4:47" ht="15" customHeight="1" x14ac:dyDescent="0.25">
      <c r="D372" s="641"/>
      <c r="E372" s="642"/>
      <c r="F372" s="642"/>
      <c r="G372" s="642"/>
      <c r="H372" s="642"/>
      <c r="I372" s="642"/>
      <c r="J372" s="642"/>
      <c r="K372" s="642"/>
      <c r="L372" s="642"/>
      <c r="M372" s="642"/>
      <c r="N372" s="643"/>
      <c r="X372" s="394"/>
      <c r="AA372" s="641"/>
      <c r="AB372" s="642"/>
      <c r="AC372" s="642"/>
      <c r="AD372" s="642"/>
      <c r="AE372" s="642"/>
      <c r="AF372" s="642"/>
      <c r="AG372" s="642"/>
      <c r="AH372" s="642"/>
      <c r="AI372" s="642"/>
      <c r="AJ372" s="642"/>
      <c r="AK372" s="643"/>
      <c r="AU372" s="394"/>
    </row>
    <row r="373" spans="4:47" ht="15" customHeight="1" x14ac:dyDescent="0.25">
      <c r="D373" s="398"/>
      <c r="E373" s="124" t="s">
        <v>35</v>
      </c>
      <c r="F373" s="353">
        <v>44</v>
      </c>
      <c r="G373" s="124" t="s">
        <v>306</v>
      </c>
      <c r="H373" s="124"/>
      <c r="I373" s="124"/>
      <c r="J373" s="21" t="s">
        <v>144</v>
      </c>
      <c r="K373" s="265"/>
      <c r="L373" s="1"/>
      <c r="M373" s="1"/>
      <c r="N373" s="400"/>
      <c r="X373" s="394"/>
      <c r="AA373" s="398"/>
      <c r="AB373" s="124" t="s">
        <v>35</v>
      </c>
      <c r="AC373" s="353">
        <v>44</v>
      </c>
      <c r="AD373" s="124" t="s">
        <v>306</v>
      </c>
      <c r="AE373" s="124"/>
      <c r="AF373" s="124"/>
      <c r="AG373" s="21" t="s">
        <v>144</v>
      </c>
      <c r="AH373" s="399"/>
      <c r="AI373" s="1"/>
      <c r="AJ373" s="1"/>
      <c r="AK373" s="400"/>
      <c r="AU373" s="394"/>
    </row>
    <row r="374" spans="4:47" ht="15" customHeight="1" x14ac:dyDescent="0.25">
      <c r="D374" s="644" t="s">
        <v>36</v>
      </c>
      <c r="E374" s="645"/>
      <c r="F374" s="268" t="s">
        <v>28</v>
      </c>
      <c r="G374" s="402" t="str">
        <f t="shared" ref="G374" si="1219">IF(F374=O$4,P$4,IF(F374=O$5,P$5,IF(F374=O$6,P$6,IF(F374=O$7,P$7,IF(F374=O$8,"","")))))</f>
        <v/>
      </c>
      <c r="H374" s="403"/>
      <c r="I374" s="403"/>
      <c r="J374" s="21" t="s">
        <v>145</v>
      </c>
      <c r="K374" s="265"/>
      <c r="L374" s="3"/>
      <c r="M374" s="3"/>
      <c r="N374" s="404"/>
      <c r="X374" s="394"/>
      <c r="AA374" s="644" t="s">
        <v>36</v>
      </c>
      <c r="AB374" s="645"/>
      <c r="AC374" s="401" t="s">
        <v>28</v>
      </c>
      <c r="AD374" s="402" t="str">
        <f t="shared" ref="AD374" si="1220">IF(AC374=AL$4,AM$4,IF(AC374=AL$5,AM$5,IF(AC374=AL$6,AM$6,IF(AC374=AL$7,AM$7,IF(AC374=AL$8,"","")))))</f>
        <v/>
      </c>
      <c r="AE374" s="403"/>
      <c r="AF374" s="403"/>
      <c r="AG374" s="21" t="s">
        <v>145</v>
      </c>
      <c r="AH374" s="399"/>
      <c r="AI374" s="3"/>
      <c r="AJ374" s="3"/>
      <c r="AK374" s="404"/>
      <c r="AU374" s="394"/>
    </row>
    <row r="375" spans="4:47" ht="15" customHeight="1" x14ac:dyDescent="0.25">
      <c r="D375" s="405" t="s">
        <v>299</v>
      </c>
      <c r="E375" s="361" t="s">
        <v>59</v>
      </c>
      <c r="F375" s="124" t="s">
        <v>37</v>
      </c>
      <c r="G375" s="124" t="s">
        <v>38</v>
      </c>
      <c r="H375" s="124"/>
      <c r="I375" s="124"/>
      <c r="J375" s="124" t="s">
        <v>39</v>
      </c>
      <c r="K375" s="124"/>
      <c r="L375" s="124"/>
      <c r="M375" s="124"/>
      <c r="N375" s="406" t="s">
        <v>40</v>
      </c>
      <c r="O375" s="396" t="s">
        <v>25</v>
      </c>
      <c r="P375" s="396"/>
      <c r="Q375" s="396" t="str">
        <f t="shared" ref="Q375" si="1221">IF($F$23="","",$F$23)</f>
        <v>Education /Job Training</v>
      </c>
      <c r="R375" s="396" t="str">
        <f t="shared" ref="R375" si="1222">IF($F$24="","",$F$24)</f>
        <v>Health Services</v>
      </c>
      <c r="S375" s="396" t="str">
        <f t="shared" ref="S375" si="1223">IF($F$25="","",$F$25)</f>
        <v>Recreation</v>
      </c>
      <c r="X375" s="394"/>
      <c r="AA375" s="405" t="s">
        <v>299</v>
      </c>
      <c r="AB375" s="361" t="s">
        <v>59</v>
      </c>
      <c r="AC375" s="124" t="s">
        <v>37</v>
      </c>
      <c r="AD375" s="124" t="s">
        <v>38</v>
      </c>
      <c r="AE375" s="124"/>
      <c r="AF375" s="124"/>
      <c r="AG375" s="124" t="s">
        <v>39</v>
      </c>
      <c r="AH375" s="124"/>
      <c r="AI375" s="124"/>
      <c r="AJ375" s="124"/>
      <c r="AK375" s="406" t="s">
        <v>40</v>
      </c>
      <c r="AL375" s="396" t="s">
        <v>25</v>
      </c>
      <c r="AM375" s="396"/>
      <c r="AN375" s="396" t="str">
        <f t="shared" ref="AN375" si="1224">IF($F$23="","",$F$23)</f>
        <v>Education /Job Training</v>
      </c>
      <c r="AO375" s="396" t="str">
        <f t="shared" ref="AO375" si="1225">IF($F$24="","",$F$24)</f>
        <v>Health Services</v>
      </c>
      <c r="AP375" s="396" t="str">
        <f t="shared" ref="AP375" si="1226">IF($F$25="","",$F$25)</f>
        <v>Recreation</v>
      </c>
      <c r="AU375" s="394"/>
    </row>
    <row r="376" spans="4:47" ht="15" customHeight="1" x14ac:dyDescent="0.25">
      <c r="D376" s="407" t="str">
        <f t="shared" ref="D376:D378" si="1227">IFERROR(VLOOKUP($E376,$U$4:$V$6,2,0),"")</f>
        <v/>
      </c>
      <c r="E376" s="354" t="str">
        <f t="shared" ref="E376" si="1228">IF(OR(N376="",N376=0,G376="",J376=""),"",(IF(AND(F374=O$4,N376&lt;=Q$4),3,IF(AND(F374=O$4,N376&lt;=R$4),2,IF(AND(F374=O$4,N376&lt;=S$4),1,0)))+IF(AND(F374=O$5,N376&lt;=Q$5),3,IF(AND(F374=O$5,N376&lt;=R$5),2,IF(AND(F374=O$5,N376&lt;=S$5),1,0)))+IF(AND(F374=O$6,N376&lt;=Q$6),3,IF(AND(F374=O$6,N376&lt;=R$6),2,IF(AND(F374=O$6,N376&lt;=S$6),1,0)))+IF(AND(F374=O$7,N376&lt;=Q$7),3,IF(AND(F374=O$7,N376&lt;=R$7),2,IF(AND(F374=O$7,N376&lt;=S$7),1,0)))))</f>
        <v/>
      </c>
      <c r="F376" s="276" t="str">
        <f t="shared" ref="F376" si="1229">IF($F$23="","",$F$23)</f>
        <v>Education /Job Training</v>
      </c>
      <c r="G376" s="638"/>
      <c r="H376" s="639"/>
      <c r="I376" s="640"/>
      <c r="J376" s="638"/>
      <c r="K376" s="639"/>
      <c r="L376" s="639"/>
      <c r="M376" s="640"/>
      <c r="N376" s="269"/>
      <c r="O376" s="392">
        <f t="shared" ref="O376" si="1230">IF(F374="",0,1)</f>
        <v>0</v>
      </c>
      <c r="Q376" s="392" t="str">
        <f t="shared" ref="Q376" si="1231">IF(F374="","",IF(E376="",0,E376))</f>
        <v/>
      </c>
      <c r="R376" s="392" t="str">
        <f t="shared" ref="R376" si="1232">IF(F374="","",IF(E377="",0,E377))</f>
        <v/>
      </c>
      <c r="S376" s="392" t="str">
        <f t="shared" ref="S376" si="1233">IF(F374="","",IF(E378="",0,E378))</f>
        <v/>
      </c>
      <c r="X376" s="394"/>
      <c r="AA376" s="407" t="str">
        <f t="shared" si="1204"/>
        <v/>
      </c>
      <c r="AB376" s="354" t="str">
        <f t="shared" ref="AB376" si="1234">IF(OR(AK376="",AK376=0,AD376="",AG376=""),"",(IF(AND(AC374=AL$4,AK376&lt;=AN$4),3,IF(AND(AC374=AL$4,AK376&lt;=AO$4),2,IF(AND(AC374=AL$4,AK376&lt;=AP$4),1,0)))+IF(AND(AC374=AL$5,AK376&lt;=AN$5),3,IF(AND(AC374=AL$5,AK376&lt;=AO$5),2,IF(AND(AC374=AL$5,AK376&lt;=AP$5),1,0)))+IF(AND(AC374=AL$6,AK376&lt;=AN$6),3,IF(AND(AC374=AL$6,AK376&lt;=AO$6),2,IF(AND(AC374=AL$6,AK376&lt;=AP$6),1,0)))+IF(AND(AC374=AL$7,AK376&lt;=AN$7),3,IF(AND(AC374=AL$7,AK376&lt;=AO$7),2,IF(AND(AC374=AL$7,AK376&lt;=AP$7),1,0)))))</f>
        <v/>
      </c>
      <c r="AC376" s="276" t="str">
        <f t="shared" ref="AC376" si="1235">IF($F$23="","",$F$23)</f>
        <v>Education /Job Training</v>
      </c>
      <c r="AD376" s="646"/>
      <c r="AE376" s="647"/>
      <c r="AF376" s="648"/>
      <c r="AG376" s="646"/>
      <c r="AH376" s="647"/>
      <c r="AI376" s="647"/>
      <c r="AJ376" s="648"/>
      <c r="AK376" s="408"/>
      <c r="AL376" s="392">
        <f t="shared" ref="AL376" si="1236">IF(AC374="",0,1)</f>
        <v>0</v>
      </c>
      <c r="AN376" s="392" t="str">
        <f t="shared" ref="AN376" si="1237">IF(AC374="","",IF(AB376="",0,AB376))</f>
        <v/>
      </c>
      <c r="AO376" s="392" t="str">
        <f t="shared" ref="AO376" si="1238">IF(AC374="","",IF(AB377="",0,AB377))</f>
        <v/>
      </c>
      <c r="AP376" s="392" t="str">
        <f t="shared" ref="AP376" si="1239">IF(AC374="","",IF(AB378="",0,AB378))</f>
        <v/>
      </c>
      <c r="AU376" s="394"/>
    </row>
    <row r="377" spans="4:47" x14ac:dyDescent="0.25">
      <c r="D377" s="407" t="str">
        <f t="shared" si="1227"/>
        <v/>
      </c>
      <c r="E377" s="354" t="str">
        <f t="shared" ref="E377" si="1240">IF(OR(N377="",N377=0,G377="",J377=""),"",(IF(AND(F374=O$4,N377&lt;=Q$4),3,IF(AND(F374=O$4,N377&lt;=R$4),2,IF(AND(F374=O$4,N377&lt;=S$4),1,0)))+IF(AND(F374=O$5,N377&lt;=Q$5),3,IF(AND(F374=O$5,N377&lt;=R$5),2,IF(AND(F374=O$5,N377&lt;=S$5),1,0)))+IF(AND(F374=O$6,N377&lt;=Q$6),3,IF(AND(F374=O$6,N377&lt;=R$6),2,IF(AND(F374=O$6,N377&lt;=S$6),1,0)))+IF(AND(F374=O$7,N377&lt;=Q$7),3,IF(AND(F374=O$7,N377&lt;=R$7),2,IF(AND(F374=O$7,N377&lt;=S$7),1,0)))))</f>
        <v/>
      </c>
      <c r="F377" s="276" t="str">
        <f t="shared" ref="F377" si="1241">IF($F$24="","",$F$24)</f>
        <v>Health Services</v>
      </c>
      <c r="G377" s="638"/>
      <c r="H377" s="639"/>
      <c r="I377" s="640"/>
      <c r="J377" s="638"/>
      <c r="K377" s="639"/>
      <c r="L377" s="639"/>
      <c r="M377" s="640"/>
      <c r="N377" s="269"/>
      <c r="X377" s="394"/>
      <c r="AA377" s="407" t="str">
        <f t="shared" si="1204"/>
        <v/>
      </c>
      <c r="AB377" s="354" t="str">
        <f t="shared" ref="AB377" si="1242">IF(OR(AK377="",AK377=0,AD377="",AG377=""),"",(IF(AND(AC374=AL$4,AK377&lt;=AN$4),3,IF(AND(AC374=AL$4,AK377&lt;=AO$4),2,IF(AND(AC374=AL$4,AK377&lt;=AP$4),1,0)))+IF(AND(AC374=AL$5,AK377&lt;=AN$5),3,IF(AND(AC374=AL$5,AK377&lt;=AO$5),2,IF(AND(AC374=AL$5,AK377&lt;=AP$5),1,0)))+IF(AND(AC374=AL$6,AK377&lt;=AN$6),3,IF(AND(AC374=AL$6,AK377&lt;=AO$6),2,IF(AND(AC374=AL$6,AK377&lt;=AP$6),1,0)))+IF(AND(AC374=AL$7,AK377&lt;=AN$7),3,IF(AND(AC374=AL$7,AK377&lt;=AO$7),2,IF(AND(AC374=AL$7,AK377&lt;=AP$7),1,0)))))</f>
        <v/>
      </c>
      <c r="AC377" s="276" t="str">
        <f t="shared" ref="AC377" si="1243">IF($F$24="","",$F$24)</f>
        <v>Health Services</v>
      </c>
      <c r="AD377" s="646"/>
      <c r="AE377" s="647"/>
      <c r="AF377" s="648"/>
      <c r="AG377" s="646"/>
      <c r="AH377" s="647"/>
      <c r="AI377" s="647"/>
      <c r="AJ377" s="648"/>
      <c r="AK377" s="408"/>
      <c r="AU377" s="394"/>
    </row>
    <row r="378" spans="4:47" x14ac:dyDescent="0.25">
      <c r="D378" s="407" t="str">
        <f t="shared" si="1227"/>
        <v/>
      </c>
      <c r="E378" s="354" t="str">
        <f t="shared" ref="E378" si="1244">IF(OR(N378="",N378=0,G378="",J378=""),"",(IF(AND(F374=O$4,N378&lt;=Q$4),3,IF(AND(F374=O$4,N378&lt;=R$4),2,IF(AND(F374=O$4,N378&lt;=S$4),1,0)))+IF(AND(F374=O$5,N378&lt;=Q$5),3,IF(AND(F374=O$5,N378&lt;=R$5),2,IF(AND(F374=O$5,N378&lt;=S$5),1,0)))+IF(AND(F374=O$6,N378&lt;=Q$6),3,IF(AND(F374=O$6,N378&lt;=R$6),2,IF(AND(F374=O$6,N378&lt;=S$6),1,0)))+IF(AND(F374=O$7,N378&lt;=Q$7),3,IF(AND(F374=O$7,N378&lt;=R$7),2,IF(AND(F374=O$7,N378&lt;=S$7),1,0)))))</f>
        <v/>
      </c>
      <c r="F378" s="276" t="str">
        <f t="shared" ref="F378" si="1245">IF($F$25="","",$F$25)</f>
        <v>Recreation</v>
      </c>
      <c r="G378" s="638"/>
      <c r="H378" s="639"/>
      <c r="I378" s="640"/>
      <c r="J378" s="638"/>
      <c r="K378" s="639"/>
      <c r="L378" s="639"/>
      <c r="M378" s="640"/>
      <c r="N378" s="269"/>
      <c r="X378" s="394"/>
      <c r="AA378" s="407" t="str">
        <f t="shared" si="1204"/>
        <v/>
      </c>
      <c r="AB378" s="354" t="str">
        <f t="shared" ref="AB378" si="1246">IF(OR(AK378="",AK378=0,AD378="",AG378=""),"",(IF(AND(AC374=AL$4,AK378&lt;=AN$4),3,IF(AND(AC374=AL$4,AK378&lt;=AO$4),2,IF(AND(AC374=AL$4,AK378&lt;=AP$4),1,0)))+IF(AND(AC374=AL$5,AK378&lt;=AN$5),3,IF(AND(AC374=AL$5,AK378&lt;=AO$5),2,IF(AND(AC374=AL$5,AK378&lt;=AP$5),1,0)))+IF(AND(AC374=AL$6,AK378&lt;=AN$6),3,IF(AND(AC374=AL$6,AK378&lt;=AO$6),2,IF(AND(AC374=AL$6,AK378&lt;=AP$6),1,0)))+IF(AND(AC374=AL$7,AK378&lt;=AN$7),3,IF(AND(AC374=AL$7,AK378&lt;=AO$7),2,IF(AND(AC374=AL$7,AK378&lt;=AP$7),1,0)))))</f>
        <v/>
      </c>
      <c r="AC378" s="276" t="str">
        <f t="shared" ref="AC378" si="1247">IF($F$25="","",$F$25)</f>
        <v>Recreation</v>
      </c>
      <c r="AD378" s="646"/>
      <c r="AE378" s="647"/>
      <c r="AF378" s="648"/>
      <c r="AG378" s="646"/>
      <c r="AH378" s="647"/>
      <c r="AI378" s="647"/>
      <c r="AJ378" s="648"/>
      <c r="AK378" s="408"/>
      <c r="AU378" s="394"/>
    </row>
    <row r="379" spans="4:47" ht="16.5" thickBot="1" x14ac:dyDescent="0.3">
      <c r="D379" s="409"/>
      <c r="E379" s="132"/>
      <c r="F379" s="132"/>
      <c r="G379" s="132"/>
      <c r="H379" s="132"/>
      <c r="I379" s="132"/>
      <c r="J379" s="132"/>
      <c r="K379" s="132"/>
      <c r="L379" s="132"/>
      <c r="M379" s="132"/>
      <c r="N379" s="410"/>
      <c r="O379" s="411"/>
      <c r="X379" s="394"/>
      <c r="AA379" s="409"/>
      <c r="AB379" s="132"/>
      <c r="AC379" s="132"/>
      <c r="AD379" s="132"/>
      <c r="AE379" s="132"/>
      <c r="AF379" s="132"/>
      <c r="AG379" s="132"/>
      <c r="AH379" s="132"/>
      <c r="AI379" s="132"/>
      <c r="AJ379" s="132"/>
      <c r="AK379" s="410"/>
      <c r="AL379" s="411"/>
      <c r="AU379" s="394"/>
    </row>
    <row r="380" spans="4:47" x14ac:dyDescent="0.25">
      <c r="D380" s="641"/>
      <c r="E380" s="642"/>
      <c r="F380" s="642"/>
      <c r="G380" s="642"/>
      <c r="H380" s="642"/>
      <c r="I380" s="642"/>
      <c r="J380" s="642"/>
      <c r="K380" s="642"/>
      <c r="L380" s="642"/>
      <c r="M380" s="642"/>
      <c r="N380" s="643"/>
      <c r="X380" s="394"/>
      <c r="AA380" s="641"/>
      <c r="AB380" s="642"/>
      <c r="AC380" s="642"/>
      <c r="AD380" s="642"/>
      <c r="AE380" s="642"/>
      <c r="AF380" s="642"/>
      <c r="AG380" s="642"/>
      <c r="AH380" s="642"/>
      <c r="AI380" s="642"/>
      <c r="AJ380" s="642"/>
      <c r="AK380" s="643"/>
      <c r="AU380" s="394"/>
    </row>
    <row r="381" spans="4:47" x14ac:dyDescent="0.25">
      <c r="D381" s="398"/>
      <c r="E381" s="124" t="s">
        <v>35</v>
      </c>
      <c r="F381" s="353">
        <v>45</v>
      </c>
      <c r="G381" s="124" t="s">
        <v>306</v>
      </c>
      <c r="H381" s="124"/>
      <c r="I381" s="124"/>
      <c r="J381" s="21" t="s">
        <v>144</v>
      </c>
      <c r="K381" s="265"/>
      <c r="L381" s="1"/>
      <c r="M381" s="1"/>
      <c r="N381" s="400"/>
      <c r="X381" s="394"/>
      <c r="AA381" s="398"/>
      <c r="AB381" s="124" t="s">
        <v>35</v>
      </c>
      <c r="AC381" s="353">
        <v>45</v>
      </c>
      <c r="AD381" s="124" t="s">
        <v>306</v>
      </c>
      <c r="AE381" s="124"/>
      <c r="AF381" s="124"/>
      <c r="AG381" s="21" t="s">
        <v>144</v>
      </c>
      <c r="AH381" s="399"/>
      <c r="AI381" s="1"/>
      <c r="AJ381" s="1"/>
      <c r="AK381" s="400"/>
      <c r="AU381" s="394"/>
    </row>
    <row r="382" spans="4:47" ht="15" customHeight="1" x14ac:dyDescent="0.25">
      <c r="D382" s="644" t="s">
        <v>36</v>
      </c>
      <c r="E382" s="645"/>
      <c r="F382" s="268" t="s">
        <v>28</v>
      </c>
      <c r="G382" s="402" t="str">
        <f t="shared" ref="G382" si="1248">IF(F382=O$4,P$4,IF(F382=O$5,P$5,IF(F382=O$6,P$6,IF(F382=O$7,P$7,IF(F382=O$8,"","")))))</f>
        <v/>
      </c>
      <c r="H382" s="403"/>
      <c r="I382" s="403"/>
      <c r="J382" s="21" t="s">
        <v>145</v>
      </c>
      <c r="K382" s="265"/>
      <c r="L382" s="3"/>
      <c r="M382" s="3"/>
      <c r="N382" s="404"/>
      <c r="X382" s="394"/>
      <c r="AA382" s="644" t="s">
        <v>36</v>
      </c>
      <c r="AB382" s="645"/>
      <c r="AC382" s="401" t="s">
        <v>28</v>
      </c>
      <c r="AD382" s="402" t="str">
        <f t="shared" ref="AD382" si="1249">IF(AC382=AL$4,AM$4,IF(AC382=AL$5,AM$5,IF(AC382=AL$6,AM$6,IF(AC382=AL$7,AM$7,IF(AC382=AL$8,"","")))))</f>
        <v/>
      </c>
      <c r="AE382" s="403"/>
      <c r="AF382" s="403"/>
      <c r="AG382" s="21" t="s">
        <v>145</v>
      </c>
      <c r="AH382" s="399"/>
      <c r="AI382" s="3"/>
      <c r="AJ382" s="3"/>
      <c r="AK382" s="404"/>
      <c r="AU382" s="394"/>
    </row>
    <row r="383" spans="4:47" ht="15" customHeight="1" x14ac:dyDescent="0.25">
      <c r="D383" s="405" t="s">
        <v>299</v>
      </c>
      <c r="E383" s="361" t="s">
        <v>59</v>
      </c>
      <c r="F383" s="124" t="s">
        <v>37</v>
      </c>
      <c r="G383" s="124" t="s">
        <v>38</v>
      </c>
      <c r="H383" s="124"/>
      <c r="I383" s="124"/>
      <c r="J383" s="124" t="s">
        <v>39</v>
      </c>
      <c r="K383" s="124"/>
      <c r="L383" s="124"/>
      <c r="M383" s="124"/>
      <c r="N383" s="406" t="s">
        <v>40</v>
      </c>
      <c r="O383" s="396" t="s">
        <v>25</v>
      </c>
      <c r="P383" s="396"/>
      <c r="Q383" s="396" t="str">
        <f t="shared" ref="Q383" si="1250">IF($F$23="","",$F$23)</f>
        <v>Education /Job Training</v>
      </c>
      <c r="R383" s="396" t="str">
        <f t="shared" ref="R383" si="1251">IF($F$24="","",$F$24)</f>
        <v>Health Services</v>
      </c>
      <c r="S383" s="396" t="str">
        <f t="shared" ref="S383" si="1252">IF($F$25="","",$F$25)</f>
        <v>Recreation</v>
      </c>
      <c r="X383" s="394"/>
      <c r="AA383" s="405" t="s">
        <v>299</v>
      </c>
      <c r="AB383" s="361" t="s">
        <v>59</v>
      </c>
      <c r="AC383" s="124" t="s">
        <v>37</v>
      </c>
      <c r="AD383" s="124" t="s">
        <v>38</v>
      </c>
      <c r="AE383" s="124"/>
      <c r="AF383" s="124"/>
      <c r="AG383" s="124" t="s">
        <v>39</v>
      </c>
      <c r="AH383" s="124"/>
      <c r="AI383" s="124"/>
      <c r="AJ383" s="124"/>
      <c r="AK383" s="406" t="s">
        <v>40</v>
      </c>
      <c r="AL383" s="396" t="s">
        <v>25</v>
      </c>
      <c r="AM383" s="396"/>
      <c r="AN383" s="396" t="str">
        <f t="shared" ref="AN383" si="1253">IF($F$23="","",$F$23)</f>
        <v>Education /Job Training</v>
      </c>
      <c r="AO383" s="396" t="str">
        <f t="shared" ref="AO383" si="1254">IF($F$24="","",$F$24)</f>
        <v>Health Services</v>
      </c>
      <c r="AP383" s="396" t="str">
        <f t="shared" ref="AP383" si="1255">IF($F$25="","",$F$25)</f>
        <v>Recreation</v>
      </c>
      <c r="AU383" s="394"/>
    </row>
    <row r="384" spans="4:47" ht="15" customHeight="1" x14ac:dyDescent="0.25">
      <c r="D384" s="407" t="str">
        <f t="shared" ref="D384:D386" si="1256">IFERROR(VLOOKUP($E384,$U$4:$V$6,2,0),"")</f>
        <v/>
      </c>
      <c r="E384" s="354" t="str">
        <f t="shared" ref="E384" si="1257">IF(OR(N384="",N384=0,G384="",J384=""),"",(IF(AND(F382=O$4,N384&lt;=Q$4),3,IF(AND(F382=O$4,N384&lt;=R$4),2,IF(AND(F382=O$4,N384&lt;=S$4),1,0)))+IF(AND(F382=O$5,N384&lt;=Q$5),3,IF(AND(F382=O$5,N384&lt;=R$5),2,IF(AND(F382=O$5,N384&lt;=S$5),1,0)))+IF(AND(F382=O$6,N384&lt;=Q$6),3,IF(AND(F382=O$6,N384&lt;=R$6),2,IF(AND(F382=O$6,N384&lt;=S$6),1,0)))+IF(AND(F382=O$7,N384&lt;=Q$7),3,IF(AND(F382=O$7,N384&lt;=R$7),2,IF(AND(F382=O$7,N384&lt;=S$7),1,0)))))</f>
        <v/>
      </c>
      <c r="F384" s="276" t="str">
        <f t="shared" ref="F384" si="1258">IF($F$23="","",$F$23)</f>
        <v>Education /Job Training</v>
      </c>
      <c r="G384" s="638"/>
      <c r="H384" s="639"/>
      <c r="I384" s="640"/>
      <c r="J384" s="638"/>
      <c r="K384" s="639"/>
      <c r="L384" s="639"/>
      <c r="M384" s="640"/>
      <c r="N384" s="269"/>
      <c r="O384" s="392">
        <f t="shared" ref="O384" si="1259">IF(F382="",0,1)</f>
        <v>0</v>
      </c>
      <c r="Q384" s="392" t="str">
        <f t="shared" ref="Q384" si="1260">IF(F382="","",IF(E384="",0,E384))</f>
        <v/>
      </c>
      <c r="R384" s="392" t="str">
        <f t="shared" ref="R384" si="1261">IF(F382="","",IF(E385="",0,E385))</f>
        <v/>
      </c>
      <c r="S384" s="392" t="str">
        <f t="shared" ref="S384" si="1262">IF(F382="","",IF(E386="",0,E386))</f>
        <v/>
      </c>
      <c r="X384" s="394"/>
      <c r="AA384" s="407" t="str">
        <f t="shared" si="1204"/>
        <v/>
      </c>
      <c r="AB384" s="354" t="str">
        <f t="shared" ref="AB384" si="1263">IF(OR(AK384="",AK384=0,AD384="",AG384=""),"",(IF(AND(AC382=AL$4,AK384&lt;=AN$4),3,IF(AND(AC382=AL$4,AK384&lt;=AO$4),2,IF(AND(AC382=AL$4,AK384&lt;=AP$4),1,0)))+IF(AND(AC382=AL$5,AK384&lt;=AN$5),3,IF(AND(AC382=AL$5,AK384&lt;=AO$5),2,IF(AND(AC382=AL$5,AK384&lt;=AP$5),1,0)))+IF(AND(AC382=AL$6,AK384&lt;=AN$6),3,IF(AND(AC382=AL$6,AK384&lt;=AO$6),2,IF(AND(AC382=AL$6,AK384&lt;=AP$6),1,0)))+IF(AND(AC382=AL$7,AK384&lt;=AN$7),3,IF(AND(AC382=AL$7,AK384&lt;=AO$7),2,IF(AND(AC382=AL$7,AK384&lt;=AP$7),1,0)))))</f>
        <v/>
      </c>
      <c r="AC384" s="276" t="str">
        <f t="shared" ref="AC384" si="1264">IF($F$23="","",$F$23)</f>
        <v>Education /Job Training</v>
      </c>
      <c r="AD384" s="646"/>
      <c r="AE384" s="647"/>
      <c r="AF384" s="648"/>
      <c r="AG384" s="646"/>
      <c r="AH384" s="647"/>
      <c r="AI384" s="647"/>
      <c r="AJ384" s="648"/>
      <c r="AK384" s="408"/>
      <c r="AL384" s="392">
        <f t="shared" ref="AL384" si="1265">IF(AC382="",0,1)</f>
        <v>0</v>
      </c>
      <c r="AN384" s="392" t="str">
        <f t="shared" ref="AN384" si="1266">IF(AC382="","",IF(AB384="",0,AB384))</f>
        <v/>
      </c>
      <c r="AO384" s="392" t="str">
        <f t="shared" ref="AO384" si="1267">IF(AC382="","",IF(AB385="",0,AB385))</f>
        <v/>
      </c>
      <c r="AP384" s="392" t="str">
        <f t="shared" ref="AP384" si="1268">IF(AC382="","",IF(AB386="",0,AB386))</f>
        <v/>
      </c>
      <c r="AU384" s="394"/>
    </row>
    <row r="385" spans="4:47" ht="15" customHeight="1" x14ac:dyDescent="0.25">
      <c r="D385" s="407" t="str">
        <f t="shared" si="1256"/>
        <v/>
      </c>
      <c r="E385" s="354" t="str">
        <f t="shared" ref="E385" si="1269">IF(OR(N385="",N385=0,G385="",J385=""),"",(IF(AND(F382=O$4,N385&lt;=Q$4),3,IF(AND(F382=O$4,N385&lt;=R$4),2,IF(AND(F382=O$4,N385&lt;=S$4),1,0)))+IF(AND(F382=O$5,N385&lt;=Q$5),3,IF(AND(F382=O$5,N385&lt;=R$5),2,IF(AND(F382=O$5,N385&lt;=S$5),1,0)))+IF(AND(F382=O$6,N385&lt;=Q$6),3,IF(AND(F382=O$6,N385&lt;=R$6),2,IF(AND(F382=O$6,N385&lt;=S$6),1,0)))+IF(AND(F382=O$7,N385&lt;=Q$7),3,IF(AND(F382=O$7,N385&lt;=R$7),2,IF(AND(F382=O$7,N385&lt;=S$7),1,0)))))</f>
        <v/>
      </c>
      <c r="F385" s="276" t="str">
        <f t="shared" ref="F385" si="1270">IF($F$24="","",$F$24)</f>
        <v>Health Services</v>
      </c>
      <c r="G385" s="638"/>
      <c r="H385" s="639"/>
      <c r="I385" s="640"/>
      <c r="J385" s="638"/>
      <c r="K385" s="639"/>
      <c r="L385" s="639"/>
      <c r="M385" s="640"/>
      <c r="N385" s="269"/>
      <c r="X385" s="394"/>
      <c r="AA385" s="407" t="str">
        <f t="shared" si="1204"/>
        <v/>
      </c>
      <c r="AB385" s="354" t="str">
        <f t="shared" ref="AB385" si="1271">IF(OR(AK385="",AK385=0,AD385="",AG385=""),"",(IF(AND(AC382=AL$4,AK385&lt;=AN$4),3,IF(AND(AC382=AL$4,AK385&lt;=AO$4),2,IF(AND(AC382=AL$4,AK385&lt;=AP$4),1,0)))+IF(AND(AC382=AL$5,AK385&lt;=AN$5),3,IF(AND(AC382=AL$5,AK385&lt;=AO$5),2,IF(AND(AC382=AL$5,AK385&lt;=AP$5),1,0)))+IF(AND(AC382=AL$6,AK385&lt;=AN$6),3,IF(AND(AC382=AL$6,AK385&lt;=AO$6),2,IF(AND(AC382=AL$6,AK385&lt;=AP$6),1,0)))+IF(AND(AC382=AL$7,AK385&lt;=AN$7),3,IF(AND(AC382=AL$7,AK385&lt;=AO$7),2,IF(AND(AC382=AL$7,AK385&lt;=AP$7),1,0)))))</f>
        <v/>
      </c>
      <c r="AC385" s="276" t="str">
        <f t="shared" ref="AC385" si="1272">IF($F$24="","",$F$24)</f>
        <v>Health Services</v>
      </c>
      <c r="AD385" s="646"/>
      <c r="AE385" s="647"/>
      <c r="AF385" s="648"/>
      <c r="AG385" s="646"/>
      <c r="AH385" s="647"/>
      <c r="AI385" s="647"/>
      <c r="AJ385" s="648"/>
      <c r="AK385" s="408"/>
      <c r="AU385" s="394"/>
    </row>
    <row r="386" spans="4:47" ht="15" customHeight="1" x14ac:dyDescent="0.25">
      <c r="D386" s="407" t="str">
        <f t="shared" si="1256"/>
        <v/>
      </c>
      <c r="E386" s="354" t="str">
        <f t="shared" ref="E386" si="1273">IF(OR(N386="",N386=0,G386="",J386=""),"",(IF(AND(F382=O$4,N386&lt;=Q$4),3,IF(AND(F382=O$4,N386&lt;=R$4),2,IF(AND(F382=O$4,N386&lt;=S$4),1,0)))+IF(AND(F382=O$5,N386&lt;=Q$5),3,IF(AND(F382=O$5,N386&lt;=R$5),2,IF(AND(F382=O$5,N386&lt;=S$5),1,0)))+IF(AND(F382=O$6,N386&lt;=Q$6),3,IF(AND(F382=O$6,N386&lt;=R$6),2,IF(AND(F382=O$6,N386&lt;=S$6),1,0)))+IF(AND(F382=O$7,N386&lt;=Q$7),3,IF(AND(F382=O$7,N386&lt;=R$7),2,IF(AND(F382=O$7,N386&lt;=S$7),1,0)))))</f>
        <v/>
      </c>
      <c r="F386" s="276" t="str">
        <f t="shared" ref="F386" si="1274">IF($F$25="","",$F$25)</f>
        <v>Recreation</v>
      </c>
      <c r="G386" s="638"/>
      <c r="H386" s="639"/>
      <c r="I386" s="640"/>
      <c r="J386" s="638"/>
      <c r="K386" s="639"/>
      <c r="L386" s="639"/>
      <c r="M386" s="640"/>
      <c r="N386" s="269"/>
      <c r="X386" s="394"/>
      <c r="AA386" s="407" t="str">
        <f t="shared" si="1204"/>
        <v/>
      </c>
      <c r="AB386" s="354" t="str">
        <f t="shared" ref="AB386" si="1275">IF(OR(AK386="",AK386=0,AD386="",AG386=""),"",(IF(AND(AC382=AL$4,AK386&lt;=AN$4),3,IF(AND(AC382=AL$4,AK386&lt;=AO$4),2,IF(AND(AC382=AL$4,AK386&lt;=AP$4),1,0)))+IF(AND(AC382=AL$5,AK386&lt;=AN$5),3,IF(AND(AC382=AL$5,AK386&lt;=AO$5),2,IF(AND(AC382=AL$5,AK386&lt;=AP$5),1,0)))+IF(AND(AC382=AL$6,AK386&lt;=AN$6),3,IF(AND(AC382=AL$6,AK386&lt;=AO$6),2,IF(AND(AC382=AL$6,AK386&lt;=AP$6),1,0)))+IF(AND(AC382=AL$7,AK386&lt;=AN$7),3,IF(AND(AC382=AL$7,AK386&lt;=AO$7),2,IF(AND(AC382=AL$7,AK386&lt;=AP$7),1,0)))))</f>
        <v/>
      </c>
      <c r="AC386" s="276" t="str">
        <f t="shared" ref="AC386" si="1276">IF($F$25="","",$F$25)</f>
        <v>Recreation</v>
      </c>
      <c r="AD386" s="646"/>
      <c r="AE386" s="647"/>
      <c r="AF386" s="648"/>
      <c r="AG386" s="646"/>
      <c r="AH386" s="647"/>
      <c r="AI386" s="647"/>
      <c r="AJ386" s="648"/>
      <c r="AK386" s="408"/>
      <c r="AU386" s="394"/>
    </row>
    <row r="387" spans="4:47" ht="15" customHeight="1" thickBot="1" x14ac:dyDescent="0.3">
      <c r="D387" s="409"/>
      <c r="E387" s="132"/>
      <c r="F387" s="132"/>
      <c r="G387" s="132"/>
      <c r="H387" s="132"/>
      <c r="I387" s="132"/>
      <c r="J387" s="132"/>
      <c r="K387" s="132"/>
      <c r="L387" s="132"/>
      <c r="M387" s="132"/>
      <c r="N387" s="410"/>
      <c r="O387" s="411"/>
      <c r="X387" s="394"/>
      <c r="AA387" s="409"/>
      <c r="AB387" s="132"/>
      <c r="AC387" s="132"/>
      <c r="AD387" s="132"/>
      <c r="AE387" s="132"/>
      <c r="AF387" s="132"/>
      <c r="AG387" s="132"/>
      <c r="AH387" s="132"/>
      <c r="AI387" s="132"/>
      <c r="AJ387" s="132"/>
      <c r="AK387" s="410"/>
      <c r="AL387" s="411"/>
      <c r="AU387" s="394"/>
    </row>
    <row r="388" spans="4:47" ht="15" customHeight="1" x14ac:dyDescent="0.25">
      <c r="D388" s="641"/>
      <c r="E388" s="642"/>
      <c r="F388" s="642"/>
      <c r="G388" s="642"/>
      <c r="H388" s="642"/>
      <c r="I388" s="642"/>
      <c r="J388" s="642"/>
      <c r="K388" s="642"/>
      <c r="L388" s="642"/>
      <c r="M388" s="642"/>
      <c r="N388" s="643"/>
      <c r="X388" s="394"/>
      <c r="AA388" s="641"/>
      <c r="AB388" s="642"/>
      <c r="AC388" s="642"/>
      <c r="AD388" s="642"/>
      <c r="AE388" s="642"/>
      <c r="AF388" s="642"/>
      <c r="AG388" s="642"/>
      <c r="AH388" s="642"/>
      <c r="AI388" s="642"/>
      <c r="AJ388" s="642"/>
      <c r="AK388" s="643"/>
      <c r="AU388" s="394"/>
    </row>
    <row r="389" spans="4:47" ht="15" customHeight="1" x14ac:dyDescent="0.25">
      <c r="D389" s="398"/>
      <c r="E389" s="124" t="s">
        <v>35</v>
      </c>
      <c r="F389" s="353">
        <v>46</v>
      </c>
      <c r="G389" s="124" t="s">
        <v>306</v>
      </c>
      <c r="H389" s="124"/>
      <c r="I389" s="124"/>
      <c r="J389" s="21" t="s">
        <v>144</v>
      </c>
      <c r="K389" s="265"/>
      <c r="L389" s="1"/>
      <c r="M389" s="1"/>
      <c r="N389" s="400"/>
      <c r="X389" s="394"/>
      <c r="AA389" s="398"/>
      <c r="AB389" s="124" t="s">
        <v>35</v>
      </c>
      <c r="AC389" s="353">
        <v>46</v>
      </c>
      <c r="AD389" s="124" t="s">
        <v>306</v>
      </c>
      <c r="AE389" s="124"/>
      <c r="AF389" s="124"/>
      <c r="AG389" s="21" t="s">
        <v>144</v>
      </c>
      <c r="AH389" s="399"/>
      <c r="AI389" s="1"/>
      <c r="AJ389" s="1"/>
      <c r="AK389" s="400"/>
      <c r="AU389" s="394"/>
    </row>
    <row r="390" spans="4:47" x14ac:dyDescent="0.25">
      <c r="D390" s="644" t="s">
        <v>36</v>
      </c>
      <c r="E390" s="645"/>
      <c r="F390" s="268" t="s">
        <v>28</v>
      </c>
      <c r="G390" s="402" t="str">
        <f t="shared" ref="G390" si="1277">IF(F390=O$4,P$4,IF(F390=O$5,P$5,IF(F390=O$6,P$6,IF(F390=O$7,P$7,IF(F390=O$8,"","")))))</f>
        <v/>
      </c>
      <c r="H390" s="403"/>
      <c r="I390" s="403"/>
      <c r="J390" s="21" t="s">
        <v>145</v>
      </c>
      <c r="K390" s="265"/>
      <c r="L390" s="3"/>
      <c r="M390" s="3"/>
      <c r="N390" s="404"/>
      <c r="X390" s="394"/>
      <c r="AA390" s="644" t="s">
        <v>36</v>
      </c>
      <c r="AB390" s="645"/>
      <c r="AC390" s="401" t="s">
        <v>28</v>
      </c>
      <c r="AD390" s="402" t="str">
        <f t="shared" ref="AD390" si="1278">IF(AC390=AL$4,AM$4,IF(AC390=AL$5,AM$5,IF(AC390=AL$6,AM$6,IF(AC390=AL$7,AM$7,IF(AC390=AL$8,"","")))))</f>
        <v/>
      </c>
      <c r="AE390" s="403"/>
      <c r="AF390" s="403"/>
      <c r="AG390" s="21" t="s">
        <v>145</v>
      </c>
      <c r="AH390" s="399"/>
      <c r="AI390" s="3"/>
      <c r="AJ390" s="3"/>
      <c r="AK390" s="404"/>
      <c r="AU390" s="394"/>
    </row>
    <row r="391" spans="4:47" x14ac:dyDescent="0.25">
      <c r="D391" s="405" t="s">
        <v>299</v>
      </c>
      <c r="E391" s="361" t="s">
        <v>59</v>
      </c>
      <c r="F391" s="124" t="s">
        <v>37</v>
      </c>
      <c r="G391" s="124" t="s">
        <v>38</v>
      </c>
      <c r="H391" s="124"/>
      <c r="I391" s="124"/>
      <c r="J391" s="124" t="s">
        <v>39</v>
      </c>
      <c r="K391" s="124"/>
      <c r="L391" s="124"/>
      <c r="M391" s="124"/>
      <c r="N391" s="406" t="s">
        <v>40</v>
      </c>
      <c r="O391" s="396" t="s">
        <v>25</v>
      </c>
      <c r="P391" s="396"/>
      <c r="Q391" s="396" t="str">
        <f t="shared" ref="Q391" si="1279">IF($F$23="","",$F$23)</f>
        <v>Education /Job Training</v>
      </c>
      <c r="R391" s="396" t="str">
        <f t="shared" ref="R391" si="1280">IF($F$24="","",$F$24)</f>
        <v>Health Services</v>
      </c>
      <c r="S391" s="396" t="str">
        <f t="shared" ref="S391" si="1281">IF($F$25="","",$F$25)</f>
        <v>Recreation</v>
      </c>
      <c r="X391" s="394"/>
      <c r="AA391" s="405" t="s">
        <v>299</v>
      </c>
      <c r="AB391" s="361" t="s">
        <v>59</v>
      </c>
      <c r="AC391" s="124" t="s">
        <v>37</v>
      </c>
      <c r="AD391" s="124" t="s">
        <v>38</v>
      </c>
      <c r="AE391" s="124"/>
      <c r="AF391" s="124"/>
      <c r="AG391" s="124" t="s">
        <v>39</v>
      </c>
      <c r="AH391" s="124"/>
      <c r="AI391" s="124"/>
      <c r="AJ391" s="124"/>
      <c r="AK391" s="406" t="s">
        <v>40</v>
      </c>
      <c r="AL391" s="396" t="s">
        <v>25</v>
      </c>
      <c r="AM391" s="396"/>
      <c r="AN391" s="396" t="str">
        <f t="shared" ref="AN391" si="1282">IF($F$23="","",$F$23)</f>
        <v>Education /Job Training</v>
      </c>
      <c r="AO391" s="396" t="str">
        <f t="shared" ref="AO391" si="1283">IF($F$24="","",$F$24)</f>
        <v>Health Services</v>
      </c>
      <c r="AP391" s="396" t="str">
        <f t="shared" ref="AP391" si="1284">IF($F$25="","",$F$25)</f>
        <v>Recreation</v>
      </c>
      <c r="AU391" s="394"/>
    </row>
    <row r="392" spans="4:47" x14ac:dyDescent="0.25">
      <c r="D392" s="407" t="str">
        <f t="shared" ref="D392:D394" si="1285">IFERROR(VLOOKUP($E392,$U$4:$V$6,2,0),"")</f>
        <v/>
      </c>
      <c r="E392" s="354" t="str">
        <f t="shared" ref="E392" si="1286">IF(OR(N392="",N392=0,G392="",J392=""),"",(IF(AND(F390=O$4,N392&lt;=Q$4),3,IF(AND(F390=O$4,N392&lt;=R$4),2,IF(AND(F390=O$4,N392&lt;=S$4),1,0)))+IF(AND(F390=O$5,N392&lt;=Q$5),3,IF(AND(F390=O$5,N392&lt;=R$5),2,IF(AND(F390=O$5,N392&lt;=S$5),1,0)))+IF(AND(F390=O$6,N392&lt;=Q$6),3,IF(AND(F390=O$6,N392&lt;=R$6),2,IF(AND(F390=O$6,N392&lt;=S$6),1,0)))+IF(AND(F390=O$7,N392&lt;=Q$7),3,IF(AND(F390=O$7,N392&lt;=R$7),2,IF(AND(F390=O$7,N392&lt;=S$7),1,0)))))</f>
        <v/>
      </c>
      <c r="F392" s="276" t="str">
        <f t="shared" ref="F392" si="1287">IF($F$23="","",$F$23)</f>
        <v>Education /Job Training</v>
      </c>
      <c r="G392" s="638"/>
      <c r="H392" s="639"/>
      <c r="I392" s="640"/>
      <c r="J392" s="638"/>
      <c r="K392" s="639"/>
      <c r="L392" s="639"/>
      <c r="M392" s="640"/>
      <c r="N392" s="269"/>
      <c r="O392" s="392">
        <f t="shared" ref="O392" si="1288">IF(F390="",0,1)</f>
        <v>0</v>
      </c>
      <c r="Q392" s="392" t="str">
        <f t="shared" ref="Q392" si="1289">IF(F390="","",IF(E392="",0,E392))</f>
        <v/>
      </c>
      <c r="R392" s="392" t="str">
        <f t="shared" ref="R392" si="1290">IF(F390="","",IF(E393="",0,E393))</f>
        <v/>
      </c>
      <c r="S392" s="392" t="str">
        <f t="shared" ref="S392" si="1291">IF(F390="","",IF(E394="",0,E394))</f>
        <v/>
      </c>
      <c r="X392" s="394"/>
      <c r="AA392" s="407" t="str">
        <f t="shared" si="1204"/>
        <v/>
      </c>
      <c r="AB392" s="354" t="str">
        <f t="shared" ref="AB392" si="1292">IF(OR(AK392="",AK392=0,AD392="",AG392=""),"",(IF(AND(AC390=AL$4,AK392&lt;=AN$4),3,IF(AND(AC390=AL$4,AK392&lt;=AO$4),2,IF(AND(AC390=AL$4,AK392&lt;=AP$4),1,0)))+IF(AND(AC390=AL$5,AK392&lt;=AN$5),3,IF(AND(AC390=AL$5,AK392&lt;=AO$5),2,IF(AND(AC390=AL$5,AK392&lt;=AP$5),1,0)))+IF(AND(AC390=AL$6,AK392&lt;=AN$6),3,IF(AND(AC390=AL$6,AK392&lt;=AO$6),2,IF(AND(AC390=AL$6,AK392&lt;=AP$6),1,0)))+IF(AND(AC390=AL$7,AK392&lt;=AN$7),3,IF(AND(AC390=AL$7,AK392&lt;=AO$7),2,IF(AND(AC390=AL$7,AK392&lt;=AP$7),1,0)))))</f>
        <v/>
      </c>
      <c r="AC392" s="276" t="str">
        <f t="shared" ref="AC392" si="1293">IF($F$23="","",$F$23)</f>
        <v>Education /Job Training</v>
      </c>
      <c r="AD392" s="646"/>
      <c r="AE392" s="647"/>
      <c r="AF392" s="648"/>
      <c r="AG392" s="646"/>
      <c r="AH392" s="647"/>
      <c r="AI392" s="647"/>
      <c r="AJ392" s="648"/>
      <c r="AK392" s="408"/>
      <c r="AL392" s="392">
        <f t="shared" ref="AL392" si="1294">IF(AC390="",0,1)</f>
        <v>0</v>
      </c>
      <c r="AN392" s="392" t="str">
        <f t="shared" ref="AN392" si="1295">IF(AC390="","",IF(AB392="",0,AB392))</f>
        <v/>
      </c>
      <c r="AO392" s="392" t="str">
        <f t="shared" ref="AO392" si="1296">IF(AC390="","",IF(AB393="",0,AB393))</f>
        <v/>
      </c>
      <c r="AP392" s="392" t="str">
        <f t="shared" ref="AP392" si="1297">IF(AC390="","",IF(AB394="",0,AB394))</f>
        <v/>
      </c>
      <c r="AU392" s="394"/>
    </row>
    <row r="393" spans="4:47" x14ac:dyDescent="0.25">
      <c r="D393" s="407" t="str">
        <f t="shared" si="1285"/>
        <v/>
      </c>
      <c r="E393" s="354" t="str">
        <f t="shared" ref="E393" si="1298">IF(OR(N393="",N393=0,G393="",J393=""),"",(IF(AND(F390=O$4,N393&lt;=Q$4),3,IF(AND(F390=O$4,N393&lt;=R$4),2,IF(AND(F390=O$4,N393&lt;=S$4),1,0)))+IF(AND(F390=O$5,N393&lt;=Q$5),3,IF(AND(F390=O$5,N393&lt;=R$5),2,IF(AND(F390=O$5,N393&lt;=S$5),1,0)))+IF(AND(F390=O$6,N393&lt;=Q$6),3,IF(AND(F390=O$6,N393&lt;=R$6),2,IF(AND(F390=O$6,N393&lt;=S$6),1,0)))+IF(AND(F390=O$7,N393&lt;=Q$7),3,IF(AND(F390=O$7,N393&lt;=R$7),2,IF(AND(F390=O$7,N393&lt;=S$7),1,0)))))</f>
        <v/>
      </c>
      <c r="F393" s="276" t="str">
        <f t="shared" ref="F393" si="1299">IF($F$24="","",$F$24)</f>
        <v>Health Services</v>
      </c>
      <c r="G393" s="638"/>
      <c r="H393" s="639"/>
      <c r="I393" s="640"/>
      <c r="J393" s="638"/>
      <c r="K393" s="639"/>
      <c r="L393" s="639"/>
      <c r="M393" s="640"/>
      <c r="N393" s="269"/>
      <c r="X393" s="394"/>
      <c r="AA393" s="407" t="str">
        <f t="shared" si="1204"/>
        <v/>
      </c>
      <c r="AB393" s="354" t="str">
        <f t="shared" ref="AB393" si="1300">IF(OR(AK393="",AK393=0,AD393="",AG393=""),"",(IF(AND(AC390=AL$4,AK393&lt;=AN$4),3,IF(AND(AC390=AL$4,AK393&lt;=AO$4),2,IF(AND(AC390=AL$4,AK393&lt;=AP$4),1,0)))+IF(AND(AC390=AL$5,AK393&lt;=AN$5),3,IF(AND(AC390=AL$5,AK393&lt;=AO$5),2,IF(AND(AC390=AL$5,AK393&lt;=AP$5),1,0)))+IF(AND(AC390=AL$6,AK393&lt;=AN$6),3,IF(AND(AC390=AL$6,AK393&lt;=AO$6),2,IF(AND(AC390=AL$6,AK393&lt;=AP$6),1,0)))+IF(AND(AC390=AL$7,AK393&lt;=AN$7),3,IF(AND(AC390=AL$7,AK393&lt;=AO$7),2,IF(AND(AC390=AL$7,AK393&lt;=AP$7),1,0)))))</f>
        <v/>
      </c>
      <c r="AC393" s="276" t="str">
        <f t="shared" ref="AC393" si="1301">IF($F$24="","",$F$24)</f>
        <v>Health Services</v>
      </c>
      <c r="AD393" s="646"/>
      <c r="AE393" s="647"/>
      <c r="AF393" s="648"/>
      <c r="AG393" s="646"/>
      <c r="AH393" s="647"/>
      <c r="AI393" s="647"/>
      <c r="AJ393" s="648"/>
      <c r="AK393" s="408"/>
      <c r="AU393" s="394"/>
    </row>
    <row r="394" spans="4:47" x14ac:dyDescent="0.25">
      <c r="D394" s="407" t="str">
        <f t="shared" si="1285"/>
        <v/>
      </c>
      <c r="E394" s="354" t="str">
        <f t="shared" ref="E394" si="1302">IF(OR(N394="",N394=0,G394="",J394=""),"",(IF(AND(F390=O$4,N394&lt;=Q$4),3,IF(AND(F390=O$4,N394&lt;=R$4),2,IF(AND(F390=O$4,N394&lt;=S$4),1,0)))+IF(AND(F390=O$5,N394&lt;=Q$5),3,IF(AND(F390=O$5,N394&lt;=R$5),2,IF(AND(F390=O$5,N394&lt;=S$5),1,0)))+IF(AND(F390=O$6,N394&lt;=Q$6),3,IF(AND(F390=O$6,N394&lt;=R$6),2,IF(AND(F390=O$6,N394&lt;=S$6),1,0)))+IF(AND(F390=O$7,N394&lt;=Q$7),3,IF(AND(F390=O$7,N394&lt;=R$7),2,IF(AND(F390=O$7,N394&lt;=S$7),1,0)))))</f>
        <v/>
      </c>
      <c r="F394" s="276" t="str">
        <f t="shared" ref="F394" si="1303">IF($F$25="","",$F$25)</f>
        <v>Recreation</v>
      </c>
      <c r="G394" s="638"/>
      <c r="H394" s="639"/>
      <c r="I394" s="640"/>
      <c r="J394" s="638"/>
      <c r="K394" s="639"/>
      <c r="L394" s="639"/>
      <c r="M394" s="640"/>
      <c r="N394" s="269"/>
      <c r="X394" s="394"/>
      <c r="AA394" s="407" t="str">
        <f t="shared" si="1204"/>
        <v/>
      </c>
      <c r="AB394" s="354" t="str">
        <f t="shared" ref="AB394" si="1304">IF(OR(AK394="",AK394=0,AD394="",AG394=""),"",(IF(AND(AC390=AL$4,AK394&lt;=AN$4),3,IF(AND(AC390=AL$4,AK394&lt;=AO$4),2,IF(AND(AC390=AL$4,AK394&lt;=AP$4),1,0)))+IF(AND(AC390=AL$5,AK394&lt;=AN$5),3,IF(AND(AC390=AL$5,AK394&lt;=AO$5),2,IF(AND(AC390=AL$5,AK394&lt;=AP$5),1,0)))+IF(AND(AC390=AL$6,AK394&lt;=AN$6),3,IF(AND(AC390=AL$6,AK394&lt;=AO$6),2,IF(AND(AC390=AL$6,AK394&lt;=AP$6),1,0)))+IF(AND(AC390=AL$7,AK394&lt;=AN$7),3,IF(AND(AC390=AL$7,AK394&lt;=AO$7),2,IF(AND(AC390=AL$7,AK394&lt;=AP$7),1,0)))))</f>
        <v/>
      </c>
      <c r="AC394" s="276" t="str">
        <f t="shared" ref="AC394" si="1305">IF($F$25="","",$F$25)</f>
        <v>Recreation</v>
      </c>
      <c r="AD394" s="646"/>
      <c r="AE394" s="647"/>
      <c r="AF394" s="648"/>
      <c r="AG394" s="646"/>
      <c r="AH394" s="647"/>
      <c r="AI394" s="647"/>
      <c r="AJ394" s="648"/>
      <c r="AK394" s="408"/>
      <c r="AU394" s="394"/>
    </row>
    <row r="395" spans="4:47" ht="15" customHeight="1" thickBot="1" x14ac:dyDescent="0.3">
      <c r="D395" s="409"/>
      <c r="E395" s="132"/>
      <c r="F395" s="132"/>
      <c r="G395" s="132"/>
      <c r="H395" s="132"/>
      <c r="I395" s="132"/>
      <c r="J395" s="132"/>
      <c r="K395" s="132"/>
      <c r="L395" s="132"/>
      <c r="M395" s="132"/>
      <c r="N395" s="410"/>
      <c r="O395" s="411"/>
      <c r="X395" s="394"/>
      <c r="AA395" s="409"/>
      <c r="AB395" s="132"/>
      <c r="AC395" s="132"/>
      <c r="AD395" s="132"/>
      <c r="AE395" s="132"/>
      <c r="AF395" s="132"/>
      <c r="AG395" s="132"/>
      <c r="AH395" s="132"/>
      <c r="AI395" s="132"/>
      <c r="AJ395" s="132"/>
      <c r="AK395" s="410"/>
      <c r="AL395" s="411"/>
      <c r="AU395" s="394"/>
    </row>
    <row r="396" spans="4:47" ht="15" customHeight="1" x14ac:dyDescent="0.25">
      <c r="D396" s="641"/>
      <c r="E396" s="642"/>
      <c r="F396" s="642"/>
      <c r="G396" s="642"/>
      <c r="H396" s="642"/>
      <c r="I396" s="642"/>
      <c r="J396" s="642"/>
      <c r="K396" s="642"/>
      <c r="L396" s="642"/>
      <c r="M396" s="642"/>
      <c r="N396" s="643"/>
      <c r="X396" s="394"/>
      <c r="AA396" s="641"/>
      <c r="AB396" s="642"/>
      <c r="AC396" s="642"/>
      <c r="AD396" s="642"/>
      <c r="AE396" s="642"/>
      <c r="AF396" s="642"/>
      <c r="AG396" s="642"/>
      <c r="AH396" s="642"/>
      <c r="AI396" s="642"/>
      <c r="AJ396" s="642"/>
      <c r="AK396" s="643"/>
      <c r="AU396" s="394"/>
    </row>
    <row r="397" spans="4:47" ht="15" customHeight="1" x14ac:dyDescent="0.25">
      <c r="D397" s="398"/>
      <c r="E397" s="124" t="s">
        <v>35</v>
      </c>
      <c r="F397" s="353">
        <v>47</v>
      </c>
      <c r="G397" s="124" t="s">
        <v>306</v>
      </c>
      <c r="H397" s="124"/>
      <c r="I397" s="124"/>
      <c r="J397" s="21" t="s">
        <v>144</v>
      </c>
      <c r="K397" s="265"/>
      <c r="L397" s="1"/>
      <c r="M397" s="1"/>
      <c r="N397" s="400"/>
      <c r="X397" s="394"/>
      <c r="AA397" s="398"/>
      <c r="AB397" s="124" t="s">
        <v>35</v>
      </c>
      <c r="AC397" s="353">
        <v>47</v>
      </c>
      <c r="AD397" s="124" t="s">
        <v>306</v>
      </c>
      <c r="AE397" s="124"/>
      <c r="AF397" s="124"/>
      <c r="AG397" s="21" t="s">
        <v>144</v>
      </c>
      <c r="AH397" s="399"/>
      <c r="AI397" s="1"/>
      <c r="AJ397" s="1"/>
      <c r="AK397" s="400"/>
      <c r="AU397" s="394"/>
    </row>
    <row r="398" spans="4:47" ht="15" customHeight="1" x14ac:dyDescent="0.25">
      <c r="D398" s="644" t="s">
        <v>36</v>
      </c>
      <c r="E398" s="645"/>
      <c r="F398" s="268" t="s">
        <v>28</v>
      </c>
      <c r="G398" s="402" t="str">
        <f t="shared" ref="G398" si="1306">IF(F398=O$4,P$4,IF(F398=O$5,P$5,IF(F398=O$6,P$6,IF(F398=O$7,P$7,IF(F398=O$8,"","")))))</f>
        <v/>
      </c>
      <c r="H398" s="403"/>
      <c r="I398" s="403"/>
      <c r="J398" s="21" t="s">
        <v>145</v>
      </c>
      <c r="K398" s="265"/>
      <c r="L398" s="3"/>
      <c r="M398" s="3"/>
      <c r="N398" s="404"/>
      <c r="X398" s="394"/>
      <c r="AA398" s="644" t="s">
        <v>36</v>
      </c>
      <c r="AB398" s="645"/>
      <c r="AC398" s="401" t="s">
        <v>28</v>
      </c>
      <c r="AD398" s="402" t="str">
        <f t="shared" ref="AD398" si="1307">IF(AC398=AL$4,AM$4,IF(AC398=AL$5,AM$5,IF(AC398=AL$6,AM$6,IF(AC398=AL$7,AM$7,IF(AC398=AL$8,"","")))))</f>
        <v/>
      </c>
      <c r="AE398" s="403"/>
      <c r="AF398" s="403"/>
      <c r="AG398" s="21" t="s">
        <v>145</v>
      </c>
      <c r="AH398" s="399"/>
      <c r="AI398" s="3"/>
      <c r="AJ398" s="3"/>
      <c r="AK398" s="404"/>
      <c r="AU398" s="394"/>
    </row>
    <row r="399" spans="4:47" ht="15" customHeight="1" x14ac:dyDescent="0.25">
      <c r="D399" s="405" t="s">
        <v>299</v>
      </c>
      <c r="E399" s="361" t="s">
        <v>59</v>
      </c>
      <c r="F399" s="124" t="s">
        <v>37</v>
      </c>
      <c r="G399" s="124" t="s">
        <v>38</v>
      </c>
      <c r="H399" s="124"/>
      <c r="I399" s="124"/>
      <c r="J399" s="124" t="s">
        <v>39</v>
      </c>
      <c r="K399" s="124"/>
      <c r="L399" s="124"/>
      <c r="M399" s="124"/>
      <c r="N399" s="406" t="s">
        <v>40</v>
      </c>
      <c r="O399" s="396" t="s">
        <v>25</v>
      </c>
      <c r="P399" s="396"/>
      <c r="Q399" s="396" t="str">
        <f t="shared" ref="Q399" si="1308">IF($F$23="","",$F$23)</f>
        <v>Education /Job Training</v>
      </c>
      <c r="R399" s="396" t="str">
        <f t="shared" ref="R399" si="1309">IF($F$24="","",$F$24)</f>
        <v>Health Services</v>
      </c>
      <c r="S399" s="396" t="str">
        <f t="shared" ref="S399" si="1310">IF($F$25="","",$F$25)</f>
        <v>Recreation</v>
      </c>
      <c r="X399" s="394"/>
      <c r="AA399" s="405" t="s">
        <v>299</v>
      </c>
      <c r="AB399" s="361" t="s">
        <v>59</v>
      </c>
      <c r="AC399" s="124" t="s">
        <v>37</v>
      </c>
      <c r="AD399" s="124" t="s">
        <v>38</v>
      </c>
      <c r="AE399" s="124"/>
      <c r="AF399" s="124"/>
      <c r="AG399" s="124" t="s">
        <v>39</v>
      </c>
      <c r="AH399" s="124"/>
      <c r="AI399" s="124"/>
      <c r="AJ399" s="124"/>
      <c r="AK399" s="406" t="s">
        <v>40</v>
      </c>
      <c r="AL399" s="396" t="s">
        <v>25</v>
      </c>
      <c r="AM399" s="396"/>
      <c r="AN399" s="396" t="str">
        <f t="shared" ref="AN399" si="1311">IF($F$23="","",$F$23)</f>
        <v>Education /Job Training</v>
      </c>
      <c r="AO399" s="396" t="str">
        <f t="shared" ref="AO399" si="1312">IF($F$24="","",$F$24)</f>
        <v>Health Services</v>
      </c>
      <c r="AP399" s="396" t="str">
        <f t="shared" ref="AP399" si="1313">IF($F$25="","",$F$25)</f>
        <v>Recreation</v>
      </c>
      <c r="AU399" s="394"/>
    </row>
    <row r="400" spans="4:47" x14ac:dyDescent="0.25">
      <c r="D400" s="407" t="str">
        <f t="shared" ref="D400:D402" si="1314">IFERROR(VLOOKUP($E400,$U$4:$V$6,2,0),"")</f>
        <v/>
      </c>
      <c r="E400" s="354" t="str">
        <f t="shared" ref="E400" si="1315">IF(OR(N400="",N400=0,G400="",J400=""),"",(IF(AND(F398=O$4,N400&lt;=Q$4),3,IF(AND(F398=O$4,N400&lt;=R$4),2,IF(AND(F398=O$4,N400&lt;=S$4),1,0)))+IF(AND(F398=O$5,N400&lt;=Q$5),3,IF(AND(F398=O$5,N400&lt;=R$5),2,IF(AND(F398=O$5,N400&lt;=S$5),1,0)))+IF(AND(F398=O$6,N400&lt;=Q$6),3,IF(AND(F398=O$6,N400&lt;=R$6),2,IF(AND(F398=O$6,N400&lt;=S$6),1,0)))+IF(AND(F398=O$7,N400&lt;=Q$7),3,IF(AND(F398=O$7,N400&lt;=R$7),2,IF(AND(F398=O$7,N400&lt;=S$7),1,0)))))</f>
        <v/>
      </c>
      <c r="F400" s="276" t="str">
        <f t="shared" ref="F400" si="1316">IF($F$23="","",$F$23)</f>
        <v>Education /Job Training</v>
      </c>
      <c r="G400" s="638"/>
      <c r="H400" s="639"/>
      <c r="I400" s="640"/>
      <c r="J400" s="638"/>
      <c r="K400" s="639"/>
      <c r="L400" s="639"/>
      <c r="M400" s="640"/>
      <c r="N400" s="269"/>
      <c r="O400" s="392">
        <f t="shared" ref="O400" si="1317">IF(F398="",0,1)</f>
        <v>0</v>
      </c>
      <c r="Q400" s="392" t="str">
        <f t="shared" ref="Q400" si="1318">IF(F398="","",IF(E400="",0,E400))</f>
        <v/>
      </c>
      <c r="R400" s="392" t="str">
        <f t="shared" ref="R400" si="1319">IF(F398="","",IF(E401="",0,E401))</f>
        <v/>
      </c>
      <c r="S400" s="392" t="str">
        <f t="shared" ref="S400" si="1320">IF(F398="","",IF(E402="",0,E402))</f>
        <v/>
      </c>
      <c r="X400" s="394"/>
      <c r="AA400" s="407" t="str">
        <f t="shared" si="1204"/>
        <v/>
      </c>
      <c r="AB400" s="354" t="str">
        <f t="shared" ref="AB400" si="1321">IF(OR(AK400="",AK400=0,AD400="",AG400=""),"",(IF(AND(AC398=AL$4,AK400&lt;=AN$4),3,IF(AND(AC398=AL$4,AK400&lt;=AO$4),2,IF(AND(AC398=AL$4,AK400&lt;=AP$4),1,0)))+IF(AND(AC398=AL$5,AK400&lt;=AN$5),3,IF(AND(AC398=AL$5,AK400&lt;=AO$5),2,IF(AND(AC398=AL$5,AK400&lt;=AP$5),1,0)))+IF(AND(AC398=AL$6,AK400&lt;=AN$6),3,IF(AND(AC398=AL$6,AK400&lt;=AO$6),2,IF(AND(AC398=AL$6,AK400&lt;=AP$6),1,0)))+IF(AND(AC398=AL$7,AK400&lt;=AN$7),3,IF(AND(AC398=AL$7,AK400&lt;=AO$7),2,IF(AND(AC398=AL$7,AK400&lt;=AP$7),1,0)))))</f>
        <v/>
      </c>
      <c r="AC400" s="276" t="str">
        <f t="shared" ref="AC400" si="1322">IF($F$23="","",$F$23)</f>
        <v>Education /Job Training</v>
      </c>
      <c r="AD400" s="646"/>
      <c r="AE400" s="647"/>
      <c r="AF400" s="648"/>
      <c r="AG400" s="646"/>
      <c r="AH400" s="647"/>
      <c r="AI400" s="647"/>
      <c r="AJ400" s="648"/>
      <c r="AK400" s="408"/>
      <c r="AL400" s="392">
        <f t="shared" ref="AL400" si="1323">IF(AC398="",0,1)</f>
        <v>0</v>
      </c>
      <c r="AN400" s="392" t="str">
        <f t="shared" ref="AN400" si="1324">IF(AC398="","",IF(AB400="",0,AB400))</f>
        <v/>
      </c>
      <c r="AO400" s="392" t="str">
        <f t="shared" ref="AO400" si="1325">IF(AC398="","",IF(AB401="",0,AB401))</f>
        <v/>
      </c>
      <c r="AP400" s="392" t="str">
        <f t="shared" ref="AP400" si="1326">IF(AC398="","",IF(AB402="",0,AB402))</f>
        <v/>
      </c>
      <c r="AU400" s="394"/>
    </row>
    <row r="401" spans="4:47" x14ac:dyDescent="0.25">
      <c r="D401" s="407" t="str">
        <f t="shared" si="1314"/>
        <v/>
      </c>
      <c r="E401" s="354" t="str">
        <f t="shared" ref="E401" si="1327">IF(OR(N401="",N401=0,G401="",J401=""),"",(IF(AND(F398=O$4,N401&lt;=Q$4),3,IF(AND(F398=O$4,N401&lt;=R$4),2,IF(AND(F398=O$4,N401&lt;=S$4),1,0)))+IF(AND(F398=O$5,N401&lt;=Q$5),3,IF(AND(F398=O$5,N401&lt;=R$5),2,IF(AND(F398=O$5,N401&lt;=S$5),1,0)))+IF(AND(F398=O$6,N401&lt;=Q$6),3,IF(AND(F398=O$6,N401&lt;=R$6),2,IF(AND(F398=O$6,N401&lt;=S$6),1,0)))+IF(AND(F398=O$7,N401&lt;=Q$7),3,IF(AND(F398=O$7,N401&lt;=R$7),2,IF(AND(F398=O$7,N401&lt;=S$7),1,0)))))</f>
        <v/>
      </c>
      <c r="F401" s="276" t="str">
        <f t="shared" ref="F401" si="1328">IF($F$24="","",$F$24)</f>
        <v>Health Services</v>
      </c>
      <c r="G401" s="638"/>
      <c r="H401" s="639"/>
      <c r="I401" s="640"/>
      <c r="J401" s="638"/>
      <c r="K401" s="639"/>
      <c r="L401" s="639"/>
      <c r="M401" s="640"/>
      <c r="N401" s="269"/>
      <c r="X401" s="394"/>
      <c r="AA401" s="407" t="str">
        <f t="shared" si="1204"/>
        <v/>
      </c>
      <c r="AB401" s="354" t="str">
        <f t="shared" ref="AB401" si="1329">IF(OR(AK401="",AK401=0,AD401="",AG401=""),"",(IF(AND(AC398=AL$4,AK401&lt;=AN$4),3,IF(AND(AC398=AL$4,AK401&lt;=AO$4),2,IF(AND(AC398=AL$4,AK401&lt;=AP$4),1,0)))+IF(AND(AC398=AL$5,AK401&lt;=AN$5),3,IF(AND(AC398=AL$5,AK401&lt;=AO$5),2,IF(AND(AC398=AL$5,AK401&lt;=AP$5),1,0)))+IF(AND(AC398=AL$6,AK401&lt;=AN$6),3,IF(AND(AC398=AL$6,AK401&lt;=AO$6),2,IF(AND(AC398=AL$6,AK401&lt;=AP$6),1,0)))+IF(AND(AC398=AL$7,AK401&lt;=AN$7),3,IF(AND(AC398=AL$7,AK401&lt;=AO$7),2,IF(AND(AC398=AL$7,AK401&lt;=AP$7),1,0)))))</f>
        <v/>
      </c>
      <c r="AC401" s="276" t="str">
        <f t="shared" ref="AC401" si="1330">IF($F$24="","",$F$24)</f>
        <v>Health Services</v>
      </c>
      <c r="AD401" s="646"/>
      <c r="AE401" s="647"/>
      <c r="AF401" s="648"/>
      <c r="AG401" s="646"/>
      <c r="AH401" s="647"/>
      <c r="AI401" s="647"/>
      <c r="AJ401" s="648"/>
      <c r="AK401" s="408"/>
      <c r="AU401" s="394"/>
    </row>
    <row r="402" spans="4:47" x14ac:dyDescent="0.25">
      <c r="D402" s="407" t="str">
        <f t="shared" si="1314"/>
        <v/>
      </c>
      <c r="E402" s="354" t="str">
        <f t="shared" ref="E402" si="1331">IF(OR(N402="",N402=0,G402="",J402=""),"",(IF(AND(F398=O$4,N402&lt;=Q$4),3,IF(AND(F398=O$4,N402&lt;=R$4),2,IF(AND(F398=O$4,N402&lt;=S$4),1,0)))+IF(AND(F398=O$5,N402&lt;=Q$5),3,IF(AND(F398=O$5,N402&lt;=R$5),2,IF(AND(F398=O$5,N402&lt;=S$5),1,0)))+IF(AND(F398=O$6,N402&lt;=Q$6),3,IF(AND(F398=O$6,N402&lt;=R$6),2,IF(AND(F398=O$6,N402&lt;=S$6),1,0)))+IF(AND(F398=O$7,N402&lt;=Q$7),3,IF(AND(F398=O$7,N402&lt;=R$7),2,IF(AND(F398=O$7,N402&lt;=S$7),1,0)))))</f>
        <v/>
      </c>
      <c r="F402" s="276" t="str">
        <f t="shared" ref="F402" si="1332">IF($F$25="","",$F$25)</f>
        <v>Recreation</v>
      </c>
      <c r="G402" s="638"/>
      <c r="H402" s="639"/>
      <c r="I402" s="640"/>
      <c r="J402" s="638"/>
      <c r="K402" s="639"/>
      <c r="L402" s="639"/>
      <c r="M402" s="640"/>
      <c r="N402" s="269"/>
      <c r="X402" s="394"/>
      <c r="AA402" s="407" t="str">
        <f t="shared" si="1204"/>
        <v/>
      </c>
      <c r="AB402" s="354" t="str">
        <f t="shared" ref="AB402" si="1333">IF(OR(AK402="",AK402=0,AD402="",AG402=""),"",(IF(AND(AC398=AL$4,AK402&lt;=AN$4),3,IF(AND(AC398=AL$4,AK402&lt;=AO$4),2,IF(AND(AC398=AL$4,AK402&lt;=AP$4),1,0)))+IF(AND(AC398=AL$5,AK402&lt;=AN$5),3,IF(AND(AC398=AL$5,AK402&lt;=AO$5),2,IF(AND(AC398=AL$5,AK402&lt;=AP$5),1,0)))+IF(AND(AC398=AL$6,AK402&lt;=AN$6),3,IF(AND(AC398=AL$6,AK402&lt;=AO$6),2,IF(AND(AC398=AL$6,AK402&lt;=AP$6),1,0)))+IF(AND(AC398=AL$7,AK402&lt;=AN$7),3,IF(AND(AC398=AL$7,AK402&lt;=AO$7),2,IF(AND(AC398=AL$7,AK402&lt;=AP$7),1,0)))))</f>
        <v/>
      </c>
      <c r="AC402" s="276" t="str">
        <f t="shared" ref="AC402" si="1334">IF($F$25="","",$F$25)</f>
        <v>Recreation</v>
      </c>
      <c r="AD402" s="646"/>
      <c r="AE402" s="647"/>
      <c r="AF402" s="648"/>
      <c r="AG402" s="646"/>
      <c r="AH402" s="647"/>
      <c r="AI402" s="647"/>
      <c r="AJ402" s="648"/>
      <c r="AK402" s="408"/>
      <c r="AU402" s="394"/>
    </row>
    <row r="403" spans="4:47" ht="16.5" thickBot="1" x14ac:dyDescent="0.3">
      <c r="D403" s="409"/>
      <c r="E403" s="132"/>
      <c r="F403" s="132"/>
      <c r="G403" s="132"/>
      <c r="H403" s="132"/>
      <c r="I403" s="132"/>
      <c r="J403" s="132"/>
      <c r="K403" s="132"/>
      <c r="L403" s="132"/>
      <c r="M403" s="132"/>
      <c r="N403" s="410"/>
      <c r="O403" s="411"/>
      <c r="X403" s="394"/>
      <c r="AA403" s="409"/>
      <c r="AB403" s="132"/>
      <c r="AC403" s="132"/>
      <c r="AD403" s="132"/>
      <c r="AE403" s="132"/>
      <c r="AF403" s="132"/>
      <c r="AG403" s="132"/>
      <c r="AH403" s="132"/>
      <c r="AI403" s="132"/>
      <c r="AJ403" s="132"/>
      <c r="AK403" s="410"/>
      <c r="AL403" s="411"/>
      <c r="AU403" s="394"/>
    </row>
    <row r="404" spans="4:47" x14ac:dyDescent="0.25">
      <c r="D404" s="641"/>
      <c r="E404" s="642"/>
      <c r="F404" s="642"/>
      <c r="G404" s="642"/>
      <c r="H404" s="642"/>
      <c r="I404" s="642"/>
      <c r="J404" s="642"/>
      <c r="K404" s="642"/>
      <c r="L404" s="642"/>
      <c r="M404" s="642"/>
      <c r="N404" s="643"/>
      <c r="X404" s="394"/>
      <c r="AA404" s="641"/>
      <c r="AB404" s="642"/>
      <c r="AC404" s="642"/>
      <c r="AD404" s="642"/>
      <c r="AE404" s="642"/>
      <c r="AF404" s="642"/>
      <c r="AG404" s="642"/>
      <c r="AH404" s="642"/>
      <c r="AI404" s="642"/>
      <c r="AJ404" s="642"/>
      <c r="AK404" s="643"/>
      <c r="AU404" s="394"/>
    </row>
    <row r="405" spans="4:47" ht="15" customHeight="1" x14ac:dyDescent="0.25">
      <c r="D405" s="398"/>
      <c r="E405" s="124" t="s">
        <v>35</v>
      </c>
      <c r="F405" s="353">
        <v>48</v>
      </c>
      <c r="G405" s="124" t="s">
        <v>306</v>
      </c>
      <c r="H405" s="124"/>
      <c r="I405" s="124"/>
      <c r="J405" s="21" t="s">
        <v>144</v>
      </c>
      <c r="K405" s="265"/>
      <c r="L405" s="1"/>
      <c r="M405" s="1"/>
      <c r="N405" s="400"/>
      <c r="X405" s="394"/>
      <c r="AA405" s="398"/>
      <c r="AB405" s="124" t="s">
        <v>35</v>
      </c>
      <c r="AC405" s="353">
        <v>48</v>
      </c>
      <c r="AD405" s="124" t="s">
        <v>306</v>
      </c>
      <c r="AE405" s="124"/>
      <c r="AF405" s="124"/>
      <c r="AG405" s="21" t="s">
        <v>144</v>
      </c>
      <c r="AH405" s="399"/>
      <c r="AI405" s="1"/>
      <c r="AJ405" s="1"/>
      <c r="AK405" s="400"/>
      <c r="AU405" s="394"/>
    </row>
    <row r="406" spans="4:47" ht="15" customHeight="1" x14ac:dyDescent="0.25">
      <c r="D406" s="644" t="s">
        <v>36</v>
      </c>
      <c r="E406" s="645"/>
      <c r="F406" s="268" t="s">
        <v>28</v>
      </c>
      <c r="G406" s="402" t="str">
        <f t="shared" ref="G406" si="1335">IF(F406=O$4,P$4,IF(F406=O$5,P$5,IF(F406=O$6,P$6,IF(F406=O$7,P$7,IF(F406=O$8,"","")))))</f>
        <v/>
      </c>
      <c r="H406" s="403"/>
      <c r="I406" s="403"/>
      <c r="J406" s="21" t="s">
        <v>145</v>
      </c>
      <c r="K406" s="265"/>
      <c r="L406" s="3"/>
      <c r="M406" s="3"/>
      <c r="N406" s="404"/>
      <c r="X406" s="394"/>
      <c r="AA406" s="644" t="s">
        <v>36</v>
      </c>
      <c r="AB406" s="645"/>
      <c r="AC406" s="401" t="s">
        <v>28</v>
      </c>
      <c r="AD406" s="402" t="str">
        <f t="shared" ref="AD406" si="1336">IF(AC406=AL$4,AM$4,IF(AC406=AL$5,AM$5,IF(AC406=AL$6,AM$6,IF(AC406=AL$7,AM$7,IF(AC406=AL$8,"","")))))</f>
        <v/>
      </c>
      <c r="AE406" s="403"/>
      <c r="AF406" s="403"/>
      <c r="AG406" s="21" t="s">
        <v>145</v>
      </c>
      <c r="AH406" s="399"/>
      <c r="AI406" s="3"/>
      <c r="AJ406" s="3"/>
      <c r="AK406" s="404"/>
      <c r="AU406" s="394"/>
    </row>
    <row r="407" spans="4:47" ht="15" customHeight="1" x14ac:dyDescent="0.25">
      <c r="D407" s="405" t="s">
        <v>299</v>
      </c>
      <c r="E407" s="361" t="s">
        <v>59</v>
      </c>
      <c r="F407" s="124" t="s">
        <v>37</v>
      </c>
      <c r="G407" s="124" t="s">
        <v>38</v>
      </c>
      <c r="H407" s="124"/>
      <c r="I407" s="124"/>
      <c r="J407" s="124" t="s">
        <v>39</v>
      </c>
      <c r="K407" s="124"/>
      <c r="L407" s="124"/>
      <c r="M407" s="124"/>
      <c r="N407" s="406" t="s">
        <v>40</v>
      </c>
      <c r="O407" s="396" t="s">
        <v>25</v>
      </c>
      <c r="P407" s="396"/>
      <c r="Q407" s="396" t="str">
        <f t="shared" ref="Q407" si="1337">IF($F$23="","",$F$23)</f>
        <v>Education /Job Training</v>
      </c>
      <c r="R407" s="396" t="str">
        <f t="shared" ref="R407" si="1338">IF($F$24="","",$F$24)</f>
        <v>Health Services</v>
      </c>
      <c r="S407" s="396" t="str">
        <f t="shared" ref="S407" si="1339">IF($F$25="","",$F$25)</f>
        <v>Recreation</v>
      </c>
      <c r="X407" s="394"/>
      <c r="AA407" s="405" t="s">
        <v>299</v>
      </c>
      <c r="AB407" s="361" t="s">
        <v>59</v>
      </c>
      <c r="AC407" s="124" t="s">
        <v>37</v>
      </c>
      <c r="AD407" s="124" t="s">
        <v>38</v>
      </c>
      <c r="AE407" s="124"/>
      <c r="AF407" s="124"/>
      <c r="AG407" s="124" t="s">
        <v>39</v>
      </c>
      <c r="AH407" s="124"/>
      <c r="AI407" s="124"/>
      <c r="AJ407" s="124"/>
      <c r="AK407" s="406" t="s">
        <v>40</v>
      </c>
      <c r="AL407" s="396" t="s">
        <v>25</v>
      </c>
      <c r="AM407" s="396"/>
      <c r="AN407" s="396" t="str">
        <f t="shared" ref="AN407" si="1340">IF($F$23="","",$F$23)</f>
        <v>Education /Job Training</v>
      </c>
      <c r="AO407" s="396" t="str">
        <f t="shared" ref="AO407" si="1341">IF($F$24="","",$F$24)</f>
        <v>Health Services</v>
      </c>
      <c r="AP407" s="396" t="str">
        <f t="shared" ref="AP407" si="1342">IF($F$25="","",$F$25)</f>
        <v>Recreation</v>
      </c>
      <c r="AU407" s="394"/>
    </row>
    <row r="408" spans="4:47" ht="15" customHeight="1" x14ac:dyDescent="0.25">
      <c r="D408" s="407" t="str">
        <f t="shared" ref="D408:D410" si="1343">IFERROR(VLOOKUP($E408,$U$4:$V$6,2,0),"")</f>
        <v/>
      </c>
      <c r="E408" s="354" t="str">
        <f t="shared" ref="E408" si="1344">IF(OR(N408="",N408=0,G408="",J408=""),"",(IF(AND(F406=O$4,N408&lt;=Q$4),3,IF(AND(F406=O$4,N408&lt;=R$4),2,IF(AND(F406=O$4,N408&lt;=S$4),1,0)))+IF(AND(F406=O$5,N408&lt;=Q$5),3,IF(AND(F406=O$5,N408&lt;=R$5),2,IF(AND(F406=O$5,N408&lt;=S$5),1,0)))+IF(AND(F406=O$6,N408&lt;=Q$6),3,IF(AND(F406=O$6,N408&lt;=R$6),2,IF(AND(F406=O$6,N408&lt;=S$6),1,0)))+IF(AND(F406=O$7,N408&lt;=Q$7),3,IF(AND(F406=O$7,N408&lt;=R$7),2,IF(AND(F406=O$7,N408&lt;=S$7),1,0)))))</f>
        <v/>
      </c>
      <c r="F408" s="276" t="str">
        <f t="shared" ref="F408" si="1345">IF($F$23="","",$F$23)</f>
        <v>Education /Job Training</v>
      </c>
      <c r="G408" s="638"/>
      <c r="H408" s="639"/>
      <c r="I408" s="640"/>
      <c r="J408" s="638"/>
      <c r="K408" s="639"/>
      <c r="L408" s="639"/>
      <c r="M408" s="640"/>
      <c r="N408" s="269"/>
      <c r="O408" s="392">
        <f t="shared" ref="O408" si="1346">IF(F406="",0,1)</f>
        <v>0</v>
      </c>
      <c r="Q408" s="392" t="str">
        <f t="shared" ref="Q408" si="1347">IF(F406="","",IF(E408="",0,E408))</f>
        <v/>
      </c>
      <c r="R408" s="392" t="str">
        <f t="shared" ref="R408" si="1348">IF(F406="","",IF(E409="",0,E409))</f>
        <v/>
      </c>
      <c r="S408" s="392" t="str">
        <f t="shared" ref="S408" si="1349">IF(F406="","",IF(E410="",0,E410))</f>
        <v/>
      </c>
      <c r="X408" s="394"/>
      <c r="AA408" s="407" t="str">
        <f t="shared" si="1204"/>
        <v/>
      </c>
      <c r="AB408" s="354" t="str">
        <f t="shared" ref="AB408" si="1350">IF(OR(AK408="",AK408=0,AD408="",AG408=""),"",(IF(AND(AC406=AL$4,AK408&lt;=AN$4),3,IF(AND(AC406=AL$4,AK408&lt;=AO$4),2,IF(AND(AC406=AL$4,AK408&lt;=AP$4),1,0)))+IF(AND(AC406=AL$5,AK408&lt;=AN$5),3,IF(AND(AC406=AL$5,AK408&lt;=AO$5),2,IF(AND(AC406=AL$5,AK408&lt;=AP$5),1,0)))+IF(AND(AC406=AL$6,AK408&lt;=AN$6),3,IF(AND(AC406=AL$6,AK408&lt;=AO$6),2,IF(AND(AC406=AL$6,AK408&lt;=AP$6),1,0)))+IF(AND(AC406=AL$7,AK408&lt;=AN$7),3,IF(AND(AC406=AL$7,AK408&lt;=AO$7),2,IF(AND(AC406=AL$7,AK408&lt;=AP$7),1,0)))))</f>
        <v/>
      </c>
      <c r="AC408" s="276" t="str">
        <f t="shared" ref="AC408" si="1351">IF($F$23="","",$F$23)</f>
        <v>Education /Job Training</v>
      </c>
      <c r="AD408" s="646"/>
      <c r="AE408" s="647"/>
      <c r="AF408" s="648"/>
      <c r="AG408" s="646"/>
      <c r="AH408" s="647"/>
      <c r="AI408" s="647"/>
      <c r="AJ408" s="648"/>
      <c r="AK408" s="408"/>
      <c r="AL408" s="392">
        <f t="shared" ref="AL408" si="1352">IF(AC406="",0,1)</f>
        <v>0</v>
      </c>
      <c r="AN408" s="392" t="str">
        <f t="shared" ref="AN408" si="1353">IF(AC406="","",IF(AB408="",0,AB408))</f>
        <v/>
      </c>
      <c r="AO408" s="392" t="str">
        <f t="shared" ref="AO408" si="1354">IF(AC406="","",IF(AB409="",0,AB409))</f>
        <v/>
      </c>
      <c r="AP408" s="392" t="str">
        <f t="shared" ref="AP408" si="1355">IF(AC406="","",IF(AB410="",0,AB410))</f>
        <v/>
      </c>
      <c r="AU408" s="394"/>
    </row>
    <row r="409" spans="4:47" ht="15" customHeight="1" x14ac:dyDescent="0.25">
      <c r="D409" s="407" t="str">
        <f t="shared" si="1343"/>
        <v/>
      </c>
      <c r="E409" s="354" t="str">
        <f t="shared" ref="E409" si="1356">IF(OR(N409="",N409=0,G409="",J409=""),"",(IF(AND(F406=O$4,N409&lt;=Q$4),3,IF(AND(F406=O$4,N409&lt;=R$4),2,IF(AND(F406=O$4,N409&lt;=S$4),1,0)))+IF(AND(F406=O$5,N409&lt;=Q$5),3,IF(AND(F406=O$5,N409&lt;=R$5),2,IF(AND(F406=O$5,N409&lt;=S$5),1,0)))+IF(AND(F406=O$6,N409&lt;=Q$6),3,IF(AND(F406=O$6,N409&lt;=R$6),2,IF(AND(F406=O$6,N409&lt;=S$6),1,0)))+IF(AND(F406=O$7,N409&lt;=Q$7),3,IF(AND(F406=O$7,N409&lt;=R$7),2,IF(AND(F406=O$7,N409&lt;=S$7),1,0)))))</f>
        <v/>
      </c>
      <c r="F409" s="276" t="str">
        <f t="shared" ref="F409" si="1357">IF($F$24="","",$F$24)</f>
        <v>Health Services</v>
      </c>
      <c r="G409" s="638"/>
      <c r="H409" s="639"/>
      <c r="I409" s="640"/>
      <c r="J409" s="638"/>
      <c r="K409" s="639"/>
      <c r="L409" s="639"/>
      <c r="M409" s="640"/>
      <c r="N409" s="269"/>
      <c r="X409" s="394"/>
      <c r="AA409" s="407" t="str">
        <f t="shared" si="1204"/>
        <v/>
      </c>
      <c r="AB409" s="354" t="str">
        <f t="shared" ref="AB409" si="1358">IF(OR(AK409="",AK409=0,AD409="",AG409=""),"",(IF(AND(AC406=AL$4,AK409&lt;=AN$4),3,IF(AND(AC406=AL$4,AK409&lt;=AO$4),2,IF(AND(AC406=AL$4,AK409&lt;=AP$4),1,0)))+IF(AND(AC406=AL$5,AK409&lt;=AN$5),3,IF(AND(AC406=AL$5,AK409&lt;=AO$5),2,IF(AND(AC406=AL$5,AK409&lt;=AP$5),1,0)))+IF(AND(AC406=AL$6,AK409&lt;=AN$6),3,IF(AND(AC406=AL$6,AK409&lt;=AO$6),2,IF(AND(AC406=AL$6,AK409&lt;=AP$6),1,0)))+IF(AND(AC406=AL$7,AK409&lt;=AN$7),3,IF(AND(AC406=AL$7,AK409&lt;=AO$7),2,IF(AND(AC406=AL$7,AK409&lt;=AP$7),1,0)))))</f>
        <v/>
      </c>
      <c r="AC409" s="276" t="str">
        <f t="shared" ref="AC409" si="1359">IF($F$24="","",$F$24)</f>
        <v>Health Services</v>
      </c>
      <c r="AD409" s="646"/>
      <c r="AE409" s="647"/>
      <c r="AF409" s="648"/>
      <c r="AG409" s="646"/>
      <c r="AH409" s="647"/>
      <c r="AI409" s="647"/>
      <c r="AJ409" s="648"/>
      <c r="AK409" s="408"/>
      <c r="AU409" s="394"/>
    </row>
    <row r="410" spans="4:47" x14ac:dyDescent="0.25">
      <c r="D410" s="407" t="str">
        <f t="shared" si="1343"/>
        <v/>
      </c>
      <c r="E410" s="354" t="str">
        <f t="shared" ref="E410" si="1360">IF(OR(N410="",N410=0,G410="",J410=""),"",(IF(AND(F406=O$4,N410&lt;=Q$4),3,IF(AND(F406=O$4,N410&lt;=R$4),2,IF(AND(F406=O$4,N410&lt;=S$4),1,0)))+IF(AND(F406=O$5,N410&lt;=Q$5),3,IF(AND(F406=O$5,N410&lt;=R$5),2,IF(AND(F406=O$5,N410&lt;=S$5),1,0)))+IF(AND(F406=O$6,N410&lt;=Q$6),3,IF(AND(F406=O$6,N410&lt;=R$6),2,IF(AND(F406=O$6,N410&lt;=S$6),1,0)))+IF(AND(F406=O$7,N410&lt;=Q$7),3,IF(AND(F406=O$7,N410&lt;=R$7),2,IF(AND(F406=O$7,N410&lt;=S$7),1,0)))))</f>
        <v/>
      </c>
      <c r="F410" s="276" t="str">
        <f t="shared" ref="F410" si="1361">IF($F$25="","",$F$25)</f>
        <v>Recreation</v>
      </c>
      <c r="G410" s="638"/>
      <c r="H410" s="639"/>
      <c r="I410" s="640"/>
      <c r="J410" s="638"/>
      <c r="K410" s="639"/>
      <c r="L410" s="639"/>
      <c r="M410" s="640"/>
      <c r="N410" s="269"/>
      <c r="X410" s="394"/>
      <c r="AA410" s="407" t="str">
        <f t="shared" si="1204"/>
        <v/>
      </c>
      <c r="AB410" s="354" t="str">
        <f t="shared" ref="AB410" si="1362">IF(OR(AK410="",AK410=0,AD410="",AG410=""),"",(IF(AND(AC406=AL$4,AK410&lt;=AN$4),3,IF(AND(AC406=AL$4,AK410&lt;=AO$4),2,IF(AND(AC406=AL$4,AK410&lt;=AP$4),1,0)))+IF(AND(AC406=AL$5,AK410&lt;=AN$5),3,IF(AND(AC406=AL$5,AK410&lt;=AO$5),2,IF(AND(AC406=AL$5,AK410&lt;=AP$5),1,0)))+IF(AND(AC406=AL$6,AK410&lt;=AN$6),3,IF(AND(AC406=AL$6,AK410&lt;=AO$6),2,IF(AND(AC406=AL$6,AK410&lt;=AP$6),1,0)))+IF(AND(AC406=AL$7,AK410&lt;=AN$7),3,IF(AND(AC406=AL$7,AK410&lt;=AO$7),2,IF(AND(AC406=AL$7,AK410&lt;=AP$7),1,0)))))</f>
        <v/>
      </c>
      <c r="AC410" s="276" t="str">
        <f t="shared" ref="AC410" si="1363">IF($F$25="","",$F$25)</f>
        <v>Recreation</v>
      </c>
      <c r="AD410" s="646"/>
      <c r="AE410" s="647"/>
      <c r="AF410" s="648"/>
      <c r="AG410" s="646"/>
      <c r="AH410" s="647"/>
      <c r="AI410" s="647"/>
      <c r="AJ410" s="648"/>
      <c r="AK410" s="408"/>
      <c r="AU410" s="394"/>
    </row>
    <row r="411" spans="4:47" ht="16.5" thickBot="1" x14ac:dyDescent="0.3">
      <c r="D411" s="409"/>
      <c r="E411" s="132"/>
      <c r="F411" s="132"/>
      <c r="G411" s="132"/>
      <c r="H411" s="132"/>
      <c r="I411" s="132"/>
      <c r="J411" s="132"/>
      <c r="K411" s="132"/>
      <c r="L411" s="132"/>
      <c r="M411" s="132"/>
      <c r="N411" s="410"/>
      <c r="O411" s="411"/>
      <c r="X411" s="394"/>
      <c r="AA411" s="409"/>
      <c r="AB411" s="132"/>
      <c r="AC411" s="132"/>
      <c r="AD411" s="132"/>
      <c r="AE411" s="132"/>
      <c r="AF411" s="132"/>
      <c r="AG411" s="132"/>
      <c r="AH411" s="132"/>
      <c r="AI411" s="132"/>
      <c r="AJ411" s="132"/>
      <c r="AK411" s="410"/>
      <c r="AL411" s="411"/>
      <c r="AU411" s="394"/>
    </row>
    <row r="412" spans="4:47" x14ac:dyDescent="0.25">
      <c r="D412" s="641"/>
      <c r="E412" s="642"/>
      <c r="F412" s="642"/>
      <c r="G412" s="642"/>
      <c r="H412" s="642"/>
      <c r="I412" s="642"/>
      <c r="J412" s="642"/>
      <c r="K412" s="642"/>
      <c r="L412" s="642"/>
      <c r="M412" s="642"/>
      <c r="N412" s="643"/>
      <c r="X412" s="394"/>
      <c r="AA412" s="641"/>
      <c r="AB412" s="642"/>
      <c r="AC412" s="642"/>
      <c r="AD412" s="642"/>
      <c r="AE412" s="642"/>
      <c r="AF412" s="642"/>
      <c r="AG412" s="642"/>
      <c r="AH412" s="642"/>
      <c r="AI412" s="642"/>
      <c r="AJ412" s="642"/>
      <c r="AK412" s="643"/>
      <c r="AU412" s="394"/>
    </row>
    <row r="413" spans="4:47" x14ac:dyDescent="0.25">
      <c r="D413" s="398"/>
      <c r="E413" s="124" t="s">
        <v>35</v>
      </c>
      <c r="F413" s="353">
        <v>49</v>
      </c>
      <c r="G413" s="124" t="s">
        <v>306</v>
      </c>
      <c r="H413" s="124"/>
      <c r="I413" s="124"/>
      <c r="J413" s="21" t="s">
        <v>144</v>
      </c>
      <c r="K413" s="265"/>
      <c r="L413" s="1"/>
      <c r="M413" s="1"/>
      <c r="N413" s="400"/>
      <c r="X413" s="394"/>
      <c r="AA413" s="398"/>
      <c r="AB413" s="124" t="s">
        <v>35</v>
      </c>
      <c r="AC413" s="353">
        <v>49</v>
      </c>
      <c r="AD413" s="124" t="s">
        <v>306</v>
      </c>
      <c r="AE413" s="124"/>
      <c r="AF413" s="124"/>
      <c r="AG413" s="21" t="s">
        <v>144</v>
      </c>
      <c r="AH413" s="399"/>
      <c r="AI413" s="1"/>
      <c r="AJ413" s="1"/>
      <c r="AK413" s="400"/>
      <c r="AU413" s="394"/>
    </row>
    <row r="414" spans="4:47" x14ac:dyDescent="0.25">
      <c r="D414" s="644" t="s">
        <v>36</v>
      </c>
      <c r="E414" s="645"/>
      <c r="F414" s="268" t="s">
        <v>28</v>
      </c>
      <c r="G414" s="402" t="str">
        <f t="shared" ref="G414" si="1364">IF(F414=O$4,P$4,IF(F414=O$5,P$5,IF(F414=O$6,P$6,IF(F414=O$7,P$7,IF(F414=O$8,"","")))))</f>
        <v/>
      </c>
      <c r="H414" s="403"/>
      <c r="I414" s="403"/>
      <c r="J414" s="21" t="s">
        <v>145</v>
      </c>
      <c r="K414" s="265"/>
      <c r="L414" s="3"/>
      <c r="M414" s="3"/>
      <c r="N414" s="404"/>
      <c r="X414" s="394"/>
      <c r="AA414" s="644" t="s">
        <v>36</v>
      </c>
      <c r="AB414" s="645"/>
      <c r="AC414" s="401" t="s">
        <v>28</v>
      </c>
      <c r="AD414" s="402" t="str">
        <f t="shared" ref="AD414" si="1365">IF(AC414=AL$4,AM$4,IF(AC414=AL$5,AM$5,IF(AC414=AL$6,AM$6,IF(AC414=AL$7,AM$7,IF(AC414=AL$8,"","")))))</f>
        <v/>
      </c>
      <c r="AE414" s="403"/>
      <c r="AF414" s="403"/>
      <c r="AG414" s="21" t="s">
        <v>145</v>
      </c>
      <c r="AH414" s="399"/>
      <c r="AI414" s="3"/>
      <c r="AJ414" s="3"/>
      <c r="AK414" s="404"/>
      <c r="AU414" s="394"/>
    </row>
    <row r="415" spans="4:47" ht="15" customHeight="1" x14ac:dyDescent="0.25">
      <c r="D415" s="405" t="s">
        <v>299</v>
      </c>
      <c r="E415" s="361" t="s">
        <v>59</v>
      </c>
      <c r="F415" s="124" t="s">
        <v>37</v>
      </c>
      <c r="G415" s="124" t="s">
        <v>38</v>
      </c>
      <c r="H415" s="124"/>
      <c r="I415" s="124"/>
      <c r="J415" s="124" t="s">
        <v>39</v>
      </c>
      <c r="K415" s="124"/>
      <c r="L415" s="124"/>
      <c r="M415" s="124"/>
      <c r="N415" s="406" t="s">
        <v>40</v>
      </c>
      <c r="O415" s="396" t="s">
        <v>25</v>
      </c>
      <c r="P415" s="396"/>
      <c r="Q415" s="396" t="str">
        <f t="shared" ref="Q415" si="1366">IF($F$23="","",$F$23)</f>
        <v>Education /Job Training</v>
      </c>
      <c r="R415" s="396" t="str">
        <f t="shared" ref="R415" si="1367">IF($F$24="","",$F$24)</f>
        <v>Health Services</v>
      </c>
      <c r="S415" s="396" t="str">
        <f t="shared" ref="S415" si="1368">IF($F$25="","",$F$25)</f>
        <v>Recreation</v>
      </c>
      <c r="X415" s="394"/>
      <c r="AA415" s="405" t="s">
        <v>299</v>
      </c>
      <c r="AB415" s="361" t="s">
        <v>59</v>
      </c>
      <c r="AC415" s="124" t="s">
        <v>37</v>
      </c>
      <c r="AD415" s="124" t="s">
        <v>38</v>
      </c>
      <c r="AE415" s="124"/>
      <c r="AF415" s="124"/>
      <c r="AG415" s="124" t="s">
        <v>39</v>
      </c>
      <c r="AH415" s="124"/>
      <c r="AI415" s="124"/>
      <c r="AJ415" s="124"/>
      <c r="AK415" s="406" t="s">
        <v>40</v>
      </c>
      <c r="AL415" s="396" t="s">
        <v>25</v>
      </c>
      <c r="AM415" s="396"/>
      <c r="AN415" s="396" t="str">
        <f t="shared" ref="AN415" si="1369">IF($F$23="","",$F$23)</f>
        <v>Education /Job Training</v>
      </c>
      <c r="AO415" s="396" t="str">
        <f t="shared" ref="AO415" si="1370">IF($F$24="","",$F$24)</f>
        <v>Health Services</v>
      </c>
      <c r="AP415" s="396" t="str">
        <f t="shared" ref="AP415" si="1371">IF($F$25="","",$F$25)</f>
        <v>Recreation</v>
      </c>
      <c r="AU415" s="394"/>
    </row>
    <row r="416" spans="4:47" ht="15" customHeight="1" x14ac:dyDescent="0.25">
      <c r="D416" s="407" t="str">
        <f t="shared" ref="D416:D418" si="1372">IFERROR(VLOOKUP($E416,$U$4:$V$6,2,0),"")</f>
        <v/>
      </c>
      <c r="E416" s="354" t="str">
        <f t="shared" ref="E416" si="1373">IF(OR(N416="",N416=0,G416="",J416=""),"",(IF(AND(F414=O$4,N416&lt;=Q$4),3,IF(AND(F414=O$4,N416&lt;=R$4),2,IF(AND(F414=O$4,N416&lt;=S$4),1,0)))+IF(AND(F414=O$5,N416&lt;=Q$5),3,IF(AND(F414=O$5,N416&lt;=R$5),2,IF(AND(F414=O$5,N416&lt;=S$5),1,0)))+IF(AND(F414=O$6,N416&lt;=Q$6),3,IF(AND(F414=O$6,N416&lt;=R$6),2,IF(AND(F414=O$6,N416&lt;=S$6),1,0)))+IF(AND(F414=O$7,N416&lt;=Q$7),3,IF(AND(F414=O$7,N416&lt;=R$7),2,IF(AND(F414=O$7,N416&lt;=S$7),1,0)))))</f>
        <v/>
      </c>
      <c r="F416" s="276" t="str">
        <f t="shared" ref="F416" si="1374">IF($F$23="","",$F$23)</f>
        <v>Education /Job Training</v>
      </c>
      <c r="G416" s="638"/>
      <c r="H416" s="639"/>
      <c r="I416" s="640"/>
      <c r="J416" s="638"/>
      <c r="K416" s="639"/>
      <c r="L416" s="639"/>
      <c r="M416" s="640"/>
      <c r="N416" s="269"/>
      <c r="O416" s="392">
        <f t="shared" ref="O416" si="1375">IF(F414="",0,1)</f>
        <v>0</v>
      </c>
      <c r="Q416" s="392" t="str">
        <f t="shared" ref="Q416" si="1376">IF(F414="","",IF(E416="",0,E416))</f>
        <v/>
      </c>
      <c r="R416" s="392" t="str">
        <f t="shared" ref="R416" si="1377">IF(F414="","",IF(E417="",0,E417))</f>
        <v/>
      </c>
      <c r="S416" s="392" t="str">
        <f t="shared" ref="S416" si="1378">IF(F414="","",IF(E418="",0,E418))</f>
        <v/>
      </c>
      <c r="X416" s="394"/>
      <c r="AA416" s="407" t="str">
        <f t="shared" si="1204"/>
        <v/>
      </c>
      <c r="AB416" s="354" t="str">
        <f t="shared" ref="AB416" si="1379">IF(OR(AK416="",AK416=0,AD416="",AG416=""),"",(IF(AND(AC414=AL$4,AK416&lt;=AN$4),3,IF(AND(AC414=AL$4,AK416&lt;=AO$4),2,IF(AND(AC414=AL$4,AK416&lt;=AP$4),1,0)))+IF(AND(AC414=AL$5,AK416&lt;=AN$5),3,IF(AND(AC414=AL$5,AK416&lt;=AO$5),2,IF(AND(AC414=AL$5,AK416&lt;=AP$5),1,0)))+IF(AND(AC414=AL$6,AK416&lt;=AN$6),3,IF(AND(AC414=AL$6,AK416&lt;=AO$6),2,IF(AND(AC414=AL$6,AK416&lt;=AP$6),1,0)))+IF(AND(AC414=AL$7,AK416&lt;=AN$7),3,IF(AND(AC414=AL$7,AK416&lt;=AO$7),2,IF(AND(AC414=AL$7,AK416&lt;=AP$7),1,0)))))</f>
        <v/>
      </c>
      <c r="AC416" s="276" t="str">
        <f t="shared" ref="AC416" si="1380">IF($F$23="","",$F$23)</f>
        <v>Education /Job Training</v>
      </c>
      <c r="AD416" s="646"/>
      <c r="AE416" s="647"/>
      <c r="AF416" s="648"/>
      <c r="AG416" s="646"/>
      <c r="AH416" s="647"/>
      <c r="AI416" s="647"/>
      <c r="AJ416" s="648"/>
      <c r="AK416" s="408"/>
      <c r="AL416" s="392">
        <f t="shared" ref="AL416" si="1381">IF(AC414="",0,1)</f>
        <v>0</v>
      </c>
      <c r="AN416" s="392" t="str">
        <f t="shared" ref="AN416" si="1382">IF(AC414="","",IF(AB416="",0,AB416))</f>
        <v/>
      </c>
      <c r="AO416" s="392" t="str">
        <f t="shared" ref="AO416" si="1383">IF(AC414="","",IF(AB417="",0,AB417))</f>
        <v/>
      </c>
      <c r="AP416" s="392" t="str">
        <f t="shared" ref="AP416" si="1384">IF(AC414="","",IF(AB418="",0,AB418))</f>
        <v/>
      </c>
      <c r="AU416" s="394"/>
    </row>
    <row r="417" spans="4:47" ht="15" customHeight="1" x14ac:dyDescent="0.25">
      <c r="D417" s="407" t="str">
        <f t="shared" si="1372"/>
        <v/>
      </c>
      <c r="E417" s="354" t="str">
        <f t="shared" ref="E417" si="1385">IF(OR(N417="",N417=0,G417="",J417=""),"",(IF(AND(F414=O$4,N417&lt;=Q$4),3,IF(AND(F414=O$4,N417&lt;=R$4),2,IF(AND(F414=O$4,N417&lt;=S$4),1,0)))+IF(AND(F414=O$5,N417&lt;=Q$5),3,IF(AND(F414=O$5,N417&lt;=R$5),2,IF(AND(F414=O$5,N417&lt;=S$5),1,0)))+IF(AND(F414=O$6,N417&lt;=Q$6),3,IF(AND(F414=O$6,N417&lt;=R$6),2,IF(AND(F414=O$6,N417&lt;=S$6),1,0)))+IF(AND(F414=O$7,N417&lt;=Q$7),3,IF(AND(F414=O$7,N417&lt;=R$7),2,IF(AND(F414=O$7,N417&lt;=S$7),1,0)))))</f>
        <v/>
      </c>
      <c r="F417" s="276" t="str">
        <f t="shared" ref="F417" si="1386">IF($F$24="","",$F$24)</f>
        <v>Health Services</v>
      </c>
      <c r="G417" s="638"/>
      <c r="H417" s="639"/>
      <c r="I417" s="640"/>
      <c r="J417" s="638"/>
      <c r="K417" s="639"/>
      <c r="L417" s="639"/>
      <c r="M417" s="640"/>
      <c r="N417" s="269"/>
      <c r="X417" s="394"/>
      <c r="AA417" s="407" t="str">
        <f t="shared" si="1204"/>
        <v/>
      </c>
      <c r="AB417" s="354" t="str">
        <f t="shared" ref="AB417" si="1387">IF(OR(AK417="",AK417=0,AD417="",AG417=""),"",(IF(AND(AC414=AL$4,AK417&lt;=AN$4),3,IF(AND(AC414=AL$4,AK417&lt;=AO$4),2,IF(AND(AC414=AL$4,AK417&lt;=AP$4),1,0)))+IF(AND(AC414=AL$5,AK417&lt;=AN$5),3,IF(AND(AC414=AL$5,AK417&lt;=AO$5),2,IF(AND(AC414=AL$5,AK417&lt;=AP$5),1,0)))+IF(AND(AC414=AL$6,AK417&lt;=AN$6),3,IF(AND(AC414=AL$6,AK417&lt;=AO$6),2,IF(AND(AC414=AL$6,AK417&lt;=AP$6),1,0)))+IF(AND(AC414=AL$7,AK417&lt;=AN$7),3,IF(AND(AC414=AL$7,AK417&lt;=AO$7),2,IF(AND(AC414=AL$7,AK417&lt;=AP$7),1,0)))))</f>
        <v/>
      </c>
      <c r="AC417" s="276" t="str">
        <f t="shared" ref="AC417" si="1388">IF($F$24="","",$F$24)</f>
        <v>Health Services</v>
      </c>
      <c r="AD417" s="646"/>
      <c r="AE417" s="647"/>
      <c r="AF417" s="648"/>
      <c r="AG417" s="646"/>
      <c r="AH417" s="647"/>
      <c r="AI417" s="647"/>
      <c r="AJ417" s="648"/>
      <c r="AK417" s="408"/>
      <c r="AU417" s="394"/>
    </row>
    <row r="418" spans="4:47" ht="15" customHeight="1" x14ac:dyDescent="0.25">
      <c r="D418" s="407" t="str">
        <f t="shared" si="1372"/>
        <v/>
      </c>
      <c r="E418" s="354" t="str">
        <f t="shared" ref="E418" si="1389">IF(OR(N418="",N418=0,G418="",J418=""),"",(IF(AND(F414=O$4,N418&lt;=Q$4),3,IF(AND(F414=O$4,N418&lt;=R$4),2,IF(AND(F414=O$4,N418&lt;=S$4),1,0)))+IF(AND(F414=O$5,N418&lt;=Q$5),3,IF(AND(F414=O$5,N418&lt;=R$5),2,IF(AND(F414=O$5,N418&lt;=S$5),1,0)))+IF(AND(F414=O$6,N418&lt;=Q$6),3,IF(AND(F414=O$6,N418&lt;=R$6),2,IF(AND(F414=O$6,N418&lt;=S$6),1,0)))+IF(AND(F414=O$7,N418&lt;=Q$7),3,IF(AND(F414=O$7,N418&lt;=R$7),2,IF(AND(F414=O$7,N418&lt;=S$7),1,0)))))</f>
        <v/>
      </c>
      <c r="F418" s="276" t="str">
        <f t="shared" ref="F418" si="1390">IF($F$25="","",$F$25)</f>
        <v>Recreation</v>
      </c>
      <c r="G418" s="638"/>
      <c r="H418" s="639"/>
      <c r="I418" s="640"/>
      <c r="J418" s="638"/>
      <c r="K418" s="639"/>
      <c r="L418" s="639"/>
      <c r="M418" s="640"/>
      <c r="N418" s="269"/>
      <c r="X418" s="394"/>
      <c r="AA418" s="407" t="str">
        <f t="shared" si="1204"/>
        <v/>
      </c>
      <c r="AB418" s="354" t="str">
        <f t="shared" ref="AB418" si="1391">IF(OR(AK418="",AK418=0,AD418="",AG418=""),"",(IF(AND(AC414=AL$4,AK418&lt;=AN$4),3,IF(AND(AC414=AL$4,AK418&lt;=AO$4),2,IF(AND(AC414=AL$4,AK418&lt;=AP$4),1,0)))+IF(AND(AC414=AL$5,AK418&lt;=AN$5),3,IF(AND(AC414=AL$5,AK418&lt;=AO$5),2,IF(AND(AC414=AL$5,AK418&lt;=AP$5),1,0)))+IF(AND(AC414=AL$6,AK418&lt;=AN$6),3,IF(AND(AC414=AL$6,AK418&lt;=AO$6),2,IF(AND(AC414=AL$6,AK418&lt;=AP$6),1,0)))+IF(AND(AC414=AL$7,AK418&lt;=AN$7),3,IF(AND(AC414=AL$7,AK418&lt;=AO$7),2,IF(AND(AC414=AL$7,AK418&lt;=AP$7),1,0)))))</f>
        <v/>
      </c>
      <c r="AC418" s="276" t="str">
        <f t="shared" ref="AC418" si="1392">IF($F$25="","",$F$25)</f>
        <v>Recreation</v>
      </c>
      <c r="AD418" s="646"/>
      <c r="AE418" s="647"/>
      <c r="AF418" s="648"/>
      <c r="AG418" s="646"/>
      <c r="AH418" s="647"/>
      <c r="AI418" s="647"/>
      <c r="AJ418" s="648"/>
      <c r="AK418" s="408"/>
      <c r="AU418" s="394"/>
    </row>
    <row r="419" spans="4:47" ht="15" customHeight="1" thickBot="1" x14ac:dyDescent="0.3">
      <c r="D419" s="409"/>
      <c r="E419" s="132"/>
      <c r="F419" s="132"/>
      <c r="G419" s="132"/>
      <c r="H419" s="132"/>
      <c r="I419" s="132"/>
      <c r="J419" s="132"/>
      <c r="K419" s="132"/>
      <c r="L419" s="132"/>
      <c r="M419" s="132"/>
      <c r="N419" s="410"/>
      <c r="O419" s="411"/>
      <c r="X419" s="394"/>
      <c r="AA419" s="409"/>
      <c r="AB419" s="132"/>
      <c r="AC419" s="132"/>
      <c r="AD419" s="132"/>
      <c r="AE419" s="132"/>
      <c r="AF419" s="132"/>
      <c r="AG419" s="132"/>
      <c r="AH419" s="132"/>
      <c r="AI419" s="132"/>
      <c r="AJ419" s="132"/>
      <c r="AK419" s="410"/>
      <c r="AL419" s="411"/>
      <c r="AU419" s="394"/>
    </row>
    <row r="420" spans="4:47" x14ac:dyDescent="0.25">
      <c r="D420" s="641"/>
      <c r="E420" s="642"/>
      <c r="F420" s="642"/>
      <c r="G420" s="642"/>
      <c r="H420" s="642"/>
      <c r="I420" s="642"/>
      <c r="J420" s="642"/>
      <c r="K420" s="642"/>
      <c r="L420" s="642"/>
      <c r="M420" s="642"/>
      <c r="N420" s="643"/>
      <c r="X420" s="394"/>
      <c r="AA420" s="641"/>
      <c r="AB420" s="642"/>
      <c r="AC420" s="642"/>
      <c r="AD420" s="642"/>
      <c r="AE420" s="642"/>
      <c r="AF420" s="642"/>
      <c r="AG420" s="642"/>
      <c r="AH420" s="642"/>
      <c r="AI420" s="642"/>
      <c r="AJ420" s="642"/>
      <c r="AK420" s="643"/>
      <c r="AU420" s="394"/>
    </row>
    <row r="421" spans="4:47" x14ac:dyDescent="0.25">
      <c r="D421" s="398"/>
      <c r="E421" s="124" t="s">
        <v>35</v>
      </c>
      <c r="F421" s="353">
        <v>50</v>
      </c>
      <c r="G421" s="124" t="s">
        <v>306</v>
      </c>
      <c r="H421" s="124"/>
      <c r="I421" s="124"/>
      <c r="J421" s="21" t="s">
        <v>144</v>
      </c>
      <c r="K421" s="265"/>
      <c r="L421" s="1"/>
      <c r="M421" s="1"/>
      <c r="N421" s="400"/>
      <c r="X421" s="394"/>
      <c r="AA421" s="398"/>
      <c r="AB421" s="124" t="s">
        <v>35</v>
      </c>
      <c r="AC421" s="353">
        <v>50</v>
      </c>
      <c r="AD421" s="124" t="s">
        <v>306</v>
      </c>
      <c r="AE421" s="124"/>
      <c r="AF421" s="124"/>
      <c r="AG421" s="21" t="s">
        <v>144</v>
      </c>
      <c r="AH421" s="399"/>
      <c r="AI421" s="1"/>
      <c r="AJ421" s="1"/>
      <c r="AK421" s="400"/>
      <c r="AU421" s="394"/>
    </row>
    <row r="422" spans="4:47" x14ac:dyDescent="0.25">
      <c r="D422" s="644" t="s">
        <v>36</v>
      </c>
      <c r="E422" s="645"/>
      <c r="F422" s="268" t="s">
        <v>28</v>
      </c>
      <c r="G422" s="402" t="str">
        <f t="shared" ref="G422" si="1393">IF(F422=O$4,P$4,IF(F422=O$5,P$5,IF(F422=O$6,P$6,IF(F422=O$7,P$7,IF(F422=O$8,"","")))))</f>
        <v/>
      </c>
      <c r="H422" s="403"/>
      <c r="I422" s="403"/>
      <c r="J422" s="21" t="s">
        <v>145</v>
      </c>
      <c r="K422" s="265"/>
      <c r="L422" s="3"/>
      <c r="M422" s="3"/>
      <c r="N422" s="404"/>
      <c r="X422" s="394"/>
      <c r="AA422" s="644" t="s">
        <v>36</v>
      </c>
      <c r="AB422" s="645"/>
      <c r="AC422" s="401" t="s">
        <v>28</v>
      </c>
      <c r="AD422" s="402" t="str">
        <f t="shared" ref="AD422" si="1394">IF(AC422=AL$4,AM$4,IF(AC422=AL$5,AM$5,IF(AC422=AL$6,AM$6,IF(AC422=AL$7,AM$7,IF(AC422=AL$8,"","")))))</f>
        <v/>
      </c>
      <c r="AE422" s="403"/>
      <c r="AF422" s="403"/>
      <c r="AG422" s="21" t="s">
        <v>145</v>
      </c>
      <c r="AH422" s="399"/>
      <c r="AI422" s="3"/>
      <c r="AJ422" s="3"/>
      <c r="AK422" s="404"/>
      <c r="AU422" s="394"/>
    </row>
    <row r="423" spans="4:47" x14ac:dyDescent="0.25">
      <c r="D423" s="405" t="s">
        <v>299</v>
      </c>
      <c r="E423" s="361" t="s">
        <v>59</v>
      </c>
      <c r="F423" s="124" t="s">
        <v>37</v>
      </c>
      <c r="G423" s="124" t="s">
        <v>38</v>
      </c>
      <c r="H423" s="124"/>
      <c r="I423" s="124"/>
      <c r="J423" s="124" t="s">
        <v>39</v>
      </c>
      <c r="K423" s="124"/>
      <c r="L423" s="124"/>
      <c r="M423" s="124"/>
      <c r="N423" s="406" t="s">
        <v>40</v>
      </c>
      <c r="O423" s="396" t="s">
        <v>25</v>
      </c>
      <c r="P423" s="396"/>
      <c r="Q423" s="396" t="str">
        <f t="shared" ref="Q423" si="1395">IF($F$23="","",$F$23)</f>
        <v>Education /Job Training</v>
      </c>
      <c r="R423" s="396" t="str">
        <f t="shared" ref="R423" si="1396">IF($F$24="","",$F$24)</f>
        <v>Health Services</v>
      </c>
      <c r="S423" s="396" t="str">
        <f t="shared" ref="S423" si="1397">IF($F$25="","",$F$25)</f>
        <v>Recreation</v>
      </c>
      <c r="X423" s="394"/>
      <c r="AA423" s="405" t="s">
        <v>299</v>
      </c>
      <c r="AB423" s="361" t="s">
        <v>59</v>
      </c>
      <c r="AC423" s="124" t="s">
        <v>37</v>
      </c>
      <c r="AD423" s="124" t="s">
        <v>38</v>
      </c>
      <c r="AE423" s="124"/>
      <c r="AF423" s="124"/>
      <c r="AG423" s="124" t="s">
        <v>39</v>
      </c>
      <c r="AH423" s="124"/>
      <c r="AI423" s="124"/>
      <c r="AJ423" s="124"/>
      <c r="AK423" s="406" t="s">
        <v>40</v>
      </c>
      <c r="AL423" s="396" t="s">
        <v>25</v>
      </c>
      <c r="AM423" s="396"/>
      <c r="AN423" s="396" t="str">
        <f t="shared" ref="AN423" si="1398">IF($F$23="","",$F$23)</f>
        <v>Education /Job Training</v>
      </c>
      <c r="AO423" s="396" t="str">
        <f t="shared" ref="AO423" si="1399">IF($F$24="","",$F$24)</f>
        <v>Health Services</v>
      </c>
      <c r="AP423" s="396" t="str">
        <f t="shared" ref="AP423" si="1400">IF($F$25="","",$F$25)</f>
        <v>Recreation</v>
      </c>
      <c r="AU423" s="394"/>
    </row>
    <row r="424" spans="4:47" x14ac:dyDescent="0.25">
      <c r="D424" s="407" t="str">
        <f t="shared" ref="D424:D426" si="1401">IFERROR(VLOOKUP($E424,$U$4:$V$6,2,0),"")</f>
        <v/>
      </c>
      <c r="E424" s="354" t="str">
        <f t="shared" ref="E424" si="1402">IF(OR(N424="",N424=0,G424="",J424=""),"",(IF(AND(F422=O$4,N424&lt;=Q$4),3,IF(AND(F422=O$4,N424&lt;=R$4),2,IF(AND(F422=O$4,N424&lt;=S$4),1,0)))+IF(AND(F422=O$5,N424&lt;=Q$5),3,IF(AND(F422=O$5,N424&lt;=R$5),2,IF(AND(F422=O$5,N424&lt;=S$5),1,0)))+IF(AND(F422=O$6,N424&lt;=Q$6),3,IF(AND(F422=O$6,N424&lt;=R$6),2,IF(AND(F422=O$6,N424&lt;=S$6),1,0)))+IF(AND(F422=O$7,N424&lt;=Q$7),3,IF(AND(F422=O$7,N424&lt;=R$7),2,IF(AND(F422=O$7,N424&lt;=S$7),1,0)))))</f>
        <v/>
      </c>
      <c r="F424" s="276" t="str">
        <f t="shared" ref="F424" si="1403">IF($F$23="","",$F$23)</f>
        <v>Education /Job Training</v>
      </c>
      <c r="G424" s="638"/>
      <c r="H424" s="639"/>
      <c r="I424" s="640"/>
      <c r="J424" s="638"/>
      <c r="K424" s="639"/>
      <c r="L424" s="639"/>
      <c r="M424" s="640"/>
      <c r="N424" s="269"/>
      <c r="O424" s="392">
        <f t="shared" ref="O424" si="1404">IF(F422="",0,1)</f>
        <v>0</v>
      </c>
      <c r="Q424" s="392" t="str">
        <f t="shared" ref="Q424" si="1405">IF(F422="","",IF(E424="",0,E424))</f>
        <v/>
      </c>
      <c r="R424" s="392" t="str">
        <f t="shared" ref="R424" si="1406">IF(F422="","",IF(E425="",0,E425))</f>
        <v/>
      </c>
      <c r="S424" s="392" t="str">
        <f t="shared" ref="S424" si="1407">IF(F422="","",IF(E426="",0,E426))</f>
        <v/>
      </c>
      <c r="X424" s="394"/>
      <c r="AA424" s="407" t="str">
        <f t="shared" si="1204"/>
        <v/>
      </c>
      <c r="AB424" s="354" t="str">
        <f t="shared" ref="AB424" si="1408">IF(OR(AK424="",AK424=0,AD424="",AG424=""),"",(IF(AND(AC422=AL$4,AK424&lt;=AN$4),3,IF(AND(AC422=AL$4,AK424&lt;=AO$4),2,IF(AND(AC422=AL$4,AK424&lt;=AP$4),1,0)))+IF(AND(AC422=AL$5,AK424&lt;=AN$5),3,IF(AND(AC422=AL$5,AK424&lt;=AO$5),2,IF(AND(AC422=AL$5,AK424&lt;=AP$5),1,0)))+IF(AND(AC422=AL$6,AK424&lt;=AN$6),3,IF(AND(AC422=AL$6,AK424&lt;=AO$6),2,IF(AND(AC422=AL$6,AK424&lt;=AP$6),1,0)))+IF(AND(AC422=AL$7,AK424&lt;=AN$7),3,IF(AND(AC422=AL$7,AK424&lt;=AO$7),2,IF(AND(AC422=AL$7,AK424&lt;=AP$7),1,0)))))</f>
        <v/>
      </c>
      <c r="AC424" s="276" t="str">
        <f t="shared" ref="AC424" si="1409">IF($F$23="","",$F$23)</f>
        <v>Education /Job Training</v>
      </c>
      <c r="AD424" s="646"/>
      <c r="AE424" s="647"/>
      <c r="AF424" s="648"/>
      <c r="AG424" s="646"/>
      <c r="AH424" s="647"/>
      <c r="AI424" s="647"/>
      <c r="AJ424" s="648"/>
      <c r="AK424" s="408"/>
      <c r="AL424" s="392">
        <f t="shared" ref="AL424" si="1410">IF(AC422="",0,1)</f>
        <v>0</v>
      </c>
      <c r="AN424" s="392" t="str">
        <f t="shared" ref="AN424" si="1411">IF(AC422="","",IF(AB424="",0,AB424))</f>
        <v/>
      </c>
      <c r="AO424" s="392" t="str">
        <f t="shared" ref="AO424" si="1412">IF(AC422="","",IF(AB425="",0,AB425))</f>
        <v/>
      </c>
      <c r="AP424" s="392" t="str">
        <f t="shared" ref="AP424" si="1413">IF(AC422="","",IF(AB426="",0,AB426))</f>
        <v/>
      </c>
      <c r="AU424" s="394"/>
    </row>
    <row r="425" spans="4:47" ht="15" customHeight="1" x14ac:dyDescent="0.25">
      <c r="D425" s="407" t="str">
        <f t="shared" si="1401"/>
        <v/>
      </c>
      <c r="E425" s="354" t="str">
        <f t="shared" ref="E425" si="1414">IF(OR(N425="",N425=0,G425="",J425=""),"",(IF(AND(F422=O$4,N425&lt;=Q$4),3,IF(AND(F422=O$4,N425&lt;=R$4),2,IF(AND(F422=O$4,N425&lt;=S$4),1,0)))+IF(AND(F422=O$5,N425&lt;=Q$5),3,IF(AND(F422=O$5,N425&lt;=R$5),2,IF(AND(F422=O$5,N425&lt;=S$5),1,0)))+IF(AND(F422=O$6,N425&lt;=Q$6),3,IF(AND(F422=O$6,N425&lt;=R$6),2,IF(AND(F422=O$6,N425&lt;=S$6),1,0)))+IF(AND(F422=O$7,N425&lt;=Q$7),3,IF(AND(F422=O$7,N425&lt;=R$7),2,IF(AND(F422=O$7,N425&lt;=S$7),1,0)))))</f>
        <v/>
      </c>
      <c r="F425" s="276" t="str">
        <f t="shared" ref="F425" si="1415">IF($F$24="","",$F$24)</f>
        <v>Health Services</v>
      </c>
      <c r="G425" s="638"/>
      <c r="H425" s="639"/>
      <c r="I425" s="640"/>
      <c r="J425" s="638"/>
      <c r="K425" s="639"/>
      <c r="L425" s="639"/>
      <c r="M425" s="640"/>
      <c r="N425" s="269"/>
      <c r="X425" s="394"/>
      <c r="AA425" s="407" t="str">
        <f t="shared" si="1204"/>
        <v/>
      </c>
      <c r="AB425" s="354" t="str">
        <f t="shared" ref="AB425" si="1416">IF(OR(AK425="",AK425=0,AD425="",AG425=""),"",(IF(AND(AC422=AL$4,AK425&lt;=AN$4),3,IF(AND(AC422=AL$4,AK425&lt;=AO$4),2,IF(AND(AC422=AL$4,AK425&lt;=AP$4),1,0)))+IF(AND(AC422=AL$5,AK425&lt;=AN$5),3,IF(AND(AC422=AL$5,AK425&lt;=AO$5),2,IF(AND(AC422=AL$5,AK425&lt;=AP$5),1,0)))+IF(AND(AC422=AL$6,AK425&lt;=AN$6),3,IF(AND(AC422=AL$6,AK425&lt;=AO$6),2,IF(AND(AC422=AL$6,AK425&lt;=AP$6),1,0)))+IF(AND(AC422=AL$7,AK425&lt;=AN$7),3,IF(AND(AC422=AL$7,AK425&lt;=AO$7),2,IF(AND(AC422=AL$7,AK425&lt;=AP$7),1,0)))))</f>
        <v/>
      </c>
      <c r="AC425" s="276" t="str">
        <f t="shared" ref="AC425" si="1417">IF($F$24="","",$F$24)</f>
        <v>Health Services</v>
      </c>
      <c r="AD425" s="646"/>
      <c r="AE425" s="647"/>
      <c r="AF425" s="648"/>
      <c r="AG425" s="646"/>
      <c r="AH425" s="647"/>
      <c r="AI425" s="647"/>
      <c r="AJ425" s="648"/>
      <c r="AK425" s="408"/>
      <c r="AU425" s="394"/>
    </row>
    <row r="426" spans="4:47" ht="15" customHeight="1" x14ac:dyDescent="0.25">
      <c r="D426" s="407" t="str">
        <f t="shared" si="1401"/>
        <v/>
      </c>
      <c r="E426" s="354" t="str">
        <f t="shared" ref="E426" si="1418">IF(OR(N426="",N426=0,G426="",J426=""),"",(IF(AND(F422=O$4,N426&lt;=Q$4),3,IF(AND(F422=O$4,N426&lt;=R$4),2,IF(AND(F422=O$4,N426&lt;=S$4),1,0)))+IF(AND(F422=O$5,N426&lt;=Q$5),3,IF(AND(F422=O$5,N426&lt;=R$5),2,IF(AND(F422=O$5,N426&lt;=S$5),1,0)))+IF(AND(F422=O$6,N426&lt;=Q$6),3,IF(AND(F422=O$6,N426&lt;=R$6),2,IF(AND(F422=O$6,N426&lt;=S$6),1,0)))+IF(AND(F422=O$7,N426&lt;=Q$7),3,IF(AND(F422=O$7,N426&lt;=R$7),2,IF(AND(F422=O$7,N426&lt;=S$7),1,0)))))</f>
        <v/>
      </c>
      <c r="F426" s="276" t="str">
        <f t="shared" ref="F426" si="1419">IF($F$25="","",$F$25)</f>
        <v>Recreation</v>
      </c>
      <c r="G426" s="638"/>
      <c r="H426" s="639"/>
      <c r="I426" s="640"/>
      <c r="J426" s="638"/>
      <c r="K426" s="639"/>
      <c r="L426" s="639"/>
      <c r="M426" s="640"/>
      <c r="N426" s="269"/>
      <c r="X426" s="394"/>
      <c r="AA426" s="407" t="str">
        <f t="shared" si="1204"/>
        <v/>
      </c>
      <c r="AB426" s="354" t="str">
        <f t="shared" ref="AB426" si="1420">IF(OR(AK426="",AK426=0,AD426="",AG426=""),"",(IF(AND(AC422=AL$4,AK426&lt;=AN$4),3,IF(AND(AC422=AL$4,AK426&lt;=AO$4),2,IF(AND(AC422=AL$4,AK426&lt;=AP$4),1,0)))+IF(AND(AC422=AL$5,AK426&lt;=AN$5),3,IF(AND(AC422=AL$5,AK426&lt;=AO$5),2,IF(AND(AC422=AL$5,AK426&lt;=AP$5),1,0)))+IF(AND(AC422=AL$6,AK426&lt;=AN$6),3,IF(AND(AC422=AL$6,AK426&lt;=AO$6),2,IF(AND(AC422=AL$6,AK426&lt;=AP$6),1,0)))+IF(AND(AC422=AL$7,AK426&lt;=AN$7),3,IF(AND(AC422=AL$7,AK426&lt;=AO$7),2,IF(AND(AC422=AL$7,AK426&lt;=AP$7),1,0)))))</f>
        <v/>
      </c>
      <c r="AC426" s="276" t="str">
        <f t="shared" ref="AC426" si="1421">IF($F$25="","",$F$25)</f>
        <v>Recreation</v>
      </c>
      <c r="AD426" s="646"/>
      <c r="AE426" s="647"/>
      <c r="AF426" s="648"/>
      <c r="AG426" s="646"/>
      <c r="AH426" s="647"/>
      <c r="AI426" s="647"/>
      <c r="AJ426" s="648"/>
      <c r="AK426" s="408"/>
      <c r="AU426" s="394"/>
    </row>
    <row r="427" spans="4:47" ht="15" customHeight="1" thickBot="1" x14ac:dyDescent="0.3">
      <c r="D427" s="409"/>
      <c r="E427" s="132"/>
      <c r="F427" s="132"/>
      <c r="G427" s="132"/>
      <c r="H427" s="132"/>
      <c r="I427" s="132"/>
      <c r="J427" s="132"/>
      <c r="K427" s="132"/>
      <c r="L427" s="132"/>
      <c r="M427" s="132"/>
      <c r="N427" s="410"/>
      <c r="O427" s="411"/>
      <c r="X427" s="394"/>
      <c r="AA427" s="409"/>
      <c r="AB427" s="132"/>
      <c r="AC427" s="132"/>
      <c r="AD427" s="132"/>
      <c r="AE427" s="132"/>
      <c r="AF427" s="132"/>
      <c r="AG427" s="132"/>
      <c r="AH427" s="132"/>
      <c r="AI427" s="132"/>
      <c r="AJ427" s="132"/>
      <c r="AK427" s="410"/>
      <c r="AL427" s="411"/>
      <c r="AU427" s="394"/>
    </row>
    <row r="428" spans="4:47" ht="15" customHeight="1" x14ac:dyDescent="0.25">
      <c r="D428" s="641"/>
      <c r="E428" s="642"/>
      <c r="F428" s="642"/>
      <c r="G428" s="642"/>
      <c r="H428" s="642"/>
      <c r="I428" s="642"/>
      <c r="J428" s="642"/>
      <c r="K428" s="642"/>
      <c r="L428" s="642"/>
      <c r="M428" s="642"/>
      <c r="N428" s="643"/>
      <c r="X428" s="394"/>
      <c r="AA428" s="641"/>
      <c r="AB428" s="642"/>
      <c r="AC428" s="642"/>
      <c r="AD428" s="642"/>
      <c r="AE428" s="642"/>
      <c r="AF428" s="642"/>
      <c r="AG428" s="642"/>
      <c r="AH428" s="642"/>
      <c r="AI428" s="642"/>
      <c r="AJ428" s="642"/>
      <c r="AK428" s="643"/>
      <c r="AU428" s="394"/>
    </row>
    <row r="429" spans="4:47" ht="15" customHeight="1" x14ac:dyDescent="0.25">
      <c r="D429" s="398"/>
      <c r="E429" s="124" t="s">
        <v>35</v>
      </c>
      <c r="F429" s="353">
        <v>51</v>
      </c>
      <c r="G429" s="124" t="s">
        <v>306</v>
      </c>
      <c r="H429" s="124"/>
      <c r="I429" s="124"/>
      <c r="J429" s="21" t="s">
        <v>144</v>
      </c>
      <c r="K429" s="265"/>
      <c r="L429" s="1"/>
      <c r="M429" s="1"/>
      <c r="N429" s="400"/>
      <c r="X429" s="394"/>
      <c r="AA429" s="398"/>
      <c r="AB429" s="124" t="s">
        <v>35</v>
      </c>
      <c r="AC429" s="353">
        <v>51</v>
      </c>
      <c r="AD429" s="124" t="s">
        <v>306</v>
      </c>
      <c r="AE429" s="124"/>
      <c r="AF429" s="124"/>
      <c r="AG429" s="21" t="s">
        <v>144</v>
      </c>
      <c r="AH429" s="399"/>
      <c r="AI429" s="1"/>
      <c r="AJ429" s="1"/>
      <c r="AK429" s="400"/>
      <c r="AU429" s="394"/>
    </row>
    <row r="430" spans="4:47" x14ac:dyDescent="0.25">
      <c r="D430" s="644" t="s">
        <v>36</v>
      </c>
      <c r="E430" s="645"/>
      <c r="F430" s="268" t="s">
        <v>28</v>
      </c>
      <c r="G430" s="402" t="str">
        <f t="shared" ref="G430" si="1422">IF(F430=O$4,P$4,IF(F430=O$5,P$5,IF(F430=O$6,P$6,IF(F430=O$7,P$7,IF(F430=O$8,"","")))))</f>
        <v/>
      </c>
      <c r="H430" s="403"/>
      <c r="I430" s="403"/>
      <c r="J430" s="21" t="s">
        <v>145</v>
      </c>
      <c r="K430" s="265"/>
      <c r="L430" s="3"/>
      <c r="M430" s="3"/>
      <c r="N430" s="404"/>
      <c r="X430" s="394"/>
      <c r="AA430" s="644" t="s">
        <v>36</v>
      </c>
      <c r="AB430" s="645"/>
      <c r="AC430" s="401" t="s">
        <v>28</v>
      </c>
      <c r="AD430" s="402" t="str">
        <f t="shared" ref="AD430" si="1423">IF(AC430=AL$4,AM$4,IF(AC430=AL$5,AM$5,IF(AC430=AL$6,AM$6,IF(AC430=AL$7,AM$7,IF(AC430=AL$8,"","")))))</f>
        <v/>
      </c>
      <c r="AE430" s="403"/>
      <c r="AF430" s="403"/>
      <c r="AG430" s="21" t="s">
        <v>145</v>
      </c>
      <c r="AH430" s="399"/>
      <c r="AI430" s="3"/>
      <c r="AJ430" s="3"/>
      <c r="AK430" s="404"/>
      <c r="AU430" s="394"/>
    </row>
    <row r="431" spans="4:47" x14ac:dyDescent="0.25">
      <c r="D431" s="405" t="s">
        <v>299</v>
      </c>
      <c r="E431" s="361" t="s">
        <v>59</v>
      </c>
      <c r="F431" s="124" t="s">
        <v>37</v>
      </c>
      <c r="G431" s="124" t="s">
        <v>38</v>
      </c>
      <c r="H431" s="124"/>
      <c r="I431" s="124"/>
      <c r="J431" s="124" t="s">
        <v>39</v>
      </c>
      <c r="K431" s="124"/>
      <c r="L431" s="124"/>
      <c r="M431" s="124"/>
      <c r="N431" s="406" t="s">
        <v>40</v>
      </c>
      <c r="O431" s="396" t="s">
        <v>25</v>
      </c>
      <c r="P431" s="396"/>
      <c r="Q431" s="396" t="str">
        <f t="shared" ref="Q431" si="1424">IF($F$23="","",$F$23)</f>
        <v>Education /Job Training</v>
      </c>
      <c r="R431" s="396" t="str">
        <f t="shared" ref="R431" si="1425">IF($F$24="","",$F$24)</f>
        <v>Health Services</v>
      </c>
      <c r="S431" s="396" t="str">
        <f t="shared" ref="S431" si="1426">IF($F$25="","",$F$25)</f>
        <v>Recreation</v>
      </c>
      <c r="X431" s="394"/>
      <c r="AA431" s="405" t="s">
        <v>299</v>
      </c>
      <c r="AB431" s="361" t="s">
        <v>59</v>
      </c>
      <c r="AC431" s="124" t="s">
        <v>37</v>
      </c>
      <c r="AD431" s="124" t="s">
        <v>38</v>
      </c>
      <c r="AE431" s="124"/>
      <c r="AF431" s="124"/>
      <c r="AG431" s="124" t="s">
        <v>39</v>
      </c>
      <c r="AH431" s="124"/>
      <c r="AI431" s="124"/>
      <c r="AJ431" s="124"/>
      <c r="AK431" s="406" t="s">
        <v>40</v>
      </c>
      <c r="AL431" s="396" t="s">
        <v>25</v>
      </c>
      <c r="AM431" s="396"/>
      <c r="AN431" s="396" t="str">
        <f t="shared" ref="AN431" si="1427">IF($F$23="","",$F$23)</f>
        <v>Education /Job Training</v>
      </c>
      <c r="AO431" s="396" t="str">
        <f t="shared" ref="AO431" si="1428">IF($F$24="","",$F$24)</f>
        <v>Health Services</v>
      </c>
      <c r="AP431" s="396" t="str">
        <f t="shared" ref="AP431" si="1429">IF($F$25="","",$F$25)</f>
        <v>Recreation</v>
      </c>
      <c r="AU431" s="394"/>
    </row>
    <row r="432" spans="4:47" x14ac:dyDescent="0.25">
      <c r="D432" s="407" t="str">
        <f t="shared" ref="D432:D434" si="1430">IFERROR(VLOOKUP($E432,$U$4:$V$6,2,0),"")</f>
        <v/>
      </c>
      <c r="E432" s="354" t="str">
        <f t="shared" ref="E432" si="1431">IF(OR(N432="",N432=0,G432="",J432=""),"",(IF(AND(F430=O$4,N432&lt;=Q$4),3,IF(AND(F430=O$4,N432&lt;=R$4),2,IF(AND(F430=O$4,N432&lt;=S$4),1,0)))+IF(AND(F430=O$5,N432&lt;=Q$5),3,IF(AND(F430=O$5,N432&lt;=R$5),2,IF(AND(F430=O$5,N432&lt;=S$5),1,0)))+IF(AND(F430=O$6,N432&lt;=Q$6),3,IF(AND(F430=O$6,N432&lt;=R$6),2,IF(AND(F430=O$6,N432&lt;=S$6),1,0)))+IF(AND(F430=O$7,N432&lt;=Q$7),3,IF(AND(F430=O$7,N432&lt;=R$7),2,IF(AND(F430=O$7,N432&lt;=S$7),1,0)))))</f>
        <v/>
      </c>
      <c r="F432" s="276" t="str">
        <f t="shared" ref="F432" si="1432">IF($F$23="","",$F$23)</f>
        <v>Education /Job Training</v>
      </c>
      <c r="G432" s="638"/>
      <c r="H432" s="639"/>
      <c r="I432" s="640"/>
      <c r="J432" s="638"/>
      <c r="K432" s="639"/>
      <c r="L432" s="639"/>
      <c r="M432" s="640"/>
      <c r="N432" s="269"/>
      <c r="O432" s="392">
        <f t="shared" ref="O432" si="1433">IF(F430="",0,1)</f>
        <v>0</v>
      </c>
      <c r="Q432" s="392" t="str">
        <f t="shared" ref="Q432" si="1434">IF(F430="","",IF(E432="",0,E432))</f>
        <v/>
      </c>
      <c r="R432" s="392" t="str">
        <f t="shared" ref="R432" si="1435">IF(F430="","",IF(E433="",0,E433))</f>
        <v/>
      </c>
      <c r="S432" s="392" t="str">
        <f t="shared" ref="S432" si="1436">IF(F430="","",IF(E434="",0,E434))</f>
        <v/>
      </c>
      <c r="X432" s="394"/>
      <c r="AA432" s="407" t="str">
        <f t="shared" ref="AA432:AA490" si="1437">IFERROR(VLOOKUP($AB432,$AR$4:$AS$6,2,0),"")</f>
        <v/>
      </c>
      <c r="AB432" s="354" t="str">
        <f t="shared" ref="AB432" si="1438">IF(OR(AK432="",AK432=0,AD432="",AG432=""),"",(IF(AND(AC430=AL$4,AK432&lt;=AN$4),3,IF(AND(AC430=AL$4,AK432&lt;=AO$4),2,IF(AND(AC430=AL$4,AK432&lt;=AP$4),1,0)))+IF(AND(AC430=AL$5,AK432&lt;=AN$5),3,IF(AND(AC430=AL$5,AK432&lt;=AO$5),2,IF(AND(AC430=AL$5,AK432&lt;=AP$5),1,0)))+IF(AND(AC430=AL$6,AK432&lt;=AN$6),3,IF(AND(AC430=AL$6,AK432&lt;=AO$6),2,IF(AND(AC430=AL$6,AK432&lt;=AP$6),1,0)))+IF(AND(AC430=AL$7,AK432&lt;=AN$7),3,IF(AND(AC430=AL$7,AK432&lt;=AO$7),2,IF(AND(AC430=AL$7,AK432&lt;=AP$7),1,0)))))</f>
        <v/>
      </c>
      <c r="AC432" s="276" t="str">
        <f t="shared" ref="AC432" si="1439">IF($F$23="","",$F$23)</f>
        <v>Education /Job Training</v>
      </c>
      <c r="AD432" s="646"/>
      <c r="AE432" s="647"/>
      <c r="AF432" s="648"/>
      <c r="AG432" s="646"/>
      <c r="AH432" s="647"/>
      <c r="AI432" s="647"/>
      <c r="AJ432" s="648"/>
      <c r="AK432" s="408"/>
      <c r="AL432" s="392">
        <f t="shared" ref="AL432" si="1440">IF(AC430="",0,1)</f>
        <v>0</v>
      </c>
      <c r="AN432" s="392" t="str">
        <f t="shared" ref="AN432" si="1441">IF(AC430="","",IF(AB432="",0,AB432))</f>
        <v/>
      </c>
      <c r="AO432" s="392" t="str">
        <f t="shared" ref="AO432" si="1442">IF(AC430="","",IF(AB433="",0,AB433))</f>
        <v/>
      </c>
      <c r="AP432" s="392" t="str">
        <f t="shared" ref="AP432" si="1443">IF(AC430="","",IF(AB434="",0,AB434))</f>
        <v/>
      </c>
      <c r="AU432" s="394"/>
    </row>
    <row r="433" spans="4:47" x14ac:dyDescent="0.25">
      <c r="D433" s="407" t="str">
        <f t="shared" si="1430"/>
        <v/>
      </c>
      <c r="E433" s="354" t="str">
        <f t="shared" ref="E433" si="1444">IF(OR(N433="",N433=0,G433="",J433=""),"",(IF(AND(F430=O$4,N433&lt;=Q$4),3,IF(AND(F430=O$4,N433&lt;=R$4),2,IF(AND(F430=O$4,N433&lt;=S$4),1,0)))+IF(AND(F430=O$5,N433&lt;=Q$5),3,IF(AND(F430=O$5,N433&lt;=R$5),2,IF(AND(F430=O$5,N433&lt;=S$5),1,0)))+IF(AND(F430=O$6,N433&lt;=Q$6),3,IF(AND(F430=O$6,N433&lt;=R$6),2,IF(AND(F430=O$6,N433&lt;=S$6),1,0)))+IF(AND(F430=O$7,N433&lt;=Q$7),3,IF(AND(F430=O$7,N433&lt;=R$7),2,IF(AND(F430=O$7,N433&lt;=S$7),1,0)))))</f>
        <v/>
      </c>
      <c r="F433" s="276" t="str">
        <f t="shared" ref="F433" si="1445">IF($F$24="","",$F$24)</f>
        <v>Health Services</v>
      </c>
      <c r="G433" s="638"/>
      <c r="H433" s="639"/>
      <c r="I433" s="640"/>
      <c r="J433" s="638"/>
      <c r="K433" s="639"/>
      <c r="L433" s="639"/>
      <c r="M433" s="640"/>
      <c r="N433" s="269"/>
      <c r="X433" s="394"/>
      <c r="AA433" s="407" t="str">
        <f t="shared" si="1437"/>
        <v/>
      </c>
      <c r="AB433" s="354" t="str">
        <f t="shared" ref="AB433" si="1446">IF(OR(AK433="",AK433=0,AD433="",AG433=""),"",(IF(AND(AC430=AL$4,AK433&lt;=AN$4),3,IF(AND(AC430=AL$4,AK433&lt;=AO$4),2,IF(AND(AC430=AL$4,AK433&lt;=AP$4),1,0)))+IF(AND(AC430=AL$5,AK433&lt;=AN$5),3,IF(AND(AC430=AL$5,AK433&lt;=AO$5),2,IF(AND(AC430=AL$5,AK433&lt;=AP$5),1,0)))+IF(AND(AC430=AL$6,AK433&lt;=AN$6),3,IF(AND(AC430=AL$6,AK433&lt;=AO$6),2,IF(AND(AC430=AL$6,AK433&lt;=AP$6),1,0)))+IF(AND(AC430=AL$7,AK433&lt;=AN$7),3,IF(AND(AC430=AL$7,AK433&lt;=AO$7),2,IF(AND(AC430=AL$7,AK433&lt;=AP$7),1,0)))))</f>
        <v/>
      </c>
      <c r="AC433" s="276" t="str">
        <f t="shared" ref="AC433" si="1447">IF($F$24="","",$F$24)</f>
        <v>Health Services</v>
      </c>
      <c r="AD433" s="646"/>
      <c r="AE433" s="647"/>
      <c r="AF433" s="648"/>
      <c r="AG433" s="646"/>
      <c r="AH433" s="647"/>
      <c r="AI433" s="647"/>
      <c r="AJ433" s="648"/>
      <c r="AK433" s="408"/>
      <c r="AU433" s="394"/>
    </row>
    <row r="434" spans="4:47" x14ac:dyDescent="0.25">
      <c r="D434" s="407" t="str">
        <f t="shared" si="1430"/>
        <v/>
      </c>
      <c r="E434" s="354" t="str">
        <f t="shared" ref="E434" si="1448">IF(OR(N434="",N434=0,G434="",J434=""),"",(IF(AND(F430=O$4,N434&lt;=Q$4),3,IF(AND(F430=O$4,N434&lt;=R$4),2,IF(AND(F430=O$4,N434&lt;=S$4),1,0)))+IF(AND(F430=O$5,N434&lt;=Q$5),3,IF(AND(F430=O$5,N434&lt;=R$5),2,IF(AND(F430=O$5,N434&lt;=S$5),1,0)))+IF(AND(F430=O$6,N434&lt;=Q$6),3,IF(AND(F430=O$6,N434&lt;=R$6),2,IF(AND(F430=O$6,N434&lt;=S$6),1,0)))+IF(AND(F430=O$7,N434&lt;=Q$7),3,IF(AND(F430=O$7,N434&lt;=R$7),2,IF(AND(F430=O$7,N434&lt;=S$7),1,0)))))</f>
        <v/>
      </c>
      <c r="F434" s="276" t="str">
        <f t="shared" ref="F434" si="1449">IF($F$25="","",$F$25)</f>
        <v>Recreation</v>
      </c>
      <c r="G434" s="638"/>
      <c r="H434" s="639"/>
      <c r="I434" s="640"/>
      <c r="J434" s="638"/>
      <c r="K434" s="639"/>
      <c r="L434" s="639"/>
      <c r="M434" s="640"/>
      <c r="N434" s="269"/>
      <c r="X434" s="394"/>
      <c r="AA434" s="407" t="str">
        <f t="shared" si="1437"/>
        <v/>
      </c>
      <c r="AB434" s="354" t="str">
        <f t="shared" ref="AB434" si="1450">IF(OR(AK434="",AK434=0,AD434="",AG434=""),"",(IF(AND(AC430=AL$4,AK434&lt;=AN$4),3,IF(AND(AC430=AL$4,AK434&lt;=AO$4),2,IF(AND(AC430=AL$4,AK434&lt;=AP$4),1,0)))+IF(AND(AC430=AL$5,AK434&lt;=AN$5),3,IF(AND(AC430=AL$5,AK434&lt;=AO$5),2,IF(AND(AC430=AL$5,AK434&lt;=AP$5),1,0)))+IF(AND(AC430=AL$6,AK434&lt;=AN$6),3,IF(AND(AC430=AL$6,AK434&lt;=AO$6),2,IF(AND(AC430=AL$6,AK434&lt;=AP$6),1,0)))+IF(AND(AC430=AL$7,AK434&lt;=AN$7),3,IF(AND(AC430=AL$7,AK434&lt;=AO$7),2,IF(AND(AC430=AL$7,AK434&lt;=AP$7),1,0)))))</f>
        <v/>
      </c>
      <c r="AC434" s="276" t="str">
        <f t="shared" ref="AC434" si="1451">IF($F$25="","",$F$25)</f>
        <v>Recreation</v>
      </c>
      <c r="AD434" s="646"/>
      <c r="AE434" s="647"/>
      <c r="AF434" s="648"/>
      <c r="AG434" s="646"/>
      <c r="AH434" s="647"/>
      <c r="AI434" s="647"/>
      <c r="AJ434" s="648"/>
      <c r="AK434" s="408"/>
      <c r="AU434" s="394"/>
    </row>
    <row r="435" spans="4:47" ht="15" customHeight="1" thickBot="1" x14ac:dyDescent="0.3">
      <c r="D435" s="409"/>
      <c r="E435" s="132"/>
      <c r="F435" s="132"/>
      <c r="G435" s="132"/>
      <c r="H435" s="132"/>
      <c r="I435" s="132"/>
      <c r="J435" s="132"/>
      <c r="K435" s="132"/>
      <c r="L435" s="132"/>
      <c r="M435" s="132"/>
      <c r="N435" s="410"/>
      <c r="O435" s="411"/>
      <c r="X435" s="394"/>
      <c r="AA435" s="409"/>
      <c r="AB435" s="132"/>
      <c r="AC435" s="132"/>
      <c r="AD435" s="132"/>
      <c r="AE435" s="132"/>
      <c r="AF435" s="132"/>
      <c r="AG435" s="132"/>
      <c r="AH435" s="132"/>
      <c r="AI435" s="132"/>
      <c r="AJ435" s="132"/>
      <c r="AK435" s="410"/>
      <c r="AL435" s="411"/>
      <c r="AU435" s="394"/>
    </row>
    <row r="436" spans="4:47" ht="15" customHeight="1" x14ac:dyDescent="0.25">
      <c r="D436" s="641"/>
      <c r="E436" s="642"/>
      <c r="F436" s="642"/>
      <c r="G436" s="642"/>
      <c r="H436" s="642"/>
      <c r="I436" s="642"/>
      <c r="J436" s="642"/>
      <c r="K436" s="642"/>
      <c r="L436" s="642"/>
      <c r="M436" s="642"/>
      <c r="N436" s="643"/>
      <c r="X436" s="394"/>
      <c r="AA436" s="641"/>
      <c r="AB436" s="642"/>
      <c r="AC436" s="642"/>
      <c r="AD436" s="642"/>
      <c r="AE436" s="642"/>
      <c r="AF436" s="642"/>
      <c r="AG436" s="642"/>
      <c r="AH436" s="642"/>
      <c r="AI436" s="642"/>
      <c r="AJ436" s="642"/>
      <c r="AK436" s="643"/>
      <c r="AU436" s="394"/>
    </row>
    <row r="437" spans="4:47" ht="15" customHeight="1" x14ac:dyDescent="0.25">
      <c r="D437" s="398"/>
      <c r="E437" s="124" t="s">
        <v>35</v>
      </c>
      <c r="F437" s="353">
        <v>52</v>
      </c>
      <c r="G437" s="124" t="s">
        <v>306</v>
      </c>
      <c r="H437" s="124"/>
      <c r="I437" s="124"/>
      <c r="J437" s="21" t="s">
        <v>144</v>
      </c>
      <c r="K437" s="265"/>
      <c r="L437" s="1"/>
      <c r="M437" s="1"/>
      <c r="N437" s="400"/>
      <c r="X437" s="394"/>
      <c r="AA437" s="398"/>
      <c r="AB437" s="124" t="s">
        <v>35</v>
      </c>
      <c r="AC437" s="353">
        <v>52</v>
      </c>
      <c r="AD437" s="124" t="s">
        <v>306</v>
      </c>
      <c r="AE437" s="124"/>
      <c r="AF437" s="124"/>
      <c r="AG437" s="21" t="s">
        <v>144</v>
      </c>
      <c r="AH437" s="399"/>
      <c r="AI437" s="1"/>
      <c r="AJ437" s="1"/>
      <c r="AK437" s="400"/>
      <c r="AU437" s="394"/>
    </row>
    <row r="438" spans="4:47" ht="15" customHeight="1" x14ac:dyDescent="0.25">
      <c r="D438" s="644" t="s">
        <v>36</v>
      </c>
      <c r="E438" s="645"/>
      <c r="F438" s="268" t="s">
        <v>28</v>
      </c>
      <c r="G438" s="402" t="str">
        <f t="shared" ref="G438" si="1452">IF(F438=O$4,P$4,IF(F438=O$5,P$5,IF(F438=O$6,P$6,IF(F438=O$7,P$7,IF(F438=O$8,"","")))))</f>
        <v/>
      </c>
      <c r="H438" s="403"/>
      <c r="I438" s="403"/>
      <c r="J438" s="21" t="s">
        <v>145</v>
      </c>
      <c r="K438" s="265"/>
      <c r="L438" s="3"/>
      <c r="M438" s="3"/>
      <c r="N438" s="404"/>
      <c r="X438" s="394"/>
      <c r="AA438" s="644" t="s">
        <v>36</v>
      </c>
      <c r="AB438" s="645"/>
      <c r="AC438" s="401" t="s">
        <v>28</v>
      </c>
      <c r="AD438" s="402" t="str">
        <f t="shared" ref="AD438" si="1453">IF(AC438=AL$4,AM$4,IF(AC438=AL$5,AM$5,IF(AC438=AL$6,AM$6,IF(AC438=AL$7,AM$7,IF(AC438=AL$8,"","")))))</f>
        <v/>
      </c>
      <c r="AE438" s="403"/>
      <c r="AF438" s="403"/>
      <c r="AG438" s="21" t="s">
        <v>145</v>
      </c>
      <c r="AH438" s="399"/>
      <c r="AI438" s="3"/>
      <c r="AJ438" s="3"/>
      <c r="AK438" s="404"/>
      <c r="AU438" s="394"/>
    </row>
    <row r="439" spans="4:47" ht="15" customHeight="1" x14ac:dyDescent="0.25">
      <c r="D439" s="405" t="s">
        <v>299</v>
      </c>
      <c r="E439" s="361" t="s">
        <v>59</v>
      </c>
      <c r="F439" s="124" t="s">
        <v>37</v>
      </c>
      <c r="G439" s="124" t="s">
        <v>38</v>
      </c>
      <c r="H439" s="124"/>
      <c r="I439" s="124"/>
      <c r="J439" s="124" t="s">
        <v>39</v>
      </c>
      <c r="K439" s="124"/>
      <c r="L439" s="124"/>
      <c r="M439" s="124"/>
      <c r="N439" s="406" t="s">
        <v>40</v>
      </c>
      <c r="O439" s="396" t="s">
        <v>25</v>
      </c>
      <c r="P439" s="396"/>
      <c r="Q439" s="396" t="str">
        <f t="shared" ref="Q439" si="1454">IF($F$23="","",$F$23)</f>
        <v>Education /Job Training</v>
      </c>
      <c r="R439" s="396" t="str">
        <f t="shared" ref="R439" si="1455">IF($F$24="","",$F$24)</f>
        <v>Health Services</v>
      </c>
      <c r="S439" s="396" t="str">
        <f t="shared" ref="S439" si="1456">IF($F$25="","",$F$25)</f>
        <v>Recreation</v>
      </c>
      <c r="X439" s="394"/>
      <c r="AA439" s="405" t="s">
        <v>299</v>
      </c>
      <c r="AB439" s="361" t="s">
        <v>59</v>
      </c>
      <c r="AC439" s="124" t="s">
        <v>37</v>
      </c>
      <c r="AD439" s="124" t="s">
        <v>38</v>
      </c>
      <c r="AE439" s="124"/>
      <c r="AF439" s="124"/>
      <c r="AG439" s="124" t="s">
        <v>39</v>
      </c>
      <c r="AH439" s="124"/>
      <c r="AI439" s="124"/>
      <c r="AJ439" s="124"/>
      <c r="AK439" s="406" t="s">
        <v>40</v>
      </c>
      <c r="AL439" s="396" t="s">
        <v>25</v>
      </c>
      <c r="AM439" s="396"/>
      <c r="AN439" s="396" t="str">
        <f t="shared" ref="AN439" si="1457">IF($F$23="","",$F$23)</f>
        <v>Education /Job Training</v>
      </c>
      <c r="AO439" s="396" t="str">
        <f t="shared" ref="AO439" si="1458">IF($F$24="","",$F$24)</f>
        <v>Health Services</v>
      </c>
      <c r="AP439" s="396" t="str">
        <f t="shared" ref="AP439" si="1459">IF($F$25="","",$F$25)</f>
        <v>Recreation</v>
      </c>
      <c r="AU439" s="394"/>
    </row>
    <row r="440" spans="4:47" x14ac:dyDescent="0.25">
      <c r="D440" s="407" t="str">
        <f t="shared" ref="D440:D442" si="1460">IFERROR(VLOOKUP($E440,$U$4:$V$6,2,0),"")</f>
        <v/>
      </c>
      <c r="E440" s="354" t="str">
        <f t="shared" ref="E440" si="1461">IF(OR(N440="",N440=0,G440="",J440=""),"",(IF(AND(F438=O$4,N440&lt;=Q$4),3,IF(AND(F438=O$4,N440&lt;=R$4),2,IF(AND(F438=O$4,N440&lt;=S$4),1,0)))+IF(AND(F438=O$5,N440&lt;=Q$5),3,IF(AND(F438=O$5,N440&lt;=R$5),2,IF(AND(F438=O$5,N440&lt;=S$5),1,0)))+IF(AND(F438=O$6,N440&lt;=Q$6),3,IF(AND(F438=O$6,N440&lt;=R$6),2,IF(AND(F438=O$6,N440&lt;=S$6),1,0)))+IF(AND(F438=O$7,N440&lt;=Q$7),3,IF(AND(F438=O$7,N440&lt;=R$7),2,IF(AND(F438=O$7,N440&lt;=S$7),1,0)))))</f>
        <v/>
      </c>
      <c r="F440" s="276" t="str">
        <f t="shared" ref="F440" si="1462">IF($F$23="","",$F$23)</f>
        <v>Education /Job Training</v>
      </c>
      <c r="G440" s="638"/>
      <c r="H440" s="639"/>
      <c r="I440" s="640"/>
      <c r="J440" s="638"/>
      <c r="K440" s="639"/>
      <c r="L440" s="639"/>
      <c r="M440" s="640"/>
      <c r="N440" s="269"/>
      <c r="O440" s="392">
        <f t="shared" ref="O440" si="1463">IF(F438="",0,1)</f>
        <v>0</v>
      </c>
      <c r="Q440" s="392" t="str">
        <f t="shared" ref="Q440" si="1464">IF(F438="","",IF(E440="",0,E440))</f>
        <v/>
      </c>
      <c r="R440" s="392" t="str">
        <f t="shared" ref="R440" si="1465">IF(F438="","",IF(E441="",0,E441))</f>
        <v/>
      </c>
      <c r="S440" s="392" t="str">
        <f t="shared" ref="S440" si="1466">IF(F438="","",IF(E442="",0,E442))</f>
        <v/>
      </c>
      <c r="X440" s="394"/>
      <c r="AA440" s="407" t="str">
        <f t="shared" si="1437"/>
        <v/>
      </c>
      <c r="AB440" s="354" t="str">
        <f t="shared" ref="AB440" si="1467">IF(OR(AK440="",AK440=0,AD440="",AG440=""),"",(IF(AND(AC438=AL$4,AK440&lt;=AN$4),3,IF(AND(AC438=AL$4,AK440&lt;=AO$4),2,IF(AND(AC438=AL$4,AK440&lt;=AP$4),1,0)))+IF(AND(AC438=AL$5,AK440&lt;=AN$5),3,IF(AND(AC438=AL$5,AK440&lt;=AO$5),2,IF(AND(AC438=AL$5,AK440&lt;=AP$5),1,0)))+IF(AND(AC438=AL$6,AK440&lt;=AN$6),3,IF(AND(AC438=AL$6,AK440&lt;=AO$6),2,IF(AND(AC438=AL$6,AK440&lt;=AP$6),1,0)))+IF(AND(AC438=AL$7,AK440&lt;=AN$7),3,IF(AND(AC438=AL$7,AK440&lt;=AO$7),2,IF(AND(AC438=AL$7,AK440&lt;=AP$7),1,0)))))</f>
        <v/>
      </c>
      <c r="AC440" s="276" t="str">
        <f t="shared" ref="AC440" si="1468">IF($F$23="","",$F$23)</f>
        <v>Education /Job Training</v>
      </c>
      <c r="AD440" s="646"/>
      <c r="AE440" s="647"/>
      <c r="AF440" s="648"/>
      <c r="AG440" s="646"/>
      <c r="AH440" s="647"/>
      <c r="AI440" s="647"/>
      <c r="AJ440" s="648"/>
      <c r="AK440" s="408"/>
      <c r="AL440" s="392">
        <f t="shared" ref="AL440" si="1469">IF(AC438="",0,1)</f>
        <v>0</v>
      </c>
      <c r="AN440" s="392" t="str">
        <f t="shared" ref="AN440" si="1470">IF(AC438="","",IF(AB440="",0,AB440))</f>
        <v/>
      </c>
      <c r="AO440" s="392" t="str">
        <f t="shared" ref="AO440" si="1471">IF(AC438="","",IF(AB441="",0,AB441))</f>
        <v/>
      </c>
      <c r="AP440" s="392" t="str">
        <f t="shared" ref="AP440" si="1472">IF(AC438="","",IF(AB442="",0,AB442))</f>
        <v/>
      </c>
      <c r="AU440" s="394"/>
    </row>
    <row r="441" spans="4:47" x14ac:dyDescent="0.25">
      <c r="D441" s="407" t="str">
        <f t="shared" si="1460"/>
        <v/>
      </c>
      <c r="E441" s="354" t="str">
        <f t="shared" ref="E441" si="1473">IF(OR(N441="",N441=0,G441="",J441=""),"",(IF(AND(F438=O$4,N441&lt;=Q$4),3,IF(AND(F438=O$4,N441&lt;=R$4),2,IF(AND(F438=O$4,N441&lt;=S$4),1,0)))+IF(AND(F438=O$5,N441&lt;=Q$5),3,IF(AND(F438=O$5,N441&lt;=R$5),2,IF(AND(F438=O$5,N441&lt;=S$5),1,0)))+IF(AND(F438=O$6,N441&lt;=Q$6),3,IF(AND(F438=O$6,N441&lt;=R$6),2,IF(AND(F438=O$6,N441&lt;=S$6),1,0)))+IF(AND(F438=O$7,N441&lt;=Q$7),3,IF(AND(F438=O$7,N441&lt;=R$7),2,IF(AND(F438=O$7,N441&lt;=S$7),1,0)))))</f>
        <v/>
      </c>
      <c r="F441" s="276" t="str">
        <f t="shared" ref="F441" si="1474">IF($F$24="","",$F$24)</f>
        <v>Health Services</v>
      </c>
      <c r="G441" s="638"/>
      <c r="H441" s="639"/>
      <c r="I441" s="640"/>
      <c r="J441" s="638"/>
      <c r="K441" s="639"/>
      <c r="L441" s="639"/>
      <c r="M441" s="640"/>
      <c r="N441" s="269"/>
      <c r="X441" s="394"/>
      <c r="AA441" s="407" t="str">
        <f t="shared" si="1437"/>
        <v/>
      </c>
      <c r="AB441" s="354" t="str">
        <f t="shared" ref="AB441" si="1475">IF(OR(AK441="",AK441=0,AD441="",AG441=""),"",(IF(AND(AC438=AL$4,AK441&lt;=AN$4),3,IF(AND(AC438=AL$4,AK441&lt;=AO$4),2,IF(AND(AC438=AL$4,AK441&lt;=AP$4),1,0)))+IF(AND(AC438=AL$5,AK441&lt;=AN$5),3,IF(AND(AC438=AL$5,AK441&lt;=AO$5),2,IF(AND(AC438=AL$5,AK441&lt;=AP$5),1,0)))+IF(AND(AC438=AL$6,AK441&lt;=AN$6),3,IF(AND(AC438=AL$6,AK441&lt;=AO$6),2,IF(AND(AC438=AL$6,AK441&lt;=AP$6),1,0)))+IF(AND(AC438=AL$7,AK441&lt;=AN$7),3,IF(AND(AC438=AL$7,AK441&lt;=AO$7),2,IF(AND(AC438=AL$7,AK441&lt;=AP$7),1,0)))))</f>
        <v/>
      </c>
      <c r="AC441" s="276" t="str">
        <f t="shared" ref="AC441" si="1476">IF($F$24="","",$F$24)</f>
        <v>Health Services</v>
      </c>
      <c r="AD441" s="646"/>
      <c r="AE441" s="647"/>
      <c r="AF441" s="648"/>
      <c r="AG441" s="646"/>
      <c r="AH441" s="647"/>
      <c r="AI441" s="647"/>
      <c r="AJ441" s="648"/>
      <c r="AK441" s="408"/>
      <c r="AU441" s="394"/>
    </row>
    <row r="442" spans="4:47" x14ac:dyDescent="0.25">
      <c r="D442" s="407" t="str">
        <f t="shared" si="1460"/>
        <v/>
      </c>
      <c r="E442" s="354" t="str">
        <f t="shared" ref="E442" si="1477">IF(OR(N442="",N442=0,G442="",J442=""),"",(IF(AND(F438=O$4,N442&lt;=Q$4),3,IF(AND(F438=O$4,N442&lt;=R$4),2,IF(AND(F438=O$4,N442&lt;=S$4),1,0)))+IF(AND(F438=O$5,N442&lt;=Q$5),3,IF(AND(F438=O$5,N442&lt;=R$5),2,IF(AND(F438=O$5,N442&lt;=S$5),1,0)))+IF(AND(F438=O$6,N442&lt;=Q$6),3,IF(AND(F438=O$6,N442&lt;=R$6),2,IF(AND(F438=O$6,N442&lt;=S$6),1,0)))+IF(AND(F438=O$7,N442&lt;=Q$7),3,IF(AND(F438=O$7,N442&lt;=R$7),2,IF(AND(F438=O$7,N442&lt;=S$7),1,0)))))</f>
        <v/>
      </c>
      <c r="F442" s="276" t="str">
        <f t="shared" ref="F442" si="1478">IF($F$25="","",$F$25)</f>
        <v>Recreation</v>
      </c>
      <c r="G442" s="638"/>
      <c r="H442" s="639"/>
      <c r="I442" s="640"/>
      <c r="J442" s="638"/>
      <c r="K442" s="639"/>
      <c r="L442" s="639"/>
      <c r="M442" s="640"/>
      <c r="N442" s="269"/>
      <c r="X442" s="394"/>
      <c r="AA442" s="407" t="str">
        <f t="shared" si="1437"/>
        <v/>
      </c>
      <c r="AB442" s="354" t="str">
        <f t="shared" ref="AB442" si="1479">IF(OR(AK442="",AK442=0,AD442="",AG442=""),"",(IF(AND(AC438=AL$4,AK442&lt;=AN$4),3,IF(AND(AC438=AL$4,AK442&lt;=AO$4),2,IF(AND(AC438=AL$4,AK442&lt;=AP$4),1,0)))+IF(AND(AC438=AL$5,AK442&lt;=AN$5),3,IF(AND(AC438=AL$5,AK442&lt;=AO$5),2,IF(AND(AC438=AL$5,AK442&lt;=AP$5),1,0)))+IF(AND(AC438=AL$6,AK442&lt;=AN$6),3,IF(AND(AC438=AL$6,AK442&lt;=AO$6),2,IF(AND(AC438=AL$6,AK442&lt;=AP$6),1,0)))+IF(AND(AC438=AL$7,AK442&lt;=AN$7),3,IF(AND(AC438=AL$7,AK442&lt;=AO$7),2,IF(AND(AC438=AL$7,AK442&lt;=AP$7),1,0)))))</f>
        <v/>
      </c>
      <c r="AC442" s="276" t="str">
        <f t="shared" ref="AC442" si="1480">IF($F$25="","",$F$25)</f>
        <v>Recreation</v>
      </c>
      <c r="AD442" s="646"/>
      <c r="AE442" s="647"/>
      <c r="AF442" s="648"/>
      <c r="AG442" s="646"/>
      <c r="AH442" s="647"/>
      <c r="AI442" s="647"/>
      <c r="AJ442" s="648"/>
      <c r="AK442" s="408"/>
      <c r="AU442" s="394"/>
    </row>
    <row r="443" spans="4:47" ht="16.5" thickBot="1" x14ac:dyDescent="0.3">
      <c r="D443" s="409"/>
      <c r="E443" s="132"/>
      <c r="F443" s="132"/>
      <c r="G443" s="132"/>
      <c r="H443" s="132"/>
      <c r="I443" s="132"/>
      <c r="J443" s="132"/>
      <c r="K443" s="132"/>
      <c r="L443" s="132"/>
      <c r="M443" s="132"/>
      <c r="N443" s="410"/>
      <c r="O443" s="411"/>
      <c r="X443" s="394"/>
      <c r="AA443" s="409"/>
      <c r="AB443" s="132"/>
      <c r="AC443" s="132"/>
      <c r="AD443" s="132"/>
      <c r="AE443" s="132"/>
      <c r="AF443" s="132"/>
      <c r="AG443" s="132"/>
      <c r="AH443" s="132"/>
      <c r="AI443" s="132"/>
      <c r="AJ443" s="132"/>
      <c r="AK443" s="410"/>
      <c r="AL443" s="411"/>
      <c r="AU443" s="394"/>
    </row>
    <row r="444" spans="4:47" x14ac:dyDescent="0.25">
      <c r="D444" s="641"/>
      <c r="E444" s="642"/>
      <c r="F444" s="642"/>
      <c r="G444" s="642"/>
      <c r="H444" s="642"/>
      <c r="I444" s="642"/>
      <c r="J444" s="642"/>
      <c r="K444" s="642"/>
      <c r="L444" s="642"/>
      <c r="M444" s="642"/>
      <c r="N444" s="643"/>
      <c r="X444" s="394"/>
      <c r="AA444" s="641"/>
      <c r="AB444" s="642"/>
      <c r="AC444" s="642"/>
      <c r="AD444" s="642"/>
      <c r="AE444" s="642"/>
      <c r="AF444" s="642"/>
      <c r="AG444" s="642"/>
      <c r="AH444" s="642"/>
      <c r="AI444" s="642"/>
      <c r="AJ444" s="642"/>
      <c r="AK444" s="643"/>
      <c r="AU444" s="394"/>
    </row>
    <row r="445" spans="4:47" ht="15" customHeight="1" x14ac:dyDescent="0.25">
      <c r="D445" s="398"/>
      <c r="E445" s="124" t="s">
        <v>35</v>
      </c>
      <c r="F445" s="353">
        <v>53</v>
      </c>
      <c r="G445" s="124" t="s">
        <v>306</v>
      </c>
      <c r="H445" s="124"/>
      <c r="I445" s="124"/>
      <c r="J445" s="21" t="s">
        <v>144</v>
      </c>
      <c r="K445" s="265"/>
      <c r="L445" s="1"/>
      <c r="M445" s="1"/>
      <c r="N445" s="400"/>
      <c r="X445" s="394"/>
      <c r="AA445" s="398"/>
      <c r="AB445" s="124" t="s">
        <v>35</v>
      </c>
      <c r="AC445" s="353">
        <v>53</v>
      </c>
      <c r="AD445" s="124" t="s">
        <v>306</v>
      </c>
      <c r="AE445" s="124"/>
      <c r="AF445" s="124"/>
      <c r="AG445" s="21" t="s">
        <v>144</v>
      </c>
      <c r="AH445" s="399"/>
      <c r="AI445" s="1"/>
      <c r="AJ445" s="1"/>
      <c r="AK445" s="400"/>
      <c r="AU445" s="394"/>
    </row>
    <row r="446" spans="4:47" ht="15" customHeight="1" x14ac:dyDescent="0.25">
      <c r="D446" s="644" t="s">
        <v>36</v>
      </c>
      <c r="E446" s="645"/>
      <c r="F446" s="268" t="s">
        <v>28</v>
      </c>
      <c r="G446" s="402" t="str">
        <f t="shared" ref="G446" si="1481">IF(F446=O$4,P$4,IF(F446=O$5,P$5,IF(F446=O$6,P$6,IF(F446=O$7,P$7,IF(F446=O$8,"","")))))</f>
        <v/>
      </c>
      <c r="H446" s="403"/>
      <c r="I446" s="403"/>
      <c r="J446" s="21" t="s">
        <v>145</v>
      </c>
      <c r="K446" s="265"/>
      <c r="L446" s="3"/>
      <c r="M446" s="3"/>
      <c r="N446" s="404"/>
      <c r="X446" s="394"/>
      <c r="AA446" s="644" t="s">
        <v>36</v>
      </c>
      <c r="AB446" s="645"/>
      <c r="AC446" s="401" t="s">
        <v>28</v>
      </c>
      <c r="AD446" s="402" t="str">
        <f t="shared" ref="AD446" si="1482">IF(AC446=AL$4,AM$4,IF(AC446=AL$5,AM$5,IF(AC446=AL$6,AM$6,IF(AC446=AL$7,AM$7,IF(AC446=AL$8,"","")))))</f>
        <v/>
      </c>
      <c r="AE446" s="403"/>
      <c r="AF446" s="403"/>
      <c r="AG446" s="21" t="s">
        <v>145</v>
      </c>
      <c r="AH446" s="399"/>
      <c r="AI446" s="3"/>
      <c r="AJ446" s="3"/>
      <c r="AK446" s="404"/>
      <c r="AU446" s="394"/>
    </row>
    <row r="447" spans="4:47" ht="15" customHeight="1" x14ac:dyDescent="0.25">
      <c r="D447" s="405" t="s">
        <v>299</v>
      </c>
      <c r="E447" s="361" t="s">
        <v>59</v>
      </c>
      <c r="F447" s="124" t="s">
        <v>37</v>
      </c>
      <c r="G447" s="124" t="s">
        <v>38</v>
      </c>
      <c r="H447" s="124"/>
      <c r="I447" s="124"/>
      <c r="J447" s="124" t="s">
        <v>39</v>
      </c>
      <c r="K447" s="124"/>
      <c r="L447" s="124"/>
      <c r="M447" s="124"/>
      <c r="N447" s="406" t="s">
        <v>40</v>
      </c>
      <c r="O447" s="396" t="s">
        <v>25</v>
      </c>
      <c r="P447" s="396"/>
      <c r="Q447" s="396" t="str">
        <f t="shared" ref="Q447" si="1483">IF($F$23="","",$F$23)</f>
        <v>Education /Job Training</v>
      </c>
      <c r="R447" s="396" t="str">
        <f t="shared" ref="R447" si="1484">IF($F$24="","",$F$24)</f>
        <v>Health Services</v>
      </c>
      <c r="S447" s="396" t="str">
        <f t="shared" ref="S447" si="1485">IF($F$25="","",$F$25)</f>
        <v>Recreation</v>
      </c>
      <c r="X447" s="394"/>
      <c r="AA447" s="405" t="s">
        <v>299</v>
      </c>
      <c r="AB447" s="361" t="s">
        <v>59</v>
      </c>
      <c r="AC447" s="124" t="s">
        <v>37</v>
      </c>
      <c r="AD447" s="124" t="s">
        <v>38</v>
      </c>
      <c r="AE447" s="124"/>
      <c r="AF447" s="124"/>
      <c r="AG447" s="124" t="s">
        <v>39</v>
      </c>
      <c r="AH447" s="124"/>
      <c r="AI447" s="124"/>
      <c r="AJ447" s="124"/>
      <c r="AK447" s="406" t="s">
        <v>40</v>
      </c>
      <c r="AL447" s="396" t="s">
        <v>25</v>
      </c>
      <c r="AM447" s="396"/>
      <c r="AN447" s="396" t="str">
        <f t="shared" ref="AN447" si="1486">IF($F$23="","",$F$23)</f>
        <v>Education /Job Training</v>
      </c>
      <c r="AO447" s="396" t="str">
        <f t="shared" ref="AO447" si="1487">IF($F$24="","",$F$24)</f>
        <v>Health Services</v>
      </c>
      <c r="AP447" s="396" t="str">
        <f t="shared" ref="AP447" si="1488">IF($F$25="","",$F$25)</f>
        <v>Recreation</v>
      </c>
      <c r="AU447" s="394"/>
    </row>
    <row r="448" spans="4:47" ht="15" customHeight="1" x14ac:dyDescent="0.25">
      <c r="D448" s="407" t="str">
        <f t="shared" ref="D448:D450" si="1489">IFERROR(VLOOKUP($E448,$U$4:$V$6,2,0),"")</f>
        <v/>
      </c>
      <c r="E448" s="354" t="str">
        <f t="shared" ref="E448" si="1490">IF(OR(N448="",N448=0,G448="",J448=""),"",(IF(AND(F446=O$4,N448&lt;=Q$4),3,IF(AND(F446=O$4,N448&lt;=R$4),2,IF(AND(F446=O$4,N448&lt;=S$4),1,0)))+IF(AND(F446=O$5,N448&lt;=Q$5),3,IF(AND(F446=O$5,N448&lt;=R$5),2,IF(AND(F446=O$5,N448&lt;=S$5),1,0)))+IF(AND(F446=O$6,N448&lt;=Q$6),3,IF(AND(F446=O$6,N448&lt;=R$6),2,IF(AND(F446=O$6,N448&lt;=S$6),1,0)))+IF(AND(F446=O$7,N448&lt;=Q$7),3,IF(AND(F446=O$7,N448&lt;=R$7),2,IF(AND(F446=O$7,N448&lt;=S$7),1,0)))))</f>
        <v/>
      </c>
      <c r="F448" s="276" t="str">
        <f t="shared" ref="F448" si="1491">IF($F$23="","",$F$23)</f>
        <v>Education /Job Training</v>
      </c>
      <c r="G448" s="638"/>
      <c r="H448" s="639"/>
      <c r="I448" s="640"/>
      <c r="J448" s="638"/>
      <c r="K448" s="639"/>
      <c r="L448" s="639"/>
      <c r="M448" s="640"/>
      <c r="N448" s="269"/>
      <c r="O448" s="392">
        <f t="shared" ref="O448" si="1492">IF(F446="",0,1)</f>
        <v>0</v>
      </c>
      <c r="Q448" s="392" t="str">
        <f t="shared" ref="Q448" si="1493">IF(F446="","",IF(E448="",0,E448))</f>
        <v/>
      </c>
      <c r="R448" s="392" t="str">
        <f t="shared" ref="R448" si="1494">IF(F446="","",IF(E449="",0,E449))</f>
        <v/>
      </c>
      <c r="S448" s="392" t="str">
        <f t="shared" ref="S448" si="1495">IF(F446="","",IF(E450="",0,E450))</f>
        <v/>
      </c>
      <c r="X448" s="394"/>
      <c r="AA448" s="407" t="str">
        <f t="shared" si="1437"/>
        <v/>
      </c>
      <c r="AB448" s="354" t="str">
        <f t="shared" ref="AB448" si="1496">IF(OR(AK448="",AK448=0,AD448="",AG448=""),"",(IF(AND(AC446=AL$4,AK448&lt;=AN$4),3,IF(AND(AC446=AL$4,AK448&lt;=AO$4),2,IF(AND(AC446=AL$4,AK448&lt;=AP$4),1,0)))+IF(AND(AC446=AL$5,AK448&lt;=AN$5),3,IF(AND(AC446=AL$5,AK448&lt;=AO$5),2,IF(AND(AC446=AL$5,AK448&lt;=AP$5),1,0)))+IF(AND(AC446=AL$6,AK448&lt;=AN$6),3,IF(AND(AC446=AL$6,AK448&lt;=AO$6),2,IF(AND(AC446=AL$6,AK448&lt;=AP$6),1,0)))+IF(AND(AC446=AL$7,AK448&lt;=AN$7),3,IF(AND(AC446=AL$7,AK448&lt;=AO$7),2,IF(AND(AC446=AL$7,AK448&lt;=AP$7),1,0)))))</f>
        <v/>
      </c>
      <c r="AC448" s="276" t="str">
        <f t="shared" ref="AC448" si="1497">IF($F$23="","",$F$23)</f>
        <v>Education /Job Training</v>
      </c>
      <c r="AD448" s="646"/>
      <c r="AE448" s="647"/>
      <c r="AF448" s="648"/>
      <c r="AG448" s="646"/>
      <c r="AH448" s="647"/>
      <c r="AI448" s="647"/>
      <c r="AJ448" s="648"/>
      <c r="AK448" s="408"/>
      <c r="AL448" s="392">
        <f t="shared" ref="AL448" si="1498">IF(AC446="",0,1)</f>
        <v>0</v>
      </c>
      <c r="AN448" s="392" t="str">
        <f t="shared" ref="AN448" si="1499">IF(AC446="","",IF(AB448="",0,AB448))</f>
        <v/>
      </c>
      <c r="AO448" s="392" t="str">
        <f t="shared" ref="AO448" si="1500">IF(AC446="","",IF(AB449="",0,AB449))</f>
        <v/>
      </c>
      <c r="AP448" s="392" t="str">
        <f t="shared" ref="AP448" si="1501">IF(AC446="","",IF(AB450="",0,AB450))</f>
        <v/>
      </c>
      <c r="AU448" s="394"/>
    </row>
    <row r="449" spans="4:47" ht="15" customHeight="1" x14ac:dyDescent="0.25">
      <c r="D449" s="407" t="str">
        <f t="shared" si="1489"/>
        <v/>
      </c>
      <c r="E449" s="354" t="str">
        <f t="shared" ref="E449" si="1502">IF(OR(N449="",N449=0,G449="",J449=""),"",(IF(AND(F446=O$4,N449&lt;=Q$4),3,IF(AND(F446=O$4,N449&lt;=R$4),2,IF(AND(F446=O$4,N449&lt;=S$4),1,0)))+IF(AND(F446=O$5,N449&lt;=Q$5),3,IF(AND(F446=O$5,N449&lt;=R$5),2,IF(AND(F446=O$5,N449&lt;=S$5),1,0)))+IF(AND(F446=O$6,N449&lt;=Q$6),3,IF(AND(F446=O$6,N449&lt;=R$6),2,IF(AND(F446=O$6,N449&lt;=S$6),1,0)))+IF(AND(F446=O$7,N449&lt;=Q$7),3,IF(AND(F446=O$7,N449&lt;=R$7),2,IF(AND(F446=O$7,N449&lt;=S$7),1,0)))))</f>
        <v/>
      </c>
      <c r="F449" s="276" t="str">
        <f t="shared" ref="F449" si="1503">IF($F$24="","",$F$24)</f>
        <v>Health Services</v>
      </c>
      <c r="G449" s="638"/>
      <c r="H449" s="639"/>
      <c r="I449" s="640"/>
      <c r="J449" s="638"/>
      <c r="K449" s="639"/>
      <c r="L449" s="639"/>
      <c r="M449" s="640"/>
      <c r="N449" s="269"/>
      <c r="X449" s="394"/>
      <c r="AA449" s="407" t="str">
        <f t="shared" si="1437"/>
        <v/>
      </c>
      <c r="AB449" s="354" t="str">
        <f t="shared" ref="AB449" si="1504">IF(OR(AK449="",AK449=0,AD449="",AG449=""),"",(IF(AND(AC446=AL$4,AK449&lt;=AN$4),3,IF(AND(AC446=AL$4,AK449&lt;=AO$4),2,IF(AND(AC446=AL$4,AK449&lt;=AP$4),1,0)))+IF(AND(AC446=AL$5,AK449&lt;=AN$5),3,IF(AND(AC446=AL$5,AK449&lt;=AO$5),2,IF(AND(AC446=AL$5,AK449&lt;=AP$5),1,0)))+IF(AND(AC446=AL$6,AK449&lt;=AN$6),3,IF(AND(AC446=AL$6,AK449&lt;=AO$6),2,IF(AND(AC446=AL$6,AK449&lt;=AP$6),1,0)))+IF(AND(AC446=AL$7,AK449&lt;=AN$7),3,IF(AND(AC446=AL$7,AK449&lt;=AO$7),2,IF(AND(AC446=AL$7,AK449&lt;=AP$7),1,0)))))</f>
        <v/>
      </c>
      <c r="AC449" s="276" t="str">
        <f t="shared" ref="AC449" si="1505">IF($F$24="","",$F$24)</f>
        <v>Health Services</v>
      </c>
      <c r="AD449" s="646"/>
      <c r="AE449" s="647"/>
      <c r="AF449" s="648"/>
      <c r="AG449" s="646"/>
      <c r="AH449" s="647"/>
      <c r="AI449" s="647"/>
      <c r="AJ449" s="648"/>
      <c r="AK449" s="408"/>
      <c r="AU449" s="394"/>
    </row>
    <row r="450" spans="4:47" x14ac:dyDescent="0.25">
      <c r="D450" s="407" t="str">
        <f t="shared" si="1489"/>
        <v/>
      </c>
      <c r="E450" s="354" t="str">
        <f t="shared" ref="E450" si="1506">IF(OR(N450="",N450=0,G450="",J450=""),"",(IF(AND(F446=O$4,N450&lt;=Q$4),3,IF(AND(F446=O$4,N450&lt;=R$4),2,IF(AND(F446=O$4,N450&lt;=S$4),1,0)))+IF(AND(F446=O$5,N450&lt;=Q$5),3,IF(AND(F446=O$5,N450&lt;=R$5),2,IF(AND(F446=O$5,N450&lt;=S$5),1,0)))+IF(AND(F446=O$6,N450&lt;=Q$6),3,IF(AND(F446=O$6,N450&lt;=R$6),2,IF(AND(F446=O$6,N450&lt;=S$6),1,0)))+IF(AND(F446=O$7,N450&lt;=Q$7),3,IF(AND(F446=O$7,N450&lt;=R$7),2,IF(AND(F446=O$7,N450&lt;=S$7),1,0)))))</f>
        <v/>
      </c>
      <c r="F450" s="276" t="str">
        <f t="shared" ref="F450" si="1507">IF($F$25="","",$F$25)</f>
        <v>Recreation</v>
      </c>
      <c r="G450" s="638"/>
      <c r="H450" s="639"/>
      <c r="I450" s="640"/>
      <c r="J450" s="638"/>
      <c r="K450" s="639"/>
      <c r="L450" s="639"/>
      <c r="M450" s="640"/>
      <c r="N450" s="269"/>
      <c r="X450" s="394"/>
      <c r="AA450" s="407" t="str">
        <f t="shared" si="1437"/>
        <v/>
      </c>
      <c r="AB450" s="354" t="str">
        <f t="shared" ref="AB450" si="1508">IF(OR(AK450="",AK450=0,AD450="",AG450=""),"",(IF(AND(AC446=AL$4,AK450&lt;=AN$4),3,IF(AND(AC446=AL$4,AK450&lt;=AO$4),2,IF(AND(AC446=AL$4,AK450&lt;=AP$4),1,0)))+IF(AND(AC446=AL$5,AK450&lt;=AN$5),3,IF(AND(AC446=AL$5,AK450&lt;=AO$5),2,IF(AND(AC446=AL$5,AK450&lt;=AP$5),1,0)))+IF(AND(AC446=AL$6,AK450&lt;=AN$6),3,IF(AND(AC446=AL$6,AK450&lt;=AO$6),2,IF(AND(AC446=AL$6,AK450&lt;=AP$6),1,0)))+IF(AND(AC446=AL$7,AK450&lt;=AN$7),3,IF(AND(AC446=AL$7,AK450&lt;=AO$7),2,IF(AND(AC446=AL$7,AK450&lt;=AP$7),1,0)))))</f>
        <v/>
      </c>
      <c r="AC450" s="276" t="str">
        <f t="shared" ref="AC450" si="1509">IF($F$25="","",$F$25)</f>
        <v>Recreation</v>
      </c>
      <c r="AD450" s="646"/>
      <c r="AE450" s="647"/>
      <c r="AF450" s="648"/>
      <c r="AG450" s="646"/>
      <c r="AH450" s="647"/>
      <c r="AI450" s="647"/>
      <c r="AJ450" s="648"/>
      <c r="AK450" s="408"/>
      <c r="AU450" s="394"/>
    </row>
    <row r="451" spans="4:47" ht="16.5" thickBot="1" x14ac:dyDescent="0.3">
      <c r="D451" s="409"/>
      <c r="E451" s="132"/>
      <c r="F451" s="132"/>
      <c r="G451" s="132"/>
      <c r="H451" s="132"/>
      <c r="I451" s="132"/>
      <c r="J451" s="132"/>
      <c r="K451" s="132"/>
      <c r="L451" s="132"/>
      <c r="M451" s="132"/>
      <c r="N451" s="410"/>
      <c r="O451" s="411"/>
      <c r="X451" s="394"/>
      <c r="AA451" s="409"/>
      <c r="AB451" s="132"/>
      <c r="AC451" s="132"/>
      <c r="AD451" s="132"/>
      <c r="AE451" s="132"/>
      <c r="AF451" s="132"/>
      <c r="AG451" s="132"/>
      <c r="AH451" s="132"/>
      <c r="AI451" s="132"/>
      <c r="AJ451" s="132"/>
      <c r="AK451" s="410"/>
      <c r="AL451" s="411"/>
      <c r="AU451" s="394"/>
    </row>
    <row r="452" spans="4:47" x14ac:dyDescent="0.25">
      <c r="D452" s="641"/>
      <c r="E452" s="642"/>
      <c r="F452" s="642"/>
      <c r="G452" s="642"/>
      <c r="H452" s="642"/>
      <c r="I452" s="642"/>
      <c r="J452" s="642"/>
      <c r="K452" s="642"/>
      <c r="L452" s="642"/>
      <c r="M452" s="642"/>
      <c r="N452" s="643"/>
      <c r="X452" s="394"/>
      <c r="AA452" s="641"/>
      <c r="AB452" s="642"/>
      <c r="AC452" s="642"/>
      <c r="AD452" s="642"/>
      <c r="AE452" s="642"/>
      <c r="AF452" s="642"/>
      <c r="AG452" s="642"/>
      <c r="AH452" s="642"/>
      <c r="AI452" s="642"/>
      <c r="AJ452" s="642"/>
      <c r="AK452" s="643"/>
      <c r="AU452" s="394"/>
    </row>
    <row r="453" spans="4:47" x14ac:dyDescent="0.25">
      <c r="D453" s="398"/>
      <c r="E453" s="124" t="s">
        <v>35</v>
      </c>
      <c r="F453" s="353">
        <v>54</v>
      </c>
      <c r="G453" s="124" t="s">
        <v>306</v>
      </c>
      <c r="H453" s="124"/>
      <c r="I453" s="124"/>
      <c r="J453" s="21" t="s">
        <v>144</v>
      </c>
      <c r="K453" s="265"/>
      <c r="L453" s="1"/>
      <c r="M453" s="1"/>
      <c r="N453" s="400"/>
      <c r="X453" s="394"/>
      <c r="AA453" s="398"/>
      <c r="AB453" s="124" t="s">
        <v>35</v>
      </c>
      <c r="AC453" s="353">
        <v>54</v>
      </c>
      <c r="AD453" s="124" t="s">
        <v>306</v>
      </c>
      <c r="AE453" s="124"/>
      <c r="AF453" s="124"/>
      <c r="AG453" s="21" t="s">
        <v>144</v>
      </c>
      <c r="AH453" s="399"/>
      <c r="AI453" s="1"/>
      <c r="AJ453" s="1"/>
      <c r="AK453" s="400"/>
      <c r="AU453" s="394"/>
    </row>
    <row r="454" spans="4:47" x14ac:dyDescent="0.25">
      <c r="D454" s="644" t="s">
        <v>36</v>
      </c>
      <c r="E454" s="645"/>
      <c r="F454" s="268" t="s">
        <v>28</v>
      </c>
      <c r="G454" s="402" t="str">
        <f t="shared" ref="G454" si="1510">IF(F454=O$4,P$4,IF(F454=O$5,P$5,IF(F454=O$6,P$6,IF(F454=O$7,P$7,IF(F454=O$8,"","")))))</f>
        <v/>
      </c>
      <c r="H454" s="403"/>
      <c r="I454" s="403"/>
      <c r="J454" s="21" t="s">
        <v>145</v>
      </c>
      <c r="K454" s="265"/>
      <c r="L454" s="3"/>
      <c r="M454" s="3"/>
      <c r="N454" s="404"/>
      <c r="X454" s="394"/>
      <c r="AA454" s="644" t="s">
        <v>36</v>
      </c>
      <c r="AB454" s="645"/>
      <c r="AC454" s="401" t="s">
        <v>28</v>
      </c>
      <c r="AD454" s="402" t="str">
        <f t="shared" ref="AD454" si="1511">IF(AC454=AL$4,AM$4,IF(AC454=AL$5,AM$5,IF(AC454=AL$6,AM$6,IF(AC454=AL$7,AM$7,IF(AC454=AL$8,"","")))))</f>
        <v/>
      </c>
      <c r="AE454" s="403"/>
      <c r="AF454" s="403"/>
      <c r="AG454" s="21" t="s">
        <v>145</v>
      </c>
      <c r="AH454" s="399"/>
      <c r="AI454" s="3"/>
      <c r="AJ454" s="3"/>
      <c r="AK454" s="404"/>
      <c r="AU454" s="394"/>
    </row>
    <row r="455" spans="4:47" ht="15" customHeight="1" x14ac:dyDescent="0.25">
      <c r="D455" s="405" t="s">
        <v>299</v>
      </c>
      <c r="E455" s="361" t="s">
        <v>59</v>
      </c>
      <c r="F455" s="124" t="s">
        <v>37</v>
      </c>
      <c r="G455" s="124" t="s">
        <v>38</v>
      </c>
      <c r="H455" s="124"/>
      <c r="I455" s="124"/>
      <c r="J455" s="124" t="s">
        <v>39</v>
      </c>
      <c r="K455" s="124"/>
      <c r="L455" s="124"/>
      <c r="M455" s="124"/>
      <c r="N455" s="406" t="s">
        <v>40</v>
      </c>
      <c r="O455" s="396" t="s">
        <v>25</v>
      </c>
      <c r="P455" s="396"/>
      <c r="Q455" s="396" t="str">
        <f t="shared" ref="Q455" si="1512">IF($F$23="","",$F$23)</f>
        <v>Education /Job Training</v>
      </c>
      <c r="R455" s="396" t="str">
        <f t="shared" ref="R455" si="1513">IF($F$24="","",$F$24)</f>
        <v>Health Services</v>
      </c>
      <c r="S455" s="396" t="str">
        <f t="shared" ref="S455" si="1514">IF($F$25="","",$F$25)</f>
        <v>Recreation</v>
      </c>
      <c r="X455" s="394"/>
      <c r="AA455" s="405" t="s">
        <v>299</v>
      </c>
      <c r="AB455" s="361" t="s">
        <v>59</v>
      </c>
      <c r="AC455" s="124" t="s">
        <v>37</v>
      </c>
      <c r="AD455" s="124" t="s">
        <v>38</v>
      </c>
      <c r="AE455" s="124"/>
      <c r="AF455" s="124"/>
      <c r="AG455" s="124" t="s">
        <v>39</v>
      </c>
      <c r="AH455" s="124"/>
      <c r="AI455" s="124"/>
      <c r="AJ455" s="124"/>
      <c r="AK455" s="406" t="s">
        <v>40</v>
      </c>
      <c r="AL455" s="396" t="s">
        <v>25</v>
      </c>
      <c r="AM455" s="396"/>
      <c r="AN455" s="396" t="str">
        <f t="shared" ref="AN455" si="1515">IF($F$23="","",$F$23)</f>
        <v>Education /Job Training</v>
      </c>
      <c r="AO455" s="396" t="str">
        <f t="shared" ref="AO455" si="1516">IF($F$24="","",$F$24)</f>
        <v>Health Services</v>
      </c>
      <c r="AP455" s="396" t="str">
        <f t="shared" ref="AP455" si="1517">IF($F$25="","",$F$25)</f>
        <v>Recreation</v>
      </c>
      <c r="AU455" s="394"/>
    </row>
    <row r="456" spans="4:47" ht="15" customHeight="1" x14ac:dyDescent="0.25">
      <c r="D456" s="407" t="str">
        <f t="shared" ref="D456:D458" si="1518">IFERROR(VLOOKUP($E456,$U$4:$V$6,2,0),"")</f>
        <v/>
      </c>
      <c r="E456" s="354" t="str">
        <f t="shared" ref="E456" si="1519">IF(OR(N456="",N456=0,G456="",J456=""),"",(IF(AND(F454=O$4,N456&lt;=Q$4),3,IF(AND(F454=O$4,N456&lt;=R$4),2,IF(AND(F454=O$4,N456&lt;=S$4),1,0)))+IF(AND(F454=O$5,N456&lt;=Q$5),3,IF(AND(F454=O$5,N456&lt;=R$5),2,IF(AND(F454=O$5,N456&lt;=S$5),1,0)))+IF(AND(F454=O$6,N456&lt;=Q$6),3,IF(AND(F454=O$6,N456&lt;=R$6),2,IF(AND(F454=O$6,N456&lt;=S$6),1,0)))+IF(AND(F454=O$7,N456&lt;=Q$7),3,IF(AND(F454=O$7,N456&lt;=R$7),2,IF(AND(F454=O$7,N456&lt;=S$7),1,0)))))</f>
        <v/>
      </c>
      <c r="F456" s="276" t="str">
        <f t="shared" ref="F456" si="1520">IF($F$23="","",$F$23)</f>
        <v>Education /Job Training</v>
      </c>
      <c r="G456" s="638"/>
      <c r="H456" s="639"/>
      <c r="I456" s="640"/>
      <c r="J456" s="638"/>
      <c r="K456" s="639"/>
      <c r="L456" s="639"/>
      <c r="M456" s="640"/>
      <c r="N456" s="269"/>
      <c r="O456" s="392">
        <f t="shared" ref="O456" si="1521">IF(F454="",0,1)</f>
        <v>0</v>
      </c>
      <c r="Q456" s="392" t="str">
        <f t="shared" ref="Q456" si="1522">IF(F454="","",IF(E456="",0,E456))</f>
        <v/>
      </c>
      <c r="R456" s="392" t="str">
        <f t="shared" ref="R456" si="1523">IF(F454="","",IF(E457="",0,E457))</f>
        <v/>
      </c>
      <c r="S456" s="392" t="str">
        <f t="shared" ref="S456" si="1524">IF(F454="","",IF(E458="",0,E458))</f>
        <v/>
      </c>
      <c r="X456" s="394"/>
      <c r="AA456" s="407" t="str">
        <f t="shared" si="1437"/>
        <v/>
      </c>
      <c r="AB456" s="354" t="str">
        <f t="shared" ref="AB456" si="1525">IF(OR(AK456="",AK456=0,AD456="",AG456=""),"",(IF(AND(AC454=AL$4,AK456&lt;=AN$4),3,IF(AND(AC454=AL$4,AK456&lt;=AO$4),2,IF(AND(AC454=AL$4,AK456&lt;=AP$4),1,0)))+IF(AND(AC454=AL$5,AK456&lt;=AN$5),3,IF(AND(AC454=AL$5,AK456&lt;=AO$5),2,IF(AND(AC454=AL$5,AK456&lt;=AP$5),1,0)))+IF(AND(AC454=AL$6,AK456&lt;=AN$6),3,IF(AND(AC454=AL$6,AK456&lt;=AO$6),2,IF(AND(AC454=AL$6,AK456&lt;=AP$6),1,0)))+IF(AND(AC454=AL$7,AK456&lt;=AN$7),3,IF(AND(AC454=AL$7,AK456&lt;=AO$7),2,IF(AND(AC454=AL$7,AK456&lt;=AP$7),1,0)))))</f>
        <v/>
      </c>
      <c r="AC456" s="276" t="str">
        <f t="shared" ref="AC456" si="1526">IF($F$23="","",$F$23)</f>
        <v>Education /Job Training</v>
      </c>
      <c r="AD456" s="646"/>
      <c r="AE456" s="647"/>
      <c r="AF456" s="648"/>
      <c r="AG456" s="646"/>
      <c r="AH456" s="647"/>
      <c r="AI456" s="647"/>
      <c r="AJ456" s="648"/>
      <c r="AK456" s="408"/>
      <c r="AL456" s="392">
        <f t="shared" ref="AL456" si="1527">IF(AC454="",0,1)</f>
        <v>0</v>
      </c>
      <c r="AN456" s="392" t="str">
        <f t="shared" ref="AN456" si="1528">IF(AC454="","",IF(AB456="",0,AB456))</f>
        <v/>
      </c>
      <c r="AO456" s="392" t="str">
        <f t="shared" ref="AO456" si="1529">IF(AC454="","",IF(AB457="",0,AB457))</f>
        <v/>
      </c>
      <c r="AP456" s="392" t="str">
        <f t="shared" ref="AP456" si="1530">IF(AC454="","",IF(AB458="",0,AB458))</f>
        <v/>
      </c>
      <c r="AU456" s="394"/>
    </row>
    <row r="457" spans="4:47" ht="15" customHeight="1" x14ac:dyDescent="0.25">
      <c r="D457" s="407" t="str">
        <f t="shared" si="1518"/>
        <v/>
      </c>
      <c r="E457" s="354" t="str">
        <f t="shared" ref="E457" si="1531">IF(OR(N457="",N457=0,G457="",J457=""),"",(IF(AND(F454=O$4,N457&lt;=Q$4),3,IF(AND(F454=O$4,N457&lt;=R$4),2,IF(AND(F454=O$4,N457&lt;=S$4),1,0)))+IF(AND(F454=O$5,N457&lt;=Q$5),3,IF(AND(F454=O$5,N457&lt;=R$5),2,IF(AND(F454=O$5,N457&lt;=S$5),1,0)))+IF(AND(F454=O$6,N457&lt;=Q$6),3,IF(AND(F454=O$6,N457&lt;=R$6),2,IF(AND(F454=O$6,N457&lt;=S$6),1,0)))+IF(AND(F454=O$7,N457&lt;=Q$7),3,IF(AND(F454=O$7,N457&lt;=R$7),2,IF(AND(F454=O$7,N457&lt;=S$7),1,0)))))</f>
        <v/>
      </c>
      <c r="F457" s="276" t="str">
        <f t="shared" ref="F457" si="1532">IF($F$24="","",$F$24)</f>
        <v>Health Services</v>
      </c>
      <c r="G457" s="638"/>
      <c r="H457" s="639"/>
      <c r="I457" s="640"/>
      <c r="J457" s="638"/>
      <c r="K457" s="639"/>
      <c r="L457" s="639"/>
      <c r="M457" s="640"/>
      <c r="N457" s="269"/>
      <c r="X457" s="394"/>
      <c r="AA457" s="407" t="str">
        <f t="shared" si="1437"/>
        <v/>
      </c>
      <c r="AB457" s="354" t="str">
        <f t="shared" ref="AB457" si="1533">IF(OR(AK457="",AK457=0,AD457="",AG457=""),"",(IF(AND(AC454=AL$4,AK457&lt;=AN$4),3,IF(AND(AC454=AL$4,AK457&lt;=AO$4),2,IF(AND(AC454=AL$4,AK457&lt;=AP$4),1,0)))+IF(AND(AC454=AL$5,AK457&lt;=AN$5),3,IF(AND(AC454=AL$5,AK457&lt;=AO$5),2,IF(AND(AC454=AL$5,AK457&lt;=AP$5),1,0)))+IF(AND(AC454=AL$6,AK457&lt;=AN$6),3,IF(AND(AC454=AL$6,AK457&lt;=AO$6),2,IF(AND(AC454=AL$6,AK457&lt;=AP$6),1,0)))+IF(AND(AC454=AL$7,AK457&lt;=AN$7),3,IF(AND(AC454=AL$7,AK457&lt;=AO$7),2,IF(AND(AC454=AL$7,AK457&lt;=AP$7),1,0)))))</f>
        <v/>
      </c>
      <c r="AC457" s="276" t="str">
        <f t="shared" ref="AC457" si="1534">IF($F$24="","",$F$24)</f>
        <v>Health Services</v>
      </c>
      <c r="AD457" s="646"/>
      <c r="AE457" s="647"/>
      <c r="AF457" s="648"/>
      <c r="AG457" s="646"/>
      <c r="AH457" s="647"/>
      <c r="AI457" s="647"/>
      <c r="AJ457" s="648"/>
      <c r="AK457" s="408"/>
      <c r="AU457" s="394"/>
    </row>
    <row r="458" spans="4:47" ht="15" customHeight="1" x14ac:dyDescent="0.25">
      <c r="D458" s="407" t="str">
        <f t="shared" si="1518"/>
        <v/>
      </c>
      <c r="E458" s="354" t="str">
        <f t="shared" ref="E458" si="1535">IF(OR(N458="",N458=0,G458="",J458=""),"",(IF(AND(F454=O$4,N458&lt;=Q$4),3,IF(AND(F454=O$4,N458&lt;=R$4),2,IF(AND(F454=O$4,N458&lt;=S$4),1,0)))+IF(AND(F454=O$5,N458&lt;=Q$5),3,IF(AND(F454=O$5,N458&lt;=R$5),2,IF(AND(F454=O$5,N458&lt;=S$5),1,0)))+IF(AND(F454=O$6,N458&lt;=Q$6),3,IF(AND(F454=O$6,N458&lt;=R$6),2,IF(AND(F454=O$6,N458&lt;=S$6),1,0)))+IF(AND(F454=O$7,N458&lt;=Q$7),3,IF(AND(F454=O$7,N458&lt;=R$7),2,IF(AND(F454=O$7,N458&lt;=S$7),1,0)))))</f>
        <v/>
      </c>
      <c r="F458" s="276" t="str">
        <f t="shared" ref="F458" si="1536">IF($F$25="","",$F$25)</f>
        <v>Recreation</v>
      </c>
      <c r="G458" s="638"/>
      <c r="H458" s="639"/>
      <c r="I458" s="640"/>
      <c r="J458" s="638"/>
      <c r="K458" s="639"/>
      <c r="L458" s="639"/>
      <c r="M458" s="640"/>
      <c r="N458" s="269"/>
      <c r="X458" s="394"/>
      <c r="AA458" s="407" t="str">
        <f t="shared" si="1437"/>
        <v/>
      </c>
      <c r="AB458" s="354" t="str">
        <f t="shared" ref="AB458" si="1537">IF(OR(AK458="",AK458=0,AD458="",AG458=""),"",(IF(AND(AC454=AL$4,AK458&lt;=AN$4),3,IF(AND(AC454=AL$4,AK458&lt;=AO$4),2,IF(AND(AC454=AL$4,AK458&lt;=AP$4),1,0)))+IF(AND(AC454=AL$5,AK458&lt;=AN$5),3,IF(AND(AC454=AL$5,AK458&lt;=AO$5),2,IF(AND(AC454=AL$5,AK458&lt;=AP$5),1,0)))+IF(AND(AC454=AL$6,AK458&lt;=AN$6),3,IF(AND(AC454=AL$6,AK458&lt;=AO$6),2,IF(AND(AC454=AL$6,AK458&lt;=AP$6),1,0)))+IF(AND(AC454=AL$7,AK458&lt;=AN$7),3,IF(AND(AC454=AL$7,AK458&lt;=AO$7),2,IF(AND(AC454=AL$7,AK458&lt;=AP$7),1,0)))))</f>
        <v/>
      </c>
      <c r="AC458" s="276" t="str">
        <f t="shared" ref="AC458" si="1538">IF($F$25="","",$F$25)</f>
        <v>Recreation</v>
      </c>
      <c r="AD458" s="646"/>
      <c r="AE458" s="647"/>
      <c r="AF458" s="648"/>
      <c r="AG458" s="646"/>
      <c r="AH458" s="647"/>
      <c r="AI458" s="647"/>
      <c r="AJ458" s="648"/>
      <c r="AK458" s="408"/>
      <c r="AU458" s="394"/>
    </row>
    <row r="459" spans="4:47" ht="15" customHeight="1" thickBot="1" x14ac:dyDescent="0.3">
      <c r="D459" s="409"/>
      <c r="E459" s="132"/>
      <c r="F459" s="132"/>
      <c r="G459" s="132"/>
      <c r="H459" s="132"/>
      <c r="I459" s="132"/>
      <c r="J459" s="132"/>
      <c r="K459" s="132"/>
      <c r="L459" s="132"/>
      <c r="M459" s="132"/>
      <c r="N459" s="410"/>
      <c r="O459" s="411"/>
      <c r="X459" s="394"/>
      <c r="AA459" s="409"/>
      <c r="AB459" s="132"/>
      <c r="AC459" s="132"/>
      <c r="AD459" s="132"/>
      <c r="AE459" s="132"/>
      <c r="AF459" s="132"/>
      <c r="AG459" s="132"/>
      <c r="AH459" s="132"/>
      <c r="AI459" s="132"/>
      <c r="AJ459" s="132"/>
      <c r="AK459" s="410"/>
      <c r="AL459" s="411"/>
      <c r="AU459" s="394"/>
    </row>
    <row r="460" spans="4:47" x14ac:dyDescent="0.25">
      <c r="D460" s="641"/>
      <c r="E460" s="642"/>
      <c r="F460" s="642"/>
      <c r="G460" s="642"/>
      <c r="H460" s="642"/>
      <c r="I460" s="642"/>
      <c r="J460" s="642"/>
      <c r="K460" s="642"/>
      <c r="L460" s="642"/>
      <c r="M460" s="642"/>
      <c r="N460" s="643"/>
      <c r="X460" s="394"/>
      <c r="AA460" s="641"/>
      <c r="AB460" s="642"/>
      <c r="AC460" s="642"/>
      <c r="AD460" s="642"/>
      <c r="AE460" s="642"/>
      <c r="AF460" s="642"/>
      <c r="AG460" s="642"/>
      <c r="AH460" s="642"/>
      <c r="AI460" s="642"/>
      <c r="AJ460" s="642"/>
      <c r="AK460" s="643"/>
      <c r="AU460" s="394"/>
    </row>
    <row r="461" spans="4:47" x14ac:dyDescent="0.25">
      <c r="D461" s="398"/>
      <c r="E461" s="124" t="s">
        <v>35</v>
      </c>
      <c r="F461" s="353">
        <v>55</v>
      </c>
      <c r="G461" s="124" t="s">
        <v>306</v>
      </c>
      <c r="H461" s="124"/>
      <c r="I461" s="124"/>
      <c r="J461" s="21" t="s">
        <v>144</v>
      </c>
      <c r="K461" s="265"/>
      <c r="L461" s="1"/>
      <c r="M461" s="1"/>
      <c r="N461" s="400"/>
      <c r="X461" s="394"/>
      <c r="AA461" s="398"/>
      <c r="AB461" s="124" t="s">
        <v>35</v>
      </c>
      <c r="AC461" s="353">
        <v>55</v>
      </c>
      <c r="AD461" s="124" t="s">
        <v>306</v>
      </c>
      <c r="AE461" s="124"/>
      <c r="AF461" s="124"/>
      <c r="AG461" s="21" t="s">
        <v>144</v>
      </c>
      <c r="AH461" s="399"/>
      <c r="AI461" s="1"/>
      <c r="AJ461" s="1"/>
      <c r="AK461" s="400"/>
      <c r="AU461" s="394"/>
    </row>
    <row r="462" spans="4:47" x14ac:dyDescent="0.25">
      <c r="D462" s="644" t="s">
        <v>36</v>
      </c>
      <c r="E462" s="645"/>
      <c r="F462" s="268" t="s">
        <v>28</v>
      </c>
      <c r="G462" s="402" t="str">
        <f t="shared" ref="G462" si="1539">IF(F462=O$4,P$4,IF(F462=O$5,P$5,IF(F462=O$6,P$6,IF(F462=O$7,P$7,IF(F462=O$8,"","")))))</f>
        <v/>
      </c>
      <c r="H462" s="403"/>
      <c r="I462" s="403"/>
      <c r="J462" s="21" t="s">
        <v>145</v>
      </c>
      <c r="K462" s="265"/>
      <c r="L462" s="3"/>
      <c r="M462" s="3"/>
      <c r="N462" s="404"/>
      <c r="X462" s="394"/>
      <c r="AA462" s="644" t="s">
        <v>36</v>
      </c>
      <c r="AB462" s="645"/>
      <c r="AC462" s="401" t="s">
        <v>28</v>
      </c>
      <c r="AD462" s="402" t="str">
        <f t="shared" ref="AD462" si="1540">IF(AC462=AL$4,AM$4,IF(AC462=AL$5,AM$5,IF(AC462=AL$6,AM$6,IF(AC462=AL$7,AM$7,IF(AC462=AL$8,"","")))))</f>
        <v/>
      </c>
      <c r="AE462" s="403"/>
      <c r="AF462" s="403"/>
      <c r="AG462" s="21" t="s">
        <v>145</v>
      </c>
      <c r="AH462" s="399"/>
      <c r="AI462" s="3"/>
      <c r="AJ462" s="3"/>
      <c r="AK462" s="404"/>
      <c r="AU462" s="394"/>
    </row>
    <row r="463" spans="4:47" x14ac:dyDescent="0.25">
      <c r="D463" s="405" t="s">
        <v>299</v>
      </c>
      <c r="E463" s="361" t="s">
        <v>59</v>
      </c>
      <c r="F463" s="124" t="s">
        <v>37</v>
      </c>
      <c r="G463" s="124" t="s">
        <v>38</v>
      </c>
      <c r="H463" s="124"/>
      <c r="I463" s="124"/>
      <c r="J463" s="124" t="s">
        <v>39</v>
      </c>
      <c r="K463" s="124"/>
      <c r="L463" s="124"/>
      <c r="M463" s="124"/>
      <c r="N463" s="406" t="s">
        <v>40</v>
      </c>
      <c r="O463" s="396" t="s">
        <v>25</v>
      </c>
      <c r="P463" s="396"/>
      <c r="Q463" s="396" t="str">
        <f t="shared" ref="Q463" si="1541">IF($F$23="","",$F$23)</f>
        <v>Education /Job Training</v>
      </c>
      <c r="R463" s="396" t="str">
        <f t="shared" ref="R463" si="1542">IF($F$24="","",$F$24)</f>
        <v>Health Services</v>
      </c>
      <c r="S463" s="396" t="str">
        <f t="shared" ref="S463" si="1543">IF($F$25="","",$F$25)</f>
        <v>Recreation</v>
      </c>
      <c r="X463" s="394"/>
      <c r="AA463" s="405" t="s">
        <v>299</v>
      </c>
      <c r="AB463" s="361" t="s">
        <v>59</v>
      </c>
      <c r="AC463" s="124" t="s">
        <v>37</v>
      </c>
      <c r="AD463" s="124" t="s">
        <v>38</v>
      </c>
      <c r="AE463" s="124"/>
      <c r="AF463" s="124"/>
      <c r="AG463" s="124" t="s">
        <v>39</v>
      </c>
      <c r="AH463" s="124"/>
      <c r="AI463" s="124"/>
      <c r="AJ463" s="124"/>
      <c r="AK463" s="406" t="s">
        <v>40</v>
      </c>
      <c r="AL463" s="396" t="s">
        <v>25</v>
      </c>
      <c r="AM463" s="396"/>
      <c r="AN463" s="396" t="str">
        <f t="shared" ref="AN463" si="1544">IF($F$23="","",$F$23)</f>
        <v>Education /Job Training</v>
      </c>
      <c r="AO463" s="396" t="str">
        <f t="shared" ref="AO463" si="1545">IF($F$24="","",$F$24)</f>
        <v>Health Services</v>
      </c>
      <c r="AP463" s="396" t="str">
        <f t="shared" ref="AP463" si="1546">IF($F$25="","",$F$25)</f>
        <v>Recreation</v>
      </c>
      <c r="AU463" s="394"/>
    </row>
    <row r="464" spans="4:47" x14ac:dyDescent="0.25">
      <c r="D464" s="407" t="str">
        <f t="shared" ref="D464:D466" si="1547">IFERROR(VLOOKUP($E464,$U$4:$V$6,2,0),"")</f>
        <v/>
      </c>
      <c r="E464" s="354" t="str">
        <f t="shared" ref="E464" si="1548">IF(OR(N464="",N464=0,G464="",J464=""),"",(IF(AND(F462=O$4,N464&lt;=Q$4),3,IF(AND(F462=O$4,N464&lt;=R$4),2,IF(AND(F462=O$4,N464&lt;=S$4),1,0)))+IF(AND(F462=O$5,N464&lt;=Q$5),3,IF(AND(F462=O$5,N464&lt;=R$5),2,IF(AND(F462=O$5,N464&lt;=S$5),1,0)))+IF(AND(F462=O$6,N464&lt;=Q$6),3,IF(AND(F462=O$6,N464&lt;=R$6),2,IF(AND(F462=O$6,N464&lt;=S$6),1,0)))+IF(AND(F462=O$7,N464&lt;=Q$7),3,IF(AND(F462=O$7,N464&lt;=R$7),2,IF(AND(F462=O$7,N464&lt;=S$7),1,0)))))</f>
        <v/>
      </c>
      <c r="F464" s="276" t="str">
        <f t="shared" ref="F464" si="1549">IF($F$23="","",$F$23)</f>
        <v>Education /Job Training</v>
      </c>
      <c r="G464" s="638"/>
      <c r="H464" s="639"/>
      <c r="I464" s="640"/>
      <c r="J464" s="638"/>
      <c r="K464" s="639"/>
      <c r="L464" s="639"/>
      <c r="M464" s="640"/>
      <c r="N464" s="269"/>
      <c r="O464" s="392">
        <f t="shared" ref="O464" si="1550">IF(F462="",0,1)</f>
        <v>0</v>
      </c>
      <c r="Q464" s="392" t="str">
        <f t="shared" ref="Q464" si="1551">IF(F462="","",IF(E464="",0,E464))</f>
        <v/>
      </c>
      <c r="R464" s="392" t="str">
        <f t="shared" ref="R464" si="1552">IF(F462="","",IF(E465="",0,E465))</f>
        <v/>
      </c>
      <c r="S464" s="392" t="str">
        <f t="shared" ref="S464" si="1553">IF(F462="","",IF(E466="",0,E466))</f>
        <v/>
      </c>
      <c r="X464" s="394"/>
      <c r="AA464" s="407" t="str">
        <f t="shared" si="1437"/>
        <v/>
      </c>
      <c r="AB464" s="354" t="str">
        <f t="shared" ref="AB464" si="1554">IF(OR(AK464="",AK464=0,AD464="",AG464=""),"",(IF(AND(AC462=AL$4,AK464&lt;=AN$4),3,IF(AND(AC462=AL$4,AK464&lt;=AO$4),2,IF(AND(AC462=AL$4,AK464&lt;=AP$4),1,0)))+IF(AND(AC462=AL$5,AK464&lt;=AN$5),3,IF(AND(AC462=AL$5,AK464&lt;=AO$5),2,IF(AND(AC462=AL$5,AK464&lt;=AP$5),1,0)))+IF(AND(AC462=AL$6,AK464&lt;=AN$6),3,IF(AND(AC462=AL$6,AK464&lt;=AO$6),2,IF(AND(AC462=AL$6,AK464&lt;=AP$6),1,0)))+IF(AND(AC462=AL$7,AK464&lt;=AN$7),3,IF(AND(AC462=AL$7,AK464&lt;=AO$7),2,IF(AND(AC462=AL$7,AK464&lt;=AP$7),1,0)))))</f>
        <v/>
      </c>
      <c r="AC464" s="276" t="str">
        <f t="shared" ref="AC464" si="1555">IF($F$23="","",$F$23)</f>
        <v>Education /Job Training</v>
      </c>
      <c r="AD464" s="646"/>
      <c r="AE464" s="647"/>
      <c r="AF464" s="648"/>
      <c r="AG464" s="646"/>
      <c r="AH464" s="647"/>
      <c r="AI464" s="647"/>
      <c r="AJ464" s="648"/>
      <c r="AK464" s="408"/>
      <c r="AL464" s="392">
        <f t="shared" ref="AL464" si="1556">IF(AC462="",0,1)</f>
        <v>0</v>
      </c>
      <c r="AN464" s="392" t="str">
        <f t="shared" ref="AN464" si="1557">IF(AC462="","",IF(AB464="",0,AB464))</f>
        <v/>
      </c>
      <c r="AO464" s="392" t="str">
        <f t="shared" ref="AO464" si="1558">IF(AC462="","",IF(AB465="",0,AB465))</f>
        <v/>
      </c>
      <c r="AP464" s="392" t="str">
        <f t="shared" ref="AP464" si="1559">IF(AC462="","",IF(AB466="",0,AB466))</f>
        <v/>
      </c>
      <c r="AU464" s="394"/>
    </row>
    <row r="465" spans="4:47" ht="15" customHeight="1" x14ac:dyDescent="0.25">
      <c r="D465" s="407" t="str">
        <f t="shared" si="1547"/>
        <v/>
      </c>
      <c r="E465" s="354" t="str">
        <f t="shared" ref="E465" si="1560">IF(OR(N465="",N465=0,G465="",J465=""),"",(IF(AND(F462=O$4,N465&lt;=Q$4),3,IF(AND(F462=O$4,N465&lt;=R$4),2,IF(AND(F462=O$4,N465&lt;=S$4),1,0)))+IF(AND(F462=O$5,N465&lt;=Q$5),3,IF(AND(F462=O$5,N465&lt;=R$5),2,IF(AND(F462=O$5,N465&lt;=S$5),1,0)))+IF(AND(F462=O$6,N465&lt;=Q$6),3,IF(AND(F462=O$6,N465&lt;=R$6),2,IF(AND(F462=O$6,N465&lt;=S$6),1,0)))+IF(AND(F462=O$7,N465&lt;=Q$7),3,IF(AND(F462=O$7,N465&lt;=R$7),2,IF(AND(F462=O$7,N465&lt;=S$7),1,0)))))</f>
        <v/>
      </c>
      <c r="F465" s="276" t="str">
        <f t="shared" ref="F465" si="1561">IF($F$24="","",$F$24)</f>
        <v>Health Services</v>
      </c>
      <c r="G465" s="638"/>
      <c r="H465" s="639"/>
      <c r="I465" s="640"/>
      <c r="J465" s="638"/>
      <c r="K465" s="639"/>
      <c r="L465" s="639"/>
      <c r="M465" s="640"/>
      <c r="N465" s="269"/>
      <c r="X465" s="394"/>
      <c r="AA465" s="407" t="str">
        <f t="shared" si="1437"/>
        <v/>
      </c>
      <c r="AB465" s="354" t="str">
        <f t="shared" ref="AB465" si="1562">IF(OR(AK465="",AK465=0,AD465="",AG465=""),"",(IF(AND(AC462=AL$4,AK465&lt;=AN$4),3,IF(AND(AC462=AL$4,AK465&lt;=AO$4),2,IF(AND(AC462=AL$4,AK465&lt;=AP$4),1,0)))+IF(AND(AC462=AL$5,AK465&lt;=AN$5),3,IF(AND(AC462=AL$5,AK465&lt;=AO$5),2,IF(AND(AC462=AL$5,AK465&lt;=AP$5),1,0)))+IF(AND(AC462=AL$6,AK465&lt;=AN$6),3,IF(AND(AC462=AL$6,AK465&lt;=AO$6),2,IF(AND(AC462=AL$6,AK465&lt;=AP$6),1,0)))+IF(AND(AC462=AL$7,AK465&lt;=AN$7),3,IF(AND(AC462=AL$7,AK465&lt;=AO$7),2,IF(AND(AC462=AL$7,AK465&lt;=AP$7),1,0)))))</f>
        <v/>
      </c>
      <c r="AC465" s="276" t="str">
        <f t="shared" ref="AC465" si="1563">IF($F$24="","",$F$24)</f>
        <v>Health Services</v>
      </c>
      <c r="AD465" s="646"/>
      <c r="AE465" s="647"/>
      <c r="AF465" s="648"/>
      <c r="AG465" s="646"/>
      <c r="AH465" s="647"/>
      <c r="AI465" s="647"/>
      <c r="AJ465" s="648"/>
      <c r="AK465" s="408"/>
      <c r="AU465" s="394"/>
    </row>
    <row r="466" spans="4:47" ht="15" customHeight="1" x14ac:dyDescent="0.25">
      <c r="D466" s="407" t="str">
        <f t="shared" si="1547"/>
        <v/>
      </c>
      <c r="E466" s="354" t="str">
        <f t="shared" ref="E466" si="1564">IF(OR(N466="",N466=0,G466="",J466=""),"",(IF(AND(F462=O$4,N466&lt;=Q$4),3,IF(AND(F462=O$4,N466&lt;=R$4),2,IF(AND(F462=O$4,N466&lt;=S$4),1,0)))+IF(AND(F462=O$5,N466&lt;=Q$5),3,IF(AND(F462=O$5,N466&lt;=R$5),2,IF(AND(F462=O$5,N466&lt;=S$5),1,0)))+IF(AND(F462=O$6,N466&lt;=Q$6),3,IF(AND(F462=O$6,N466&lt;=R$6),2,IF(AND(F462=O$6,N466&lt;=S$6),1,0)))+IF(AND(F462=O$7,N466&lt;=Q$7),3,IF(AND(F462=O$7,N466&lt;=R$7),2,IF(AND(F462=O$7,N466&lt;=S$7),1,0)))))</f>
        <v/>
      </c>
      <c r="F466" s="276" t="str">
        <f t="shared" ref="F466" si="1565">IF($F$25="","",$F$25)</f>
        <v>Recreation</v>
      </c>
      <c r="G466" s="638"/>
      <c r="H466" s="639"/>
      <c r="I466" s="640"/>
      <c r="J466" s="638"/>
      <c r="K466" s="639"/>
      <c r="L466" s="639"/>
      <c r="M466" s="640"/>
      <c r="N466" s="269"/>
      <c r="X466" s="394"/>
      <c r="AA466" s="407" t="str">
        <f t="shared" si="1437"/>
        <v/>
      </c>
      <c r="AB466" s="354" t="str">
        <f t="shared" ref="AB466" si="1566">IF(OR(AK466="",AK466=0,AD466="",AG466=""),"",(IF(AND(AC462=AL$4,AK466&lt;=AN$4),3,IF(AND(AC462=AL$4,AK466&lt;=AO$4),2,IF(AND(AC462=AL$4,AK466&lt;=AP$4),1,0)))+IF(AND(AC462=AL$5,AK466&lt;=AN$5),3,IF(AND(AC462=AL$5,AK466&lt;=AO$5),2,IF(AND(AC462=AL$5,AK466&lt;=AP$5),1,0)))+IF(AND(AC462=AL$6,AK466&lt;=AN$6),3,IF(AND(AC462=AL$6,AK466&lt;=AO$6),2,IF(AND(AC462=AL$6,AK466&lt;=AP$6),1,0)))+IF(AND(AC462=AL$7,AK466&lt;=AN$7),3,IF(AND(AC462=AL$7,AK466&lt;=AO$7),2,IF(AND(AC462=AL$7,AK466&lt;=AP$7),1,0)))))</f>
        <v/>
      </c>
      <c r="AC466" s="276" t="str">
        <f t="shared" ref="AC466" si="1567">IF($F$25="","",$F$25)</f>
        <v>Recreation</v>
      </c>
      <c r="AD466" s="646"/>
      <c r="AE466" s="647"/>
      <c r="AF466" s="648"/>
      <c r="AG466" s="646"/>
      <c r="AH466" s="647"/>
      <c r="AI466" s="647"/>
      <c r="AJ466" s="648"/>
      <c r="AK466" s="408"/>
      <c r="AU466" s="394"/>
    </row>
    <row r="467" spans="4:47" ht="15" customHeight="1" thickBot="1" x14ac:dyDescent="0.3">
      <c r="D467" s="409"/>
      <c r="E467" s="132"/>
      <c r="F467" s="132"/>
      <c r="G467" s="132"/>
      <c r="H467" s="132"/>
      <c r="I467" s="132"/>
      <c r="J467" s="132"/>
      <c r="K467" s="132"/>
      <c r="L467" s="132"/>
      <c r="M467" s="132"/>
      <c r="N467" s="410"/>
      <c r="O467" s="411"/>
      <c r="X467" s="394"/>
      <c r="AA467" s="409"/>
      <c r="AB467" s="132"/>
      <c r="AC467" s="132"/>
      <c r="AD467" s="132"/>
      <c r="AE467" s="132"/>
      <c r="AF467" s="132"/>
      <c r="AG467" s="132"/>
      <c r="AH467" s="132"/>
      <c r="AI467" s="132"/>
      <c r="AJ467" s="132"/>
      <c r="AK467" s="410"/>
      <c r="AL467" s="411"/>
      <c r="AU467" s="394"/>
    </row>
    <row r="468" spans="4:47" ht="15" customHeight="1" x14ac:dyDescent="0.25">
      <c r="D468" s="641"/>
      <c r="E468" s="642"/>
      <c r="F468" s="642"/>
      <c r="G468" s="642"/>
      <c r="H468" s="642"/>
      <c r="I468" s="642"/>
      <c r="J468" s="642"/>
      <c r="K468" s="642"/>
      <c r="L468" s="642"/>
      <c r="M468" s="642"/>
      <c r="N468" s="643"/>
      <c r="X468" s="394"/>
      <c r="AA468" s="641"/>
      <c r="AB468" s="642"/>
      <c r="AC468" s="642"/>
      <c r="AD468" s="642"/>
      <c r="AE468" s="642"/>
      <c r="AF468" s="642"/>
      <c r="AG468" s="642"/>
      <c r="AH468" s="642"/>
      <c r="AI468" s="642"/>
      <c r="AJ468" s="642"/>
      <c r="AK468" s="643"/>
      <c r="AU468" s="394"/>
    </row>
    <row r="469" spans="4:47" ht="15" customHeight="1" x14ac:dyDescent="0.25">
      <c r="D469" s="398"/>
      <c r="E469" s="124" t="s">
        <v>35</v>
      </c>
      <c r="F469" s="353">
        <v>56</v>
      </c>
      <c r="G469" s="124" t="s">
        <v>306</v>
      </c>
      <c r="H469" s="124"/>
      <c r="I469" s="124"/>
      <c r="J469" s="21" t="s">
        <v>144</v>
      </c>
      <c r="K469" s="265"/>
      <c r="L469" s="1"/>
      <c r="M469" s="1"/>
      <c r="N469" s="400"/>
      <c r="X469" s="394"/>
      <c r="AA469" s="398"/>
      <c r="AB469" s="124" t="s">
        <v>35</v>
      </c>
      <c r="AC469" s="353">
        <v>56</v>
      </c>
      <c r="AD469" s="124" t="s">
        <v>306</v>
      </c>
      <c r="AE469" s="124"/>
      <c r="AF469" s="124"/>
      <c r="AG469" s="21" t="s">
        <v>144</v>
      </c>
      <c r="AH469" s="399"/>
      <c r="AI469" s="1"/>
      <c r="AJ469" s="1"/>
      <c r="AK469" s="400"/>
      <c r="AU469" s="394"/>
    </row>
    <row r="470" spans="4:47" x14ac:dyDescent="0.25">
      <c r="D470" s="644" t="s">
        <v>36</v>
      </c>
      <c r="E470" s="645"/>
      <c r="F470" s="268" t="s">
        <v>28</v>
      </c>
      <c r="G470" s="402" t="str">
        <f t="shared" ref="G470" si="1568">IF(F470=O$4,P$4,IF(F470=O$5,P$5,IF(F470=O$6,P$6,IF(F470=O$7,P$7,IF(F470=O$8,"","")))))</f>
        <v/>
      </c>
      <c r="H470" s="403"/>
      <c r="I470" s="403"/>
      <c r="J470" s="21" t="s">
        <v>145</v>
      </c>
      <c r="K470" s="265"/>
      <c r="L470" s="3"/>
      <c r="M470" s="3"/>
      <c r="N470" s="404"/>
      <c r="X470" s="394"/>
      <c r="AA470" s="644" t="s">
        <v>36</v>
      </c>
      <c r="AB470" s="645"/>
      <c r="AC470" s="401" t="s">
        <v>28</v>
      </c>
      <c r="AD470" s="402" t="str">
        <f t="shared" ref="AD470" si="1569">IF(AC470=AL$4,AM$4,IF(AC470=AL$5,AM$5,IF(AC470=AL$6,AM$6,IF(AC470=AL$7,AM$7,IF(AC470=AL$8,"","")))))</f>
        <v/>
      </c>
      <c r="AE470" s="403"/>
      <c r="AF470" s="403"/>
      <c r="AG470" s="21" t="s">
        <v>145</v>
      </c>
      <c r="AH470" s="399"/>
      <c r="AI470" s="3"/>
      <c r="AJ470" s="3"/>
      <c r="AK470" s="404"/>
      <c r="AU470" s="394"/>
    </row>
    <row r="471" spans="4:47" x14ac:dyDescent="0.25">
      <c r="D471" s="405" t="s">
        <v>299</v>
      </c>
      <c r="E471" s="361" t="s">
        <v>59</v>
      </c>
      <c r="F471" s="124" t="s">
        <v>37</v>
      </c>
      <c r="G471" s="124" t="s">
        <v>38</v>
      </c>
      <c r="H471" s="124"/>
      <c r="I471" s="124"/>
      <c r="J471" s="124" t="s">
        <v>39</v>
      </c>
      <c r="K471" s="124"/>
      <c r="L471" s="124"/>
      <c r="M471" s="124"/>
      <c r="N471" s="406" t="s">
        <v>40</v>
      </c>
      <c r="O471" s="396" t="s">
        <v>25</v>
      </c>
      <c r="P471" s="396"/>
      <c r="Q471" s="396" t="str">
        <f t="shared" ref="Q471" si="1570">IF($F$23="","",$F$23)</f>
        <v>Education /Job Training</v>
      </c>
      <c r="R471" s="396" t="str">
        <f t="shared" ref="R471" si="1571">IF($F$24="","",$F$24)</f>
        <v>Health Services</v>
      </c>
      <c r="S471" s="396" t="str">
        <f t="shared" ref="S471" si="1572">IF($F$25="","",$F$25)</f>
        <v>Recreation</v>
      </c>
      <c r="X471" s="394"/>
      <c r="AA471" s="405" t="s">
        <v>299</v>
      </c>
      <c r="AB471" s="361" t="s">
        <v>59</v>
      </c>
      <c r="AC471" s="124" t="s">
        <v>37</v>
      </c>
      <c r="AD471" s="124" t="s">
        <v>38</v>
      </c>
      <c r="AE471" s="124"/>
      <c r="AF471" s="124"/>
      <c r="AG471" s="124" t="s">
        <v>39</v>
      </c>
      <c r="AH471" s="124"/>
      <c r="AI471" s="124"/>
      <c r="AJ471" s="124"/>
      <c r="AK471" s="406" t="s">
        <v>40</v>
      </c>
      <c r="AL471" s="396" t="s">
        <v>25</v>
      </c>
      <c r="AM471" s="396"/>
      <c r="AN471" s="396" t="str">
        <f t="shared" ref="AN471" si="1573">IF($F$23="","",$F$23)</f>
        <v>Education /Job Training</v>
      </c>
      <c r="AO471" s="396" t="str">
        <f t="shared" ref="AO471" si="1574">IF($F$24="","",$F$24)</f>
        <v>Health Services</v>
      </c>
      <c r="AP471" s="396" t="str">
        <f t="shared" ref="AP471" si="1575">IF($F$25="","",$F$25)</f>
        <v>Recreation</v>
      </c>
      <c r="AU471" s="394"/>
    </row>
    <row r="472" spans="4:47" x14ac:dyDescent="0.25">
      <c r="D472" s="407" t="str">
        <f t="shared" ref="D472:D474" si="1576">IFERROR(VLOOKUP($E472,$U$4:$V$6,2,0),"")</f>
        <v/>
      </c>
      <c r="E472" s="354" t="str">
        <f t="shared" ref="E472" si="1577">IF(OR(N472="",N472=0,G472="",J472=""),"",(IF(AND(F470=O$4,N472&lt;=Q$4),3,IF(AND(F470=O$4,N472&lt;=R$4),2,IF(AND(F470=O$4,N472&lt;=S$4),1,0)))+IF(AND(F470=O$5,N472&lt;=Q$5),3,IF(AND(F470=O$5,N472&lt;=R$5),2,IF(AND(F470=O$5,N472&lt;=S$5),1,0)))+IF(AND(F470=O$6,N472&lt;=Q$6),3,IF(AND(F470=O$6,N472&lt;=R$6),2,IF(AND(F470=O$6,N472&lt;=S$6),1,0)))+IF(AND(F470=O$7,N472&lt;=Q$7),3,IF(AND(F470=O$7,N472&lt;=R$7),2,IF(AND(F470=O$7,N472&lt;=S$7),1,0)))))</f>
        <v/>
      </c>
      <c r="F472" s="276" t="str">
        <f t="shared" ref="F472" si="1578">IF($F$23="","",$F$23)</f>
        <v>Education /Job Training</v>
      </c>
      <c r="G472" s="638"/>
      <c r="H472" s="639"/>
      <c r="I472" s="640"/>
      <c r="J472" s="638"/>
      <c r="K472" s="639"/>
      <c r="L472" s="639"/>
      <c r="M472" s="640"/>
      <c r="N472" s="269"/>
      <c r="O472" s="392">
        <f t="shared" ref="O472" si="1579">IF(F470="",0,1)</f>
        <v>0</v>
      </c>
      <c r="Q472" s="392" t="str">
        <f t="shared" ref="Q472" si="1580">IF(F470="","",IF(E472="",0,E472))</f>
        <v/>
      </c>
      <c r="R472" s="392" t="str">
        <f t="shared" ref="R472" si="1581">IF(F470="","",IF(E473="",0,E473))</f>
        <v/>
      </c>
      <c r="S472" s="392" t="str">
        <f t="shared" ref="S472" si="1582">IF(F470="","",IF(E474="",0,E474))</f>
        <v/>
      </c>
      <c r="X472" s="394"/>
      <c r="AA472" s="407" t="str">
        <f t="shared" si="1437"/>
        <v/>
      </c>
      <c r="AB472" s="354" t="str">
        <f t="shared" ref="AB472" si="1583">IF(OR(AK472="",AK472=0,AD472="",AG472=""),"",(IF(AND(AC470=AL$4,AK472&lt;=AN$4),3,IF(AND(AC470=AL$4,AK472&lt;=AO$4),2,IF(AND(AC470=AL$4,AK472&lt;=AP$4),1,0)))+IF(AND(AC470=AL$5,AK472&lt;=AN$5),3,IF(AND(AC470=AL$5,AK472&lt;=AO$5),2,IF(AND(AC470=AL$5,AK472&lt;=AP$5),1,0)))+IF(AND(AC470=AL$6,AK472&lt;=AN$6),3,IF(AND(AC470=AL$6,AK472&lt;=AO$6),2,IF(AND(AC470=AL$6,AK472&lt;=AP$6),1,0)))+IF(AND(AC470=AL$7,AK472&lt;=AN$7),3,IF(AND(AC470=AL$7,AK472&lt;=AO$7),2,IF(AND(AC470=AL$7,AK472&lt;=AP$7),1,0)))))</f>
        <v/>
      </c>
      <c r="AC472" s="276" t="str">
        <f t="shared" ref="AC472" si="1584">IF($F$23="","",$F$23)</f>
        <v>Education /Job Training</v>
      </c>
      <c r="AD472" s="646"/>
      <c r="AE472" s="647"/>
      <c r="AF472" s="648"/>
      <c r="AG472" s="646"/>
      <c r="AH472" s="647"/>
      <c r="AI472" s="647"/>
      <c r="AJ472" s="648"/>
      <c r="AK472" s="408"/>
      <c r="AL472" s="392">
        <f t="shared" ref="AL472" si="1585">IF(AC470="",0,1)</f>
        <v>0</v>
      </c>
      <c r="AN472" s="392" t="str">
        <f t="shared" ref="AN472" si="1586">IF(AC470="","",IF(AB472="",0,AB472))</f>
        <v/>
      </c>
      <c r="AO472" s="392" t="str">
        <f t="shared" ref="AO472" si="1587">IF(AC470="","",IF(AB473="",0,AB473))</f>
        <v/>
      </c>
      <c r="AP472" s="392" t="str">
        <f t="shared" ref="AP472" si="1588">IF(AC470="","",IF(AB474="",0,AB474))</f>
        <v/>
      </c>
      <c r="AU472" s="394"/>
    </row>
    <row r="473" spans="4:47" x14ac:dyDescent="0.25">
      <c r="D473" s="407" t="str">
        <f t="shared" si="1576"/>
        <v/>
      </c>
      <c r="E473" s="354" t="str">
        <f t="shared" ref="E473" si="1589">IF(OR(N473="",N473=0,G473="",J473=""),"",(IF(AND(F470=O$4,N473&lt;=Q$4),3,IF(AND(F470=O$4,N473&lt;=R$4),2,IF(AND(F470=O$4,N473&lt;=S$4),1,0)))+IF(AND(F470=O$5,N473&lt;=Q$5),3,IF(AND(F470=O$5,N473&lt;=R$5),2,IF(AND(F470=O$5,N473&lt;=S$5),1,0)))+IF(AND(F470=O$6,N473&lt;=Q$6),3,IF(AND(F470=O$6,N473&lt;=R$6),2,IF(AND(F470=O$6,N473&lt;=S$6),1,0)))+IF(AND(F470=O$7,N473&lt;=Q$7),3,IF(AND(F470=O$7,N473&lt;=R$7),2,IF(AND(F470=O$7,N473&lt;=S$7),1,0)))))</f>
        <v/>
      </c>
      <c r="F473" s="276" t="str">
        <f t="shared" ref="F473" si="1590">IF($F$24="","",$F$24)</f>
        <v>Health Services</v>
      </c>
      <c r="G473" s="638"/>
      <c r="H473" s="639"/>
      <c r="I473" s="640"/>
      <c r="J473" s="638"/>
      <c r="K473" s="639"/>
      <c r="L473" s="639"/>
      <c r="M473" s="640"/>
      <c r="N473" s="269"/>
      <c r="X473" s="394"/>
      <c r="AA473" s="407" t="str">
        <f t="shared" si="1437"/>
        <v/>
      </c>
      <c r="AB473" s="354" t="str">
        <f t="shared" ref="AB473" si="1591">IF(OR(AK473="",AK473=0,AD473="",AG473=""),"",(IF(AND(AC470=AL$4,AK473&lt;=AN$4),3,IF(AND(AC470=AL$4,AK473&lt;=AO$4),2,IF(AND(AC470=AL$4,AK473&lt;=AP$4),1,0)))+IF(AND(AC470=AL$5,AK473&lt;=AN$5),3,IF(AND(AC470=AL$5,AK473&lt;=AO$5),2,IF(AND(AC470=AL$5,AK473&lt;=AP$5),1,0)))+IF(AND(AC470=AL$6,AK473&lt;=AN$6),3,IF(AND(AC470=AL$6,AK473&lt;=AO$6),2,IF(AND(AC470=AL$6,AK473&lt;=AP$6),1,0)))+IF(AND(AC470=AL$7,AK473&lt;=AN$7),3,IF(AND(AC470=AL$7,AK473&lt;=AO$7),2,IF(AND(AC470=AL$7,AK473&lt;=AP$7),1,0)))))</f>
        <v/>
      </c>
      <c r="AC473" s="276" t="str">
        <f t="shared" ref="AC473" si="1592">IF($F$24="","",$F$24)</f>
        <v>Health Services</v>
      </c>
      <c r="AD473" s="646"/>
      <c r="AE473" s="647"/>
      <c r="AF473" s="648"/>
      <c r="AG473" s="646"/>
      <c r="AH473" s="647"/>
      <c r="AI473" s="647"/>
      <c r="AJ473" s="648"/>
      <c r="AK473" s="408"/>
      <c r="AU473" s="394"/>
    </row>
    <row r="474" spans="4:47" x14ac:dyDescent="0.25">
      <c r="D474" s="407" t="str">
        <f t="shared" si="1576"/>
        <v/>
      </c>
      <c r="E474" s="354" t="str">
        <f t="shared" ref="E474" si="1593">IF(OR(N474="",N474=0,G474="",J474=""),"",(IF(AND(F470=O$4,N474&lt;=Q$4),3,IF(AND(F470=O$4,N474&lt;=R$4),2,IF(AND(F470=O$4,N474&lt;=S$4),1,0)))+IF(AND(F470=O$5,N474&lt;=Q$5),3,IF(AND(F470=O$5,N474&lt;=R$5),2,IF(AND(F470=O$5,N474&lt;=S$5),1,0)))+IF(AND(F470=O$6,N474&lt;=Q$6),3,IF(AND(F470=O$6,N474&lt;=R$6),2,IF(AND(F470=O$6,N474&lt;=S$6),1,0)))+IF(AND(F470=O$7,N474&lt;=Q$7),3,IF(AND(F470=O$7,N474&lt;=R$7),2,IF(AND(F470=O$7,N474&lt;=S$7),1,0)))))</f>
        <v/>
      </c>
      <c r="F474" s="276" t="str">
        <f t="shared" ref="F474" si="1594">IF($F$25="","",$F$25)</f>
        <v>Recreation</v>
      </c>
      <c r="G474" s="638"/>
      <c r="H474" s="639"/>
      <c r="I474" s="640"/>
      <c r="J474" s="638"/>
      <c r="K474" s="639"/>
      <c r="L474" s="639"/>
      <c r="M474" s="640"/>
      <c r="N474" s="269"/>
      <c r="X474" s="394"/>
      <c r="AA474" s="407" t="str">
        <f t="shared" si="1437"/>
        <v/>
      </c>
      <c r="AB474" s="354" t="str">
        <f t="shared" ref="AB474" si="1595">IF(OR(AK474="",AK474=0,AD474="",AG474=""),"",(IF(AND(AC470=AL$4,AK474&lt;=AN$4),3,IF(AND(AC470=AL$4,AK474&lt;=AO$4),2,IF(AND(AC470=AL$4,AK474&lt;=AP$4),1,0)))+IF(AND(AC470=AL$5,AK474&lt;=AN$5),3,IF(AND(AC470=AL$5,AK474&lt;=AO$5),2,IF(AND(AC470=AL$5,AK474&lt;=AP$5),1,0)))+IF(AND(AC470=AL$6,AK474&lt;=AN$6),3,IF(AND(AC470=AL$6,AK474&lt;=AO$6),2,IF(AND(AC470=AL$6,AK474&lt;=AP$6),1,0)))+IF(AND(AC470=AL$7,AK474&lt;=AN$7),3,IF(AND(AC470=AL$7,AK474&lt;=AO$7),2,IF(AND(AC470=AL$7,AK474&lt;=AP$7),1,0)))))</f>
        <v/>
      </c>
      <c r="AC474" s="276" t="str">
        <f t="shared" ref="AC474" si="1596">IF($F$25="","",$F$25)</f>
        <v>Recreation</v>
      </c>
      <c r="AD474" s="646"/>
      <c r="AE474" s="647"/>
      <c r="AF474" s="648"/>
      <c r="AG474" s="646"/>
      <c r="AH474" s="647"/>
      <c r="AI474" s="647"/>
      <c r="AJ474" s="648"/>
      <c r="AK474" s="408"/>
      <c r="AU474" s="394"/>
    </row>
    <row r="475" spans="4:47" ht="15" customHeight="1" thickBot="1" x14ac:dyDescent="0.3">
      <c r="D475" s="409"/>
      <c r="E475" s="132"/>
      <c r="F475" s="132"/>
      <c r="G475" s="132"/>
      <c r="H475" s="132"/>
      <c r="I475" s="132"/>
      <c r="J475" s="132"/>
      <c r="K475" s="132"/>
      <c r="L475" s="132"/>
      <c r="M475" s="132"/>
      <c r="N475" s="410"/>
      <c r="O475" s="411"/>
      <c r="X475" s="394"/>
      <c r="AA475" s="409"/>
      <c r="AB475" s="132"/>
      <c r="AC475" s="132"/>
      <c r="AD475" s="132"/>
      <c r="AE475" s="132"/>
      <c r="AF475" s="132"/>
      <c r="AG475" s="132"/>
      <c r="AH475" s="132"/>
      <c r="AI475" s="132"/>
      <c r="AJ475" s="132"/>
      <c r="AK475" s="410"/>
      <c r="AL475" s="411"/>
      <c r="AU475" s="394"/>
    </row>
    <row r="476" spans="4:47" ht="15" customHeight="1" x14ac:dyDescent="0.25">
      <c r="D476" s="641"/>
      <c r="E476" s="642"/>
      <c r="F476" s="642"/>
      <c r="G476" s="642"/>
      <c r="H476" s="642"/>
      <c r="I476" s="642"/>
      <c r="J476" s="642"/>
      <c r="K476" s="642"/>
      <c r="L476" s="642"/>
      <c r="M476" s="642"/>
      <c r="N476" s="643"/>
      <c r="X476" s="394"/>
      <c r="AA476" s="641"/>
      <c r="AB476" s="642"/>
      <c r="AC476" s="642"/>
      <c r="AD476" s="642"/>
      <c r="AE476" s="642"/>
      <c r="AF476" s="642"/>
      <c r="AG476" s="642"/>
      <c r="AH476" s="642"/>
      <c r="AI476" s="642"/>
      <c r="AJ476" s="642"/>
      <c r="AK476" s="643"/>
      <c r="AU476" s="394"/>
    </row>
    <row r="477" spans="4:47" ht="15" customHeight="1" x14ac:dyDescent="0.25">
      <c r="D477" s="398"/>
      <c r="E477" s="124" t="s">
        <v>35</v>
      </c>
      <c r="F477" s="353">
        <v>57</v>
      </c>
      <c r="G477" s="124" t="s">
        <v>306</v>
      </c>
      <c r="H477" s="124"/>
      <c r="I477" s="124"/>
      <c r="J477" s="21" t="s">
        <v>144</v>
      </c>
      <c r="K477" s="265"/>
      <c r="L477" s="1"/>
      <c r="M477" s="1"/>
      <c r="N477" s="400"/>
      <c r="X477" s="394"/>
      <c r="AA477" s="398"/>
      <c r="AB477" s="124" t="s">
        <v>35</v>
      </c>
      <c r="AC477" s="353">
        <v>57</v>
      </c>
      <c r="AD477" s="124" t="s">
        <v>306</v>
      </c>
      <c r="AE477" s="124"/>
      <c r="AF477" s="124"/>
      <c r="AG477" s="21" t="s">
        <v>144</v>
      </c>
      <c r="AH477" s="399"/>
      <c r="AI477" s="1"/>
      <c r="AJ477" s="1"/>
      <c r="AK477" s="400"/>
      <c r="AU477" s="394"/>
    </row>
    <row r="478" spans="4:47" ht="15" customHeight="1" x14ac:dyDescent="0.25">
      <c r="D478" s="644" t="s">
        <v>36</v>
      </c>
      <c r="E478" s="645"/>
      <c r="F478" s="268" t="s">
        <v>28</v>
      </c>
      <c r="G478" s="402" t="str">
        <f t="shared" ref="G478" si="1597">IF(F478=O$4,P$4,IF(F478=O$5,P$5,IF(F478=O$6,P$6,IF(F478=O$7,P$7,IF(F478=O$8,"","")))))</f>
        <v/>
      </c>
      <c r="H478" s="403"/>
      <c r="I478" s="403"/>
      <c r="J478" s="21" t="s">
        <v>145</v>
      </c>
      <c r="K478" s="265"/>
      <c r="L478" s="3"/>
      <c r="M478" s="3"/>
      <c r="N478" s="404"/>
      <c r="X478" s="394"/>
      <c r="AA478" s="644" t="s">
        <v>36</v>
      </c>
      <c r="AB478" s="645"/>
      <c r="AC478" s="401" t="s">
        <v>28</v>
      </c>
      <c r="AD478" s="402" t="str">
        <f t="shared" ref="AD478" si="1598">IF(AC478=AL$4,AM$4,IF(AC478=AL$5,AM$5,IF(AC478=AL$6,AM$6,IF(AC478=AL$7,AM$7,IF(AC478=AL$8,"","")))))</f>
        <v/>
      </c>
      <c r="AE478" s="403"/>
      <c r="AF478" s="403"/>
      <c r="AG478" s="21" t="s">
        <v>145</v>
      </c>
      <c r="AH478" s="399"/>
      <c r="AI478" s="3"/>
      <c r="AJ478" s="3"/>
      <c r="AK478" s="404"/>
      <c r="AU478" s="394"/>
    </row>
    <row r="479" spans="4:47" ht="15" customHeight="1" x14ac:dyDescent="0.25">
      <c r="D479" s="405" t="s">
        <v>299</v>
      </c>
      <c r="E479" s="361" t="s">
        <v>59</v>
      </c>
      <c r="F479" s="124" t="s">
        <v>37</v>
      </c>
      <c r="G479" s="124" t="s">
        <v>38</v>
      </c>
      <c r="H479" s="124"/>
      <c r="I479" s="124"/>
      <c r="J479" s="124" t="s">
        <v>39</v>
      </c>
      <c r="K479" s="124"/>
      <c r="L479" s="124"/>
      <c r="M479" s="124"/>
      <c r="N479" s="406" t="s">
        <v>40</v>
      </c>
      <c r="O479" s="396" t="s">
        <v>25</v>
      </c>
      <c r="P479" s="396"/>
      <c r="Q479" s="396" t="str">
        <f t="shared" ref="Q479" si="1599">IF($F$23="","",$F$23)</f>
        <v>Education /Job Training</v>
      </c>
      <c r="R479" s="396" t="str">
        <f t="shared" ref="R479" si="1600">IF($F$24="","",$F$24)</f>
        <v>Health Services</v>
      </c>
      <c r="S479" s="396" t="str">
        <f t="shared" ref="S479" si="1601">IF($F$25="","",$F$25)</f>
        <v>Recreation</v>
      </c>
      <c r="X479" s="394"/>
      <c r="AA479" s="405" t="s">
        <v>299</v>
      </c>
      <c r="AB479" s="361" t="s">
        <v>59</v>
      </c>
      <c r="AC479" s="124" t="s">
        <v>37</v>
      </c>
      <c r="AD479" s="124" t="s">
        <v>38</v>
      </c>
      <c r="AE479" s="124"/>
      <c r="AF479" s="124"/>
      <c r="AG479" s="124" t="s">
        <v>39</v>
      </c>
      <c r="AH479" s="124"/>
      <c r="AI479" s="124"/>
      <c r="AJ479" s="124"/>
      <c r="AK479" s="406" t="s">
        <v>40</v>
      </c>
      <c r="AL479" s="396" t="s">
        <v>25</v>
      </c>
      <c r="AM479" s="396"/>
      <c r="AN479" s="396" t="str">
        <f t="shared" ref="AN479" si="1602">IF($F$23="","",$F$23)</f>
        <v>Education /Job Training</v>
      </c>
      <c r="AO479" s="396" t="str">
        <f t="shared" ref="AO479" si="1603">IF($F$24="","",$F$24)</f>
        <v>Health Services</v>
      </c>
      <c r="AP479" s="396" t="str">
        <f t="shared" ref="AP479" si="1604">IF($F$25="","",$F$25)</f>
        <v>Recreation</v>
      </c>
      <c r="AU479" s="394"/>
    </row>
    <row r="480" spans="4:47" x14ac:dyDescent="0.25">
      <c r="D480" s="407" t="str">
        <f t="shared" ref="D480:D482" si="1605">IFERROR(VLOOKUP($E480,$U$4:$V$6,2,0),"")</f>
        <v/>
      </c>
      <c r="E480" s="354" t="str">
        <f t="shared" ref="E480" si="1606">IF(OR(N480="",N480=0,G480="",J480=""),"",(IF(AND(F478=O$4,N480&lt;=Q$4),3,IF(AND(F478=O$4,N480&lt;=R$4),2,IF(AND(F478=O$4,N480&lt;=S$4),1,0)))+IF(AND(F478=O$5,N480&lt;=Q$5),3,IF(AND(F478=O$5,N480&lt;=R$5),2,IF(AND(F478=O$5,N480&lt;=S$5),1,0)))+IF(AND(F478=O$6,N480&lt;=Q$6),3,IF(AND(F478=O$6,N480&lt;=R$6),2,IF(AND(F478=O$6,N480&lt;=S$6),1,0)))+IF(AND(F478=O$7,N480&lt;=Q$7),3,IF(AND(F478=O$7,N480&lt;=R$7),2,IF(AND(F478=O$7,N480&lt;=S$7),1,0)))))</f>
        <v/>
      </c>
      <c r="F480" s="276" t="str">
        <f t="shared" ref="F480" si="1607">IF($F$23="","",$F$23)</f>
        <v>Education /Job Training</v>
      </c>
      <c r="G480" s="638"/>
      <c r="H480" s="639"/>
      <c r="I480" s="640"/>
      <c r="J480" s="638"/>
      <c r="K480" s="639"/>
      <c r="L480" s="639"/>
      <c r="M480" s="640"/>
      <c r="N480" s="269"/>
      <c r="O480" s="392">
        <f t="shared" ref="O480" si="1608">IF(F478="",0,1)</f>
        <v>0</v>
      </c>
      <c r="Q480" s="392" t="str">
        <f t="shared" ref="Q480" si="1609">IF(F478="","",IF(E480="",0,E480))</f>
        <v/>
      </c>
      <c r="R480" s="392" t="str">
        <f t="shared" ref="R480" si="1610">IF(F478="","",IF(E481="",0,E481))</f>
        <v/>
      </c>
      <c r="S480" s="392" t="str">
        <f t="shared" ref="S480" si="1611">IF(F478="","",IF(E482="",0,E482))</f>
        <v/>
      </c>
      <c r="X480" s="394"/>
      <c r="AA480" s="407" t="str">
        <f t="shared" si="1437"/>
        <v/>
      </c>
      <c r="AB480" s="354" t="str">
        <f t="shared" ref="AB480" si="1612">IF(OR(AK480="",AK480=0,AD480="",AG480=""),"",(IF(AND(AC478=AL$4,AK480&lt;=AN$4),3,IF(AND(AC478=AL$4,AK480&lt;=AO$4),2,IF(AND(AC478=AL$4,AK480&lt;=AP$4),1,0)))+IF(AND(AC478=AL$5,AK480&lt;=AN$5),3,IF(AND(AC478=AL$5,AK480&lt;=AO$5),2,IF(AND(AC478=AL$5,AK480&lt;=AP$5),1,0)))+IF(AND(AC478=AL$6,AK480&lt;=AN$6),3,IF(AND(AC478=AL$6,AK480&lt;=AO$6),2,IF(AND(AC478=AL$6,AK480&lt;=AP$6),1,0)))+IF(AND(AC478=AL$7,AK480&lt;=AN$7),3,IF(AND(AC478=AL$7,AK480&lt;=AO$7),2,IF(AND(AC478=AL$7,AK480&lt;=AP$7),1,0)))))</f>
        <v/>
      </c>
      <c r="AC480" s="276" t="str">
        <f t="shared" ref="AC480" si="1613">IF($F$23="","",$F$23)</f>
        <v>Education /Job Training</v>
      </c>
      <c r="AD480" s="646"/>
      <c r="AE480" s="647"/>
      <c r="AF480" s="648"/>
      <c r="AG480" s="646"/>
      <c r="AH480" s="647"/>
      <c r="AI480" s="647"/>
      <c r="AJ480" s="648"/>
      <c r="AK480" s="408"/>
      <c r="AL480" s="392">
        <f t="shared" ref="AL480" si="1614">IF(AC478="",0,1)</f>
        <v>0</v>
      </c>
      <c r="AN480" s="392" t="str">
        <f t="shared" ref="AN480" si="1615">IF(AC478="","",IF(AB480="",0,AB480))</f>
        <v/>
      </c>
      <c r="AO480" s="392" t="str">
        <f t="shared" ref="AO480" si="1616">IF(AC478="","",IF(AB481="",0,AB481))</f>
        <v/>
      </c>
      <c r="AP480" s="392" t="str">
        <f t="shared" ref="AP480" si="1617">IF(AC478="","",IF(AB482="",0,AB482))</f>
        <v/>
      </c>
      <c r="AU480" s="394"/>
    </row>
    <row r="481" spans="4:47" x14ac:dyDescent="0.25">
      <c r="D481" s="407" t="str">
        <f t="shared" si="1605"/>
        <v/>
      </c>
      <c r="E481" s="354" t="str">
        <f t="shared" ref="E481" si="1618">IF(OR(N481="",N481=0,G481="",J481=""),"",(IF(AND(F478=O$4,N481&lt;=Q$4),3,IF(AND(F478=O$4,N481&lt;=R$4),2,IF(AND(F478=O$4,N481&lt;=S$4),1,0)))+IF(AND(F478=O$5,N481&lt;=Q$5),3,IF(AND(F478=O$5,N481&lt;=R$5),2,IF(AND(F478=O$5,N481&lt;=S$5),1,0)))+IF(AND(F478=O$6,N481&lt;=Q$6),3,IF(AND(F478=O$6,N481&lt;=R$6),2,IF(AND(F478=O$6,N481&lt;=S$6),1,0)))+IF(AND(F478=O$7,N481&lt;=Q$7),3,IF(AND(F478=O$7,N481&lt;=R$7),2,IF(AND(F478=O$7,N481&lt;=S$7),1,0)))))</f>
        <v/>
      </c>
      <c r="F481" s="276" t="str">
        <f t="shared" ref="F481" si="1619">IF($F$24="","",$F$24)</f>
        <v>Health Services</v>
      </c>
      <c r="G481" s="638"/>
      <c r="H481" s="639"/>
      <c r="I481" s="640"/>
      <c r="J481" s="638"/>
      <c r="K481" s="639"/>
      <c r="L481" s="639"/>
      <c r="M481" s="640"/>
      <c r="N481" s="269"/>
      <c r="X481" s="394"/>
      <c r="AA481" s="407" t="str">
        <f t="shared" si="1437"/>
        <v/>
      </c>
      <c r="AB481" s="354" t="str">
        <f t="shared" ref="AB481" si="1620">IF(OR(AK481="",AK481=0,AD481="",AG481=""),"",(IF(AND(AC478=AL$4,AK481&lt;=AN$4),3,IF(AND(AC478=AL$4,AK481&lt;=AO$4),2,IF(AND(AC478=AL$4,AK481&lt;=AP$4),1,0)))+IF(AND(AC478=AL$5,AK481&lt;=AN$5),3,IF(AND(AC478=AL$5,AK481&lt;=AO$5),2,IF(AND(AC478=AL$5,AK481&lt;=AP$5),1,0)))+IF(AND(AC478=AL$6,AK481&lt;=AN$6),3,IF(AND(AC478=AL$6,AK481&lt;=AO$6),2,IF(AND(AC478=AL$6,AK481&lt;=AP$6),1,0)))+IF(AND(AC478=AL$7,AK481&lt;=AN$7),3,IF(AND(AC478=AL$7,AK481&lt;=AO$7),2,IF(AND(AC478=AL$7,AK481&lt;=AP$7),1,0)))))</f>
        <v/>
      </c>
      <c r="AC481" s="276" t="str">
        <f t="shared" ref="AC481" si="1621">IF($F$24="","",$F$24)</f>
        <v>Health Services</v>
      </c>
      <c r="AD481" s="646"/>
      <c r="AE481" s="647"/>
      <c r="AF481" s="648"/>
      <c r="AG481" s="646"/>
      <c r="AH481" s="647"/>
      <c r="AI481" s="647"/>
      <c r="AJ481" s="648"/>
      <c r="AK481" s="408"/>
      <c r="AU481" s="394"/>
    </row>
    <row r="482" spans="4:47" x14ac:dyDescent="0.25">
      <c r="D482" s="407" t="str">
        <f t="shared" si="1605"/>
        <v/>
      </c>
      <c r="E482" s="354" t="str">
        <f t="shared" ref="E482" si="1622">IF(OR(N482="",N482=0,G482="",J482=""),"",(IF(AND(F478=O$4,N482&lt;=Q$4),3,IF(AND(F478=O$4,N482&lt;=R$4),2,IF(AND(F478=O$4,N482&lt;=S$4),1,0)))+IF(AND(F478=O$5,N482&lt;=Q$5),3,IF(AND(F478=O$5,N482&lt;=R$5),2,IF(AND(F478=O$5,N482&lt;=S$5),1,0)))+IF(AND(F478=O$6,N482&lt;=Q$6),3,IF(AND(F478=O$6,N482&lt;=R$6),2,IF(AND(F478=O$6,N482&lt;=S$6),1,0)))+IF(AND(F478=O$7,N482&lt;=Q$7),3,IF(AND(F478=O$7,N482&lt;=R$7),2,IF(AND(F478=O$7,N482&lt;=S$7),1,0)))))</f>
        <v/>
      </c>
      <c r="F482" s="276" t="str">
        <f t="shared" ref="F482" si="1623">IF($F$25="","",$F$25)</f>
        <v>Recreation</v>
      </c>
      <c r="G482" s="638"/>
      <c r="H482" s="639"/>
      <c r="I482" s="640"/>
      <c r="J482" s="638"/>
      <c r="K482" s="639"/>
      <c r="L482" s="639"/>
      <c r="M482" s="640"/>
      <c r="N482" s="269"/>
      <c r="X482" s="394"/>
      <c r="AA482" s="407" t="str">
        <f t="shared" si="1437"/>
        <v/>
      </c>
      <c r="AB482" s="354" t="str">
        <f t="shared" ref="AB482" si="1624">IF(OR(AK482="",AK482=0,AD482="",AG482=""),"",(IF(AND(AC478=AL$4,AK482&lt;=AN$4),3,IF(AND(AC478=AL$4,AK482&lt;=AO$4),2,IF(AND(AC478=AL$4,AK482&lt;=AP$4),1,0)))+IF(AND(AC478=AL$5,AK482&lt;=AN$5),3,IF(AND(AC478=AL$5,AK482&lt;=AO$5),2,IF(AND(AC478=AL$5,AK482&lt;=AP$5),1,0)))+IF(AND(AC478=AL$6,AK482&lt;=AN$6),3,IF(AND(AC478=AL$6,AK482&lt;=AO$6),2,IF(AND(AC478=AL$6,AK482&lt;=AP$6),1,0)))+IF(AND(AC478=AL$7,AK482&lt;=AN$7),3,IF(AND(AC478=AL$7,AK482&lt;=AO$7),2,IF(AND(AC478=AL$7,AK482&lt;=AP$7),1,0)))))</f>
        <v/>
      </c>
      <c r="AC482" s="276" t="str">
        <f t="shared" ref="AC482" si="1625">IF($F$25="","",$F$25)</f>
        <v>Recreation</v>
      </c>
      <c r="AD482" s="646"/>
      <c r="AE482" s="647"/>
      <c r="AF482" s="648"/>
      <c r="AG482" s="646"/>
      <c r="AH482" s="647"/>
      <c r="AI482" s="647"/>
      <c r="AJ482" s="648"/>
      <c r="AK482" s="408"/>
      <c r="AU482" s="394"/>
    </row>
    <row r="483" spans="4:47" ht="16.5" thickBot="1" x14ac:dyDescent="0.3">
      <c r="D483" s="409"/>
      <c r="E483" s="132"/>
      <c r="F483" s="132"/>
      <c r="G483" s="132"/>
      <c r="H483" s="132"/>
      <c r="I483" s="132"/>
      <c r="J483" s="132"/>
      <c r="K483" s="132"/>
      <c r="L483" s="132"/>
      <c r="M483" s="132"/>
      <c r="N483" s="410"/>
      <c r="O483" s="411"/>
      <c r="X483" s="394"/>
      <c r="AA483" s="409"/>
      <c r="AB483" s="132"/>
      <c r="AC483" s="132"/>
      <c r="AD483" s="132"/>
      <c r="AE483" s="132"/>
      <c r="AF483" s="132"/>
      <c r="AG483" s="132"/>
      <c r="AH483" s="132"/>
      <c r="AI483" s="132"/>
      <c r="AJ483" s="132"/>
      <c r="AK483" s="410"/>
      <c r="AL483" s="411"/>
      <c r="AU483" s="394"/>
    </row>
    <row r="484" spans="4:47" x14ac:dyDescent="0.25">
      <c r="D484" s="641"/>
      <c r="E484" s="642"/>
      <c r="F484" s="642"/>
      <c r="G484" s="642"/>
      <c r="H484" s="642"/>
      <c r="I484" s="642"/>
      <c r="J484" s="642"/>
      <c r="K484" s="642"/>
      <c r="L484" s="642"/>
      <c r="M484" s="642"/>
      <c r="N484" s="643"/>
      <c r="X484" s="394"/>
      <c r="AA484" s="641"/>
      <c r="AB484" s="642"/>
      <c r="AC484" s="642"/>
      <c r="AD484" s="642"/>
      <c r="AE484" s="642"/>
      <c r="AF484" s="642"/>
      <c r="AG484" s="642"/>
      <c r="AH484" s="642"/>
      <c r="AI484" s="642"/>
      <c r="AJ484" s="642"/>
      <c r="AK484" s="643"/>
      <c r="AU484" s="394"/>
    </row>
    <row r="485" spans="4:47" ht="15" customHeight="1" x14ac:dyDescent="0.25">
      <c r="D485" s="398"/>
      <c r="E485" s="124" t="s">
        <v>35</v>
      </c>
      <c r="F485" s="353">
        <v>58</v>
      </c>
      <c r="G485" s="124" t="s">
        <v>306</v>
      </c>
      <c r="H485" s="124"/>
      <c r="I485" s="124"/>
      <c r="J485" s="21" t="s">
        <v>144</v>
      </c>
      <c r="K485" s="265"/>
      <c r="L485" s="1"/>
      <c r="M485" s="1"/>
      <c r="N485" s="400"/>
      <c r="X485" s="394"/>
      <c r="AA485" s="398"/>
      <c r="AB485" s="124" t="s">
        <v>35</v>
      </c>
      <c r="AC485" s="353">
        <v>58</v>
      </c>
      <c r="AD485" s="124" t="s">
        <v>306</v>
      </c>
      <c r="AE485" s="124"/>
      <c r="AF485" s="124"/>
      <c r="AG485" s="21" t="s">
        <v>144</v>
      </c>
      <c r="AH485" s="399"/>
      <c r="AI485" s="1"/>
      <c r="AJ485" s="1"/>
      <c r="AK485" s="400"/>
      <c r="AU485" s="394"/>
    </row>
    <row r="486" spans="4:47" ht="15" customHeight="1" x14ac:dyDescent="0.25">
      <c r="D486" s="644" t="s">
        <v>36</v>
      </c>
      <c r="E486" s="645"/>
      <c r="F486" s="268" t="s">
        <v>28</v>
      </c>
      <c r="G486" s="402" t="str">
        <f t="shared" ref="G486" si="1626">IF(F486=O$4,P$4,IF(F486=O$5,P$5,IF(F486=O$6,P$6,IF(F486=O$7,P$7,IF(F486=O$8,"","")))))</f>
        <v/>
      </c>
      <c r="H486" s="403"/>
      <c r="I486" s="403"/>
      <c r="J486" s="21" t="s">
        <v>145</v>
      </c>
      <c r="K486" s="265"/>
      <c r="L486" s="3"/>
      <c r="M486" s="3"/>
      <c r="N486" s="404"/>
      <c r="X486" s="394"/>
      <c r="AA486" s="644" t="s">
        <v>36</v>
      </c>
      <c r="AB486" s="645"/>
      <c r="AC486" s="401" t="s">
        <v>28</v>
      </c>
      <c r="AD486" s="402" t="str">
        <f t="shared" ref="AD486" si="1627">IF(AC486=AL$4,AM$4,IF(AC486=AL$5,AM$5,IF(AC486=AL$6,AM$6,IF(AC486=AL$7,AM$7,IF(AC486=AL$8,"","")))))</f>
        <v/>
      </c>
      <c r="AE486" s="403"/>
      <c r="AF486" s="403"/>
      <c r="AG486" s="21" t="s">
        <v>145</v>
      </c>
      <c r="AH486" s="399"/>
      <c r="AI486" s="3"/>
      <c r="AJ486" s="3"/>
      <c r="AK486" s="404"/>
      <c r="AU486" s="394"/>
    </row>
    <row r="487" spans="4:47" ht="15" customHeight="1" x14ac:dyDescent="0.25">
      <c r="D487" s="405" t="s">
        <v>299</v>
      </c>
      <c r="E487" s="361" t="s">
        <v>59</v>
      </c>
      <c r="F487" s="124" t="s">
        <v>37</v>
      </c>
      <c r="G487" s="124" t="s">
        <v>38</v>
      </c>
      <c r="H487" s="124"/>
      <c r="I487" s="124"/>
      <c r="J487" s="124" t="s">
        <v>39</v>
      </c>
      <c r="K487" s="124"/>
      <c r="L487" s="124"/>
      <c r="M487" s="124"/>
      <c r="N487" s="406" t="s">
        <v>40</v>
      </c>
      <c r="O487" s="396" t="s">
        <v>25</v>
      </c>
      <c r="P487" s="396"/>
      <c r="Q487" s="396" t="str">
        <f t="shared" ref="Q487" si="1628">IF($F$23="","",$F$23)</f>
        <v>Education /Job Training</v>
      </c>
      <c r="R487" s="396" t="str">
        <f t="shared" ref="R487" si="1629">IF($F$24="","",$F$24)</f>
        <v>Health Services</v>
      </c>
      <c r="S487" s="396" t="str">
        <f t="shared" ref="S487" si="1630">IF($F$25="","",$F$25)</f>
        <v>Recreation</v>
      </c>
      <c r="X487" s="394"/>
      <c r="AA487" s="405" t="s">
        <v>299</v>
      </c>
      <c r="AB487" s="361" t="s">
        <v>59</v>
      </c>
      <c r="AC487" s="124" t="s">
        <v>37</v>
      </c>
      <c r="AD487" s="124" t="s">
        <v>38</v>
      </c>
      <c r="AE487" s="124"/>
      <c r="AF487" s="124"/>
      <c r="AG487" s="124" t="s">
        <v>39</v>
      </c>
      <c r="AH487" s="124"/>
      <c r="AI487" s="124"/>
      <c r="AJ487" s="124"/>
      <c r="AK487" s="406" t="s">
        <v>40</v>
      </c>
      <c r="AL487" s="396" t="s">
        <v>25</v>
      </c>
      <c r="AM487" s="396"/>
      <c r="AN487" s="396" t="str">
        <f t="shared" ref="AN487" si="1631">IF($F$23="","",$F$23)</f>
        <v>Education /Job Training</v>
      </c>
      <c r="AO487" s="396" t="str">
        <f t="shared" ref="AO487" si="1632">IF($F$24="","",$F$24)</f>
        <v>Health Services</v>
      </c>
      <c r="AP487" s="396" t="str">
        <f t="shared" ref="AP487" si="1633">IF($F$25="","",$F$25)</f>
        <v>Recreation</v>
      </c>
      <c r="AU487" s="394"/>
    </row>
    <row r="488" spans="4:47" ht="15" customHeight="1" x14ac:dyDescent="0.25">
      <c r="D488" s="407" t="str">
        <f t="shared" ref="D488:D490" si="1634">IFERROR(VLOOKUP($E488,$U$4:$V$6,2,0),"")</f>
        <v/>
      </c>
      <c r="E488" s="354" t="str">
        <f t="shared" ref="E488" si="1635">IF(OR(N488="",N488=0,G488="",J488=""),"",(IF(AND(F486=O$4,N488&lt;=Q$4),3,IF(AND(F486=O$4,N488&lt;=R$4),2,IF(AND(F486=O$4,N488&lt;=S$4),1,0)))+IF(AND(F486=O$5,N488&lt;=Q$5),3,IF(AND(F486=O$5,N488&lt;=R$5),2,IF(AND(F486=O$5,N488&lt;=S$5),1,0)))+IF(AND(F486=O$6,N488&lt;=Q$6),3,IF(AND(F486=O$6,N488&lt;=R$6),2,IF(AND(F486=O$6,N488&lt;=S$6),1,0)))+IF(AND(F486=O$7,N488&lt;=Q$7),3,IF(AND(F486=O$7,N488&lt;=R$7),2,IF(AND(F486=O$7,N488&lt;=S$7),1,0)))))</f>
        <v/>
      </c>
      <c r="F488" s="276" t="str">
        <f t="shared" ref="F488" si="1636">IF($F$23="","",$F$23)</f>
        <v>Education /Job Training</v>
      </c>
      <c r="G488" s="638"/>
      <c r="H488" s="639"/>
      <c r="I488" s="640"/>
      <c r="J488" s="638"/>
      <c r="K488" s="639"/>
      <c r="L488" s="639"/>
      <c r="M488" s="640"/>
      <c r="N488" s="269"/>
      <c r="O488" s="392">
        <f t="shared" ref="O488" si="1637">IF(F486="",0,1)</f>
        <v>0</v>
      </c>
      <c r="Q488" s="392" t="str">
        <f t="shared" ref="Q488" si="1638">IF(F486="","",IF(E488="",0,E488))</f>
        <v/>
      </c>
      <c r="R488" s="392" t="str">
        <f t="shared" ref="R488" si="1639">IF(F486="","",IF(E489="",0,E489))</f>
        <v/>
      </c>
      <c r="S488" s="392" t="str">
        <f t="shared" ref="S488" si="1640">IF(F486="","",IF(E490="",0,E490))</f>
        <v/>
      </c>
      <c r="X488" s="394"/>
      <c r="AA488" s="407" t="str">
        <f t="shared" si="1437"/>
        <v/>
      </c>
      <c r="AB488" s="354" t="str">
        <f t="shared" ref="AB488" si="1641">IF(OR(AK488="",AK488=0,AD488="",AG488=""),"",(IF(AND(AC486=AL$4,AK488&lt;=AN$4),3,IF(AND(AC486=AL$4,AK488&lt;=AO$4),2,IF(AND(AC486=AL$4,AK488&lt;=AP$4),1,0)))+IF(AND(AC486=AL$5,AK488&lt;=AN$5),3,IF(AND(AC486=AL$5,AK488&lt;=AO$5),2,IF(AND(AC486=AL$5,AK488&lt;=AP$5),1,0)))+IF(AND(AC486=AL$6,AK488&lt;=AN$6),3,IF(AND(AC486=AL$6,AK488&lt;=AO$6),2,IF(AND(AC486=AL$6,AK488&lt;=AP$6),1,0)))+IF(AND(AC486=AL$7,AK488&lt;=AN$7),3,IF(AND(AC486=AL$7,AK488&lt;=AO$7),2,IF(AND(AC486=AL$7,AK488&lt;=AP$7),1,0)))))</f>
        <v/>
      </c>
      <c r="AC488" s="276" t="str">
        <f t="shared" ref="AC488" si="1642">IF($F$23="","",$F$23)</f>
        <v>Education /Job Training</v>
      </c>
      <c r="AD488" s="646"/>
      <c r="AE488" s="647"/>
      <c r="AF488" s="648"/>
      <c r="AG488" s="646"/>
      <c r="AH488" s="647"/>
      <c r="AI488" s="647"/>
      <c r="AJ488" s="648"/>
      <c r="AK488" s="408"/>
      <c r="AL488" s="392">
        <f t="shared" ref="AL488" si="1643">IF(AC486="",0,1)</f>
        <v>0</v>
      </c>
      <c r="AN488" s="392" t="str">
        <f t="shared" ref="AN488" si="1644">IF(AC486="","",IF(AB488="",0,AB488))</f>
        <v/>
      </c>
      <c r="AO488" s="392" t="str">
        <f t="shared" ref="AO488" si="1645">IF(AC486="","",IF(AB489="",0,AB489))</f>
        <v/>
      </c>
      <c r="AP488" s="392" t="str">
        <f t="shared" ref="AP488" si="1646">IF(AC486="","",IF(AB490="",0,AB490))</f>
        <v/>
      </c>
      <c r="AU488" s="394"/>
    </row>
    <row r="489" spans="4:47" ht="15" customHeight="1" x14ac:dyDescent="0.25">
      <c r="D489" s="407" t="str">
        <f t="shared" si="1634"/>
        <v/>
      </c>
      <c r="E489" s="354" t="str">
        <f t="shared" ref="E489" si="1647">IF(OR(N489="",N489=0,G489="",J489=""),"",(IF(AND(F486=O$4,N489&lt;=Q$4),3,IF(AND(F486=O$4,N489&lt;=R$4),2,IF(AND(F486=O$4,N489&lt;=S$4),1,0)))+IF(AND(F486=O$5,N489&lt;=Q$5),3,IF(AND(F486=O$5,N489&lt;=R$5),2,IF(AND(F486=O$5,N489&lt;=S$5),1,0)))+IF(AND(F486=O$6,N489&lt;=Q$6),3,IF(AND(F486=O$6,N489&lt;=R$6),2,IF(AND(F486=O$6,N489&lt;=S$6),1,0)))+IF(AND(F486=O$7,N489&lt;=Q$7),3,IF(AND(F486=O$7,N489&lt;=R$7),2,IF(AND(F486=O$7,N489&lt;=S$7),1,0)))))</f>
        <v/>
      </c>
      <c r="F489" s="276" t="str">
        <f t="shared" ref="F489" si="1648">IF($F$24="","",$F$24)</f>
        <v>Health Services</v>
      </c>
      <c r="G489" s="638"/>
      <c r="H489" s="639"/>
      <c r="I489" s="640"/>
      <c r="J489" s="638"/>
      <c r="K489" s="639"/>
      <c r="L489" s="639"/>
      <c r="M489" s="640"/>
      <c r="N489" s="269"/>
      <c r="X489" s="394"/>
      <c r="AA489" s="407" t="str">
        <f t="shared" si="1437"/>
        <v/>
      </c>
      <c r="AB489" s="354" t="str">
        <f t="shared" ref="AB489" si="1649">IF(OR(AK489="",AK489=0,AD489="",AG489=""),"",(IF(AND(AC486=AL$4,AK489&lt;=AN$4),3,IF(AND(AC486=AL$4,AK489&lt;=AO$4),2,IF(AND(AC486=AL$4,AK489&lt;=AP$4),1,0)))+IF(AND(AC486=AL$5,AK489&lt;=AN$5),3,IF(AND(AC486=AL$5,AK489&lt;=AO$5),2,IF(AND(AC486=AL$5,AK489&lt;=AP$5),1,0)))+IF(AND(AC486=AL$6,AK489&lt;=AN$6),3,IF(AND(AC486=AL$6,AK489&lt;=AO$6),2,IF(AND(AC486=AL$6,AK489&lt;=AP$6),1,0)))+IF(AND(AC486=AL$7,AK489&lt;=AN$7),3,IF(AND(AC486=AL$7,AK489&lt;=AO$7),2,IF(AND(AC486=AL$7,AK489&lt;=AP$7),1,0)))))</f>
        <v/>
      </c>
      <c r="AC489" s="276" t="str">
        <f t="shared" ref="AC489" si="1650">IF($F$24="","",$F$24)</f>
        <v>Health Services</v>
      </c>
      <c r="AD489" s="646"/>
      <c r="AE489" s="647"/>
      <c r="AF489" s="648"/>
      <c r="AG489" s="646"/>
      <c r="AH489" s="647"/>
      <c r="AI489" s="647"/>
      <c r="AJ489" s="648"/>
      <c r="AK489" s="408"/>
      <c r="AU489" s="394"/>
    </row>
    <row r="490" spans="4:47" x14ac:dyDescent="0.25">
      <c r="D490" s="407" t="str">
        <f t="shared" si="1634"/>
        <v/>
      </c>
      <c r="E490" s="354" t="str">
        <f t="shared" ref="E490" si="1651">IF(OR(N490="",N490=0,G490="",J490=""),"",(IF(AND(F486=O$4,N490&lt;=Q$4),3,IF(AND(F486=O$4,N490&lt;=R$4),2,IF(AND(F486=O$4,N490&lt;=S$4),1,0)))+IF(AND(F486=O$5,N490&lt;=Q$5),3,IF(AND(F486=O$5,N490&lt;=R$5),2,IF(AND(F486=O$5,N490&lt;=S$5),1,0)))+IF(AND(F486=O$6,N490&lt;=Q$6),3,IF(AND(F486=O$6,N490&lt;=R$6),2,IF(AND(F486=O$6,N490&lt;=S$6),1,0)))+IF(AND(F486=O$7,N490&lt;=Q$7),3,IF(AND(F486=O$7,N490&lt;=R$7),2,IF(AND(F486=O$7,N490&lt;=S$7),1,0)))))</f>
        <v/>
      </c>
      <c r="F490" s="276" t="str">
        <f t="shared" ref="F490" si="1652">IF($F$25="","",$F$25)</f>
        <v>Recreation</v>
      </c>
      <c r="G490" s="638"/>
      <c r="H490" s="639"/>
      <c r="I490" s="640"/>
      <c r="J490" s="638"/>
      <c r="K490" s="639"/>
      <c r="L490" s="639"/>
      <c r="M490" s="640"/>
      <c r="N490" s="269"/>
      <c r="X490" s="394"/>
      <c r="AA490" s="407" t="str">
        <f t="shared" si="1437"/>
        <v/>
      </c>
      <c r="AB490" s="354" t="str">
        <f t="shared" ref="AB490" si="1653">IF(OR(AK490="",AK490=0,AD490="",AG490=""),"",(IF(AND(AC486=AL$4,AK490&lt;=AN$4),3,IF(AND(AC486=AL$4,AK490&lt;=AO$4),2,IF(AND(AC486=AL$4,AK490&lt;=AP$4),1,0)))+IF(AND(AC486=AL$5,AK490&lt;=AN$5),3,IF(AND(AC486=AL$5,AK490&lt;=AO$5),2,IF(AND(AC486=AL$5,AK490&lt;=AP$5),1,0)))+IF(AND(AC486=AL$6,AK490&lt;=AN$6),3,IF(AND(AC486=AL$6,AK490&lt;=AO$6),2,IF(AND(AC486=AL$6,AK490&lt;=AP$6),1,0)))+IF(AND(AC486=AL$7,AK490&lt;=AN$7),3,IF(AND(AC486=AL$7,AK490&lt;=AO$7),2,IF(AND(AC486=AL$7,AK490&lt;=AP$7),1,0)))))</f>
        <v/>
      </c>
      <c r="AC490" s="276" t="str">
        <f t="shared" ref="AC490" si="1654">IF($F$25="","",$F$25)</f>
        <v>Recreation</v>
      </c>
      <c r="AD490" s="646"/>
      <c r="AE490" s="647"/>
      <c r="AF490" s="648"/>
      <c r="AG490" s="646"/>
      <c r="AH490" s="647"/>
      <c r="AI490" s="647"/>
      <c r="AJ490" s="648"/>
      <c r="AK490" s="408"/>
      <c r="AU490" s="394"/>
    </row>
    <row r="491" spans="4:47" ht="16.5" thickBot="1" x14ac:dyDescent="0.3">
      <c r="D491" s="409"/>
      <c r="E491" s="132"/>
      <c r="F491" s="132"/>
      <c r="G491" s="132"/>
      <c r="H491" s="132"/>
      <c r="I491" s="132"/>
      <c r="J491" s="132"/>
      <c r="K491" s="132"/>
      <c r="L491" s="132"/>
      <c r="M491" s="132"/>
      <c r="N491" s="410"/>
      <c r="O491" s="411"/>
      <c r="X491" s="394"/>
      <c r="AA491" s="409"/>
      <c r="AB491" s="132"/>
      <c r="AC491" s="132"/>
      <c r="AD491" s="132"/>
      <c r="AE491" s="132"/>
      <c r="AF491" s="132"/>
      <c r="AG491" s="132"/>
      <c r="AH491" s="132"/>
      <c r="AI491" s="132"/>
      <c r="AJ491" s="132"/>
      <c r="AK491" s="410"/>
      <c r="AL491" s="411"/>
      <c r="AU491" s="394"/>
    </row>
    <row r="492" spans="4:47" x14ac:dyDescent="0.25">
      <c r="D492" s="641"/>
      <c r="E492" s="642"/>
      <c r="F492" s="642"/>
      <c r="G492" s="642"/>
      <c r="H492" s="642"/>
      <c r="I492" s="642"/>
      <c r="J492" s="642"/>
      <c r="K492" s="642"/>
      <c r="L492" s="642"/>
      <c r="M492" s="642"/>
      <c r="N492" s="643"/>
      <c r="X492" s="394"/>
      <c r="AA492" s="641"/>
      <c r="AB492" s="642"/>
      <c r="AC492" s="642"/>
      <c r="AD492" s="642"/>
      <c r="AE492" s="642"/>
      <c r="AF492" s="642"/>
      <c r="AG492" s="642"/>
      <c r="AH492" s="642"/>
      <c r="AI492" s="642"/>
      <c r="AJ492" s="642"/>
      <c r="AK492" s="643"/>
      <c r="AU492" s="394"/>
    </row>
    <row r="493" spans="4:47" x14ac:dyDescent="0.25">
      <c r="D493" s="398"/>
      <c r="E493" s="124" t="s">
        <v>35</v>
      </c>
      <c r="F493" s="353">
        <v>59</v>
      </c>
      <c r="G493" s="124" t="s">
        <v>306</v>
      </c>
      <c r="H493" s="124"/>
      <c r="I493" s="124"/>
      <c r="J493" s="21" t="s">
        <v>144</v>
      </c>
      <c r="K493" s="265"/>
      <c r="L493" s="1"/>
      <c r="M493" s="1"/>
      <c r="N493" s="400"/>
      <c r="X493" s="394"/>
      <c r="AA493" s="398"/>
      <c r="AB493" s="124" t="s">
        <v>35</v>
      </c>
      <c r="AC493" s="353">
        <v>59</v>
      </c>
      <c r="AD493" s="124" t="s">
        <v>306</v>
      </c>
      <c r="AE493" s="124"/>
      <c r="AF493" s="124"/>
      <c r="AG493" s="21" t="s">
        <v>144</v>
      </c>
      <c r="AH493" s="399"/>
      <c r="AI493" s="1"/>
      <c r="AJ493" s="1"/>
      <c r="AK493" s="400"/>
      <c r="AU493" s="394"/>
    </row>
    <row r="494" spans="4:47" x14ac:dyDescent="0.25">
      <c r="D494" s="644" t="s">
        <v>36</v>
      </c>
      <c r="E494" s="645"/>
      <c r="F494" s="268" t="s">
        <v>28</v>
      </c>
      <c r="G494" s="402" t="str">
        <f t="shared" ref="G494" si="1655">IF(F494=O$4,P$4,IF(F494=O$5,P$5,IF(F494=O$6,P$6,IF(F494=O$7,P$7,IF(F494=O$8,"","")))))</f>
        <v/>
      </c>
      <c r="H494" s="403"/>
      <c r="I494" s="403"/>
      <c r="J494" s="21" t="s">
        <v>145</v>
      </c>
      <c r="K494" s="265"/>
      <c r="L494" s="3"/>
      <c r="M494" s="3"/>
      <c r="N494" s="404"/>
      <c r="X494" s="394"/>
      <c r="AA494" s="644" t="s">
        <v>36</v>
      </c>
      <c r="AB494" s="645"/>
      <c r="AC494" s="401" t="s">
        <v>28</v>
      </c>
      <c r="AD494" s="402" t="str">
        <f t="shared" ref="AD494" si="1656">IF(AC494=AL$4,AM$4,IF(AC494=AL$5,AM$5,IF(AC494=AL$6,AM$6,IF(AC494=AL$7,AM$7,IF(AC494=AL$8,"","")))))</f>
        <v/>
      </c>
      <c r="AE494" s="403"/>
      <c r="AF494" s="403"/>
      <c r="AG494" s="21" t="s">
        <v>145</v>
      </c>
      <c r="AH494" s="399"/>
      <c r="AI494" s="3"/>
      <c r="AJ494" s="3"/>
      <c r="AK494" s="404"/>
      <c r="AU494" s="394"/>
    </row>
    <row r="495" spans="4:47" ht="15" customHeight="1" x14ac:dyDescent="0.25">
      <c r="D495" s="405" t="s">
        <v>299</v>
      </c>
      <c r="E495" s="361" t="s">
        <v>59</v>
      </c>
      <c r="F495" s="124" t="s">
        <v>37</v>
      </c>
      <c r="G495" s="124" t="s">
        <v>38</v>
      </c>
      <c r="H495" s="124"/>
      <c r="I495" s="124"/>
      <c r="J495" s="124" t="s">
        <v>39</v>
      </c>
      <c r="K495" s="124"/>
      <c r="L495" s="124"/>
      <c r="M495" s="124"/>
      <c r="N495" s="406" t="s">
        <v>40</v>
      </c>
      <c r="O495" s="396" t="s">
        <v>25</v>
      </c>
      <c r="P495" s="396"/>
      <c r="Q495" s="396" t="str">
        <f t="shared" ref="Q495" si="1657">IF($F$23="","",$F$23)</f>
        <v>Education /Job Training</v>
      </c>
      <c r="R495" s="396" t="str">
        <f t="shared" ref="R495" si="1658">IF($F$24="","",$F$24)</f>
        <v>Health Services</v>
      </c>
      <c r="S495" s="396" t="str">
        <f t="shared" ref="S495" si="1659">IF($F$25="","",$F$25)</f>
        <v>Recreation</v>
      </c>
      <c r="X495" s="394"/>
      <c r="AA495" s="405" t="s">
        <v>299</v>
      </c>
      <c r="AB495" s="361" t="s">
        <v>59</v>
      </c>
      <c r="AC495" s="124" t="s">
        <v>37</v>
      </c>
      <c r="AD495" s="124" t="s">
        <v>38</v>
      </c>
      <c r="AE495" s="124"/>
      <c r="AF495" s="124"/>
      <c r="AG495" s="124" t="s">
        <v>39</v>
      </c>
      <c r="AH495" s="124"/>
      <c r="AI495" s="124"/>
      <c r="AJ495" s="124"/>
      <c r="AK495" s="406" t="s">
        <v>40</v>
      </c>
      <c r="AL495" s="396" t="s">
        <v>25</v>
      </c>
      <c r="AM495" s="396"/>
      <c r="AN495" s="396" t="str">
        <f t="shared" ref="AN495" si="1660">IF($F$23="","",$F$23)</f>
        <v>Education /Job Training</v>
      </c>
      <c r="AO495" s="396" t="str">
        <f t="shared" ref="AO495" si="1661">IF($F$24="","",$F$24)</f>
        <v>Health Services</v>
      </c>
      <c r="AP495" s="396" t="str">
        <f t="shared" ref="AP495" si="1662">IF($F$25="","",$F$25)</f>
        <v>Recreation</v>
      </c>
      <c r="AU495" s="394"/>
    </row>
    <row r="496" spans="4:47" ht="15" customHeight="1" x14ac:dyDescent="0.25">
      <c r="D496" s="407" t="str">
        <f t="shared" ref="D496:D498" si="1663">IFERROR(VLOOKUP($E496,$U$4:$V$6,2,0),"")</f>
        <v/>
      </c>
      <c r="E496" s="354" t="str">
        <f t="shared" ref="E496" si="1664">IF(OR(N496="",N496=0,G496="",J496=""),"",(IF(AND(F494=O$4,N496&lt;=Q$4),3,IF(AND(F494=O$4,N496&lt;=R$4),2,IF(AND(F494=O$4,N496&lt;=S$4),1,0)))+IF(AND(F494=O$5,N496&lt;=Q$5),3,IF(AND(F494=O$5,N496&lt;=R$5),2,IF(AND(F494=O$5,N496&lt;=S$5),1,0)))+IF(AND(F494=O$6,N496&lt;=Q$6),3,IF(AND(F494=O$6,N496&lt;=R$6),2,IF(AND(F494=O$6,N496&lt;=S$6),1,0)))+IF(AND(F494=O$7,N496&lt;=Q$7),3,IF(AND(F494=O$7,N496&lt;=R$7),2,IF(AND(F494=O$7,N496&lt;=S$7),1,0)))))</f>
        <v/>
      </c>
      <c r="F496" s="276" t="str">
        <f t="shared" ref="F496" si="1665">IF($F$23="","",$F$23)</f>
        <v>Education /Job Training</v>
      </c>
      <c r="G496" s="638"/>
      <c r="H496" s="639"/>
      <c r="I496" s="640"/>
      <c r="J496" s="638"/>
      <c r="K496" s="639"/>
      <c r="L496" s="639"/>
      <c r="M496" s="640"/>
      <c r="N496" s="269"/>
      <c r="O496" s="392">
        <f t="shared" ref="O496" si="1666">IF(F494="",0,1)</f>
        <v>0</v>
      </c>
      <c r="Q496" s="392" t="str">
        <f t="shared" ref="Q496" si="1667">IF(F494="","",IF(E496="",0,E496))</f>
        <v/>
      </c>
      <c r="R496" s="392" t="str">
        <f t="shared" ref="R496" si="1668">IF(F494="","",IF(E497="",0,E497))</f>
        <v/>
      </c>
      <c r="S496" s="392" t="str">
        <f t="shared" ref="S496" si="1669">IF(F494="","",IF(E498="",0,E498))</f>
        <v/>
      </c>
      <c r="X496" s="394"/>
      <c r="AA496" s="407" t="str">
        <f t="shared" ref="AA496:AA554" si="1670">IFERROR(VLOOKUP($AB496,$AR$4:$AS$6,2,0),"")</f>
        <v/>
      </c>
      <c r="AB496" s="354" t="str">
        <f t="shared" ref="AB496" si="1671">IF(OR(AK496="",AK496=0,AD496="",AG496=""),"",(IF(AND(AC494=AL$4,AK496&lt;=AN$4),3,IF(AND(AC494=AL$4,AK496&lt;=AO$4),2,IF(AND(AC494=AL$4,AK496&lt;=AP$4),1,0)))+IF(AND(AC494=AL$5,AK496&lt;=AN$5),3,IF(AND(AC494=AL$5,AK496&lt;=AO$5),2,IF(AND(AC494=AL$5,AK496&lt;=AP$5),1,0)))+IF(AND(AC494=AL$6,AK496&lt;=AN$6),3,IF(AND(AC494=AL$6,AK496&lt;=AO$6),2,IF(AND(AC494=AL$6,AK496&lt;=AP$6),1,0)))+IF(AND(AC494=AL$7,AK496&lt;=AN$7),3,IF(AND(AC494=AL$7,AK496&lt;=AO$7),2,IF(AND(AC494=AL$7,AK496&lt;=AP$7),1,0)))))</f>
        <v/>
      </c>
      <c r="AC496" s="276" t="str">
        <f t="shared" ref="AC496" si="1672">IF($F$23="","",$F$23)</f>
        <v>Education /Job Training</v>
      </c>
      <c r="AD496" s="646"/>
      <c r="AE496" s="647"/>
      <c r="AF496" s="648"/>
      <c r="AG496" s="646"/>
      <c r="AH496" s="647"/>
      <c r="AI496" s="647"/>
      <c r="AJ496" s="648"/>
      <c r="AK496" s="408"/>
      <c r="AL496" s="392">
        <f t="shared" ref="AL496" si="1673">IF(AC494="",0,1)</f>
        <v>0</v>
      </c>
      <c r="AN496" s="392" t="str">
        <f t="shared" ref="AN496" si="1674">IF(AC494="","",IF(AB496="",0,AB496))</f>
        <v/>
      </c>
      <c r="AO496" s="392" t="str">
        <f t="shared" ref="AO496" si="1675">IF(AC494="","",IF(AB497="",0,AB497))</f>
        <v/>
      </c>
      <c r="AP496" s="392" t="str">
        <f t="shared" ref="AP496" si="1676">IF(AC494="","",IF(AB498="",0,AB498))</f>
        <v/>
      </c>
      <c r="AU496" s="394"/>
    </row>
    <row r="497" spans="4:47" ht="15" customHeight="1" x14ac:dyDescent="0.25">
      <c r="D497" s="407" t="str">
        <f t="shared" si="1663"/>
        <v/>
      </c>
      <c r="E497" s="354" t="str">
        <f t="shared" ref="E497" si="1677">IF(OR(N497="",N497=0,G497="",J497=""),"",(IF(AND(F494=O$4,N497&lt;=Q$4),3,IF(AND(F494=O$4,N497&lt;=R$4),2,IF(AND(F494=O$4,N497&lt;=S$4),1,0)))+IF(AND(F494=O$5,N497&lt;=Q$5),3,IF(AND(F494=O$5,N497&lt;=R$5),2,IF(AND(F494=O$5,N497&lt;=S$5),1,0)))+IF(AND(F494=O$6,N497&lt;=Q$6),3,IF(AND(F494=O$6,N497&lt;=R$6),2,IF(AND(F494=O$6,N497&lt;=S$6),1,0)))+IF(AND(F494=O$7,N497&lt;=Q$7),3,IF(AND(F494=O$7,N497&lt;=R$7),2,IF(AND(F494=O$7,N497&lt;=S$7),1,0)))))</f>
        <v/>
      </c>
      <c r="F497" s="276" t="str">
        <f t="shared" ref="F497" si="1678">IF($F$24="","",$F$24)</f>
        <v>Health Services</v>
      </c>
      <c r="G497" s="638"/>
      <c r="H497" s="639"/>
      <c r="I497" s="640"/>
      <c r="J497" s="638"/>
      <c r="K497" s="639"/>
      <c r="L497" s="639"/>
      <c r="M497" s="640"/>
      <c r="N497" s="269"/>
      <c r="X497" s="394"/>
      <c r="AA497" s="407" t="str">
        <f t="shared" si="1670"/>
        <v/>
      </c>
      <c r="AB497" s="354" t="str">
        <f t="shared" ref="AB497" si="1679">IF(OR(AK497="",AK497=0,AD497="",AG497=""),"",(IF(AND(AC494=AL$4,AK497&lt;=AN$4),3,IF(AND(AC494=AL$4,AK497&lt;=AO$4),2,IF(AND(AC494=AL$4,AK497&lt;=AP$4),1,0)))+IF(AND(AC494=AL$5,AK497&lt;=AN$5),3,IF(AND(AC494=AL$5,AK497&lt;=AO$5),2,IF(AND(AC494=AL$5,AK497&lt;=AP$5),1,0)))+IF(AND(AC494=AL$6,AK497&lt;=AN$6),3,IF(AND(AC494=AL$6,AK497&lt;=AO$6),2,IF(AND(AC494=AL$6,AK497&lt;=AP$6),1,0)))+IF(AND(AC494=AL$7,AK497&lt;=AN$7),3,IF(AND(AC494=AL$7,AK497&lt;=AO$7),2,IF(AND(AC494=AL$7,AK497&lt;=AP$7),1,0)))))</f>
        <v/>
      </c>
      <c r="AC497" s="276" t="str">
        <f t="shared" ref="AC497" si="1680">IF($F$24="","",$F$24)</f>
        <v>Health Services</v>
      </c>
      <c r="AD497" s="646"/>
      <c r="AE497" s="647"/>
      <c r="AF497" s="648"/>
      <c r="AG497" s="646"/>
      <c r="AH497" s="647"/>
      <c r="AI497" s="647"/>
      <c r="AJ497" s="648"/>
      <c r="AK497" s="408"/>
      <c r="AU497" s="394"/>
    </row>
    <row r="498" spans="4:47" ht="15" customHeight="1" x14ac:dyDescent="0.25">
      <c r="D498" s="407" t="str">
        <f t="shared" si="1663"/>
        <v/>
      </c>
      <c r="E498" s="354" t="str">
        <f t="shared" ref="E498" si="1681">IF(OR(N498="",N498=0,G498="",J498=""),"",(IF(AND(F494=O$4,N498&lt;=Q$4),3,IF(AND(F494=O$4,N498&lt;=R$4),2,IF(AND(F494=O$4,N498&lt;=S$4),1,0)))+IF(AND(F494=O$5,N498&lt;=Q$5),3,IF(AND(F494=O$5,N498&lt;=R$5),2,IF(AND(F494=O$5,N498&lt;=S$5),1,0)))+IF(AND(F494=O$6,N498&lt;=Q$6),3,IF(AND(F494=O$6,N498&lt;=R$6),2,IF(AND(F494=O$6,N498&lt;=S$6),1,0)))+IF(AND(F494=O$7,N498&lt;=Q$7),3,IF(AND(F494=O$7,N498&lt;=R$7),2,IF(AND(F494=O$7,N498&lt;=S$7),1,0)))))</f>
        <v/>
      </c>
      <c r="F498" s="276" t="str">
        <f t="shared" ref="F498" si="1682">IF($F$25="","",$F$25)</f>
        <v>Recreation</v>
      </c>
      <c r="G498" s="638"/>
      <c r="H498" s="639"/>
      <c r="I498" s="640"/>
      <c r="J498" s="638"/>
      <c r="K498" s="639"/>
      <c r="L498" s="639"/>
      <c r="M498" s="640"/>
      <c r="N498" s="269"/>
      <c r="X498" s="394"/>
      <c r="AA498" s="407" t="str">
        <f t="shared" si="1670"/>
        <v/>
      </c>
      <c r="AB498" s="354" t="str">
        <f t="shared" ref="AB498" si="1683">IF(OR(AK498="",AK498=0,AD498="",AG498=""),"",(IF(AND(AC494=AL$4,AK498&lt;=AN$4),3,IF(AND(AC494=AL$4,AK498&lt;=AO$4),2,IF(AND(AC494=AL$4,AK498&lt;=AP$4),1,0)))+IF(AND(AC494=AL$5,AK498&lt;=AN$5),3,IF(AND(AC494=AL$5,AK498&lt;=AO$5),2,IF(AND(AC494=AL$5,AK498&lt;=AP$5),1,0)))+IF(AND(AC494=AL$6,AK498&lt;=AN$6),3,IF(AND(AC494=AL$6,AK498&lt;=AO$6),2,IF(AND(AC494=AL$6,AK498&lt;=AP$6),1,0)))+IF(AND(AC494=AL$7,AK498&lt;=AN$7),3,IF(AND(AC494=AL$7,AK498&lt;=AO$7),2,IF(AND(AC494=AL$7,AK498&lt;=AP$7),1,0)))))</f>
        <v/>
      </c>
      <c r="AC498" s="276" t="str">
        <f t="shared" ref="AC498" si="1684">IF($F$25="","",$F$25)</f>
        <v>Recreation</v>
      </c>
      <c r="AD498" s="646"/>
      <c r="AE498" s="647"/>
      <c r="AF498" s="648"/>
      <c r="AG498" s="646"/>
      <c r="AH498" s="647"/>
      <c r="AI498" s="647"/>
      <c r="AJ498" s="648"/>
      <c r="AK498" s="408"/>
      <c r="AU498" s="394"/>
    </row>
    <row r="499" spans="4:47" ht="15" customHeight="1" thickBot="1" x14ac:dyDescent="0.3">
      <c r="D499" s="409"/>
      <c r="E499" s="132"/>
      <c r="F499" s="132"/>
      <c r="G499" s="132"/>
      <c r="H499" s="132"/>
      <c r="I499" s="132"/>
      <c r="J499" s="132"/>
      <c r="K499" s="132"/>
      <c r="L499" s="132"/>
      <c r="M499" s="132"/>
      <c r="N499" s="410"/>
      <c r="O499" s="411"/>
      <c r="X499" s="394"/>
      <c r="AA499" s="409"/>
      <c r="AB499" s="132"/>
      <c r="AC499" s="132"/>
      <c r="AD499" s="132"/>
      <c r="AE499" s="132"/>
      <c r="AF499" s="132"/>
      <c r="AG499" s="132"/>
      <c r="AH499" s="132"/>
      <c r="AI499" s="132"/>
      <c r="AJ499" s="132"/>
      <c r="AK499" s="410"/>
      <c r="AL499" s="411"/>
      <c r="AU499" s="394"/>
    </row>
    <row r="500" spans="4:47" x14ac:dyDescent="0.25">
      <c r="D500" s="641"/>
      <c r="E500" s="642"/>
      <c r="F500" s="642"/>
      <c r="G500" s="642"/>
      <c r="H500" s="642"/>
      <c r="I500" s="642"/>
      <c r="J500" s="642"/>
      <c r="K500" s="642"/>
      <c r="L500" s="642"/>
      <c r="M500" s="642"/>
      <c r="N500" s="643"/>
      <c r="X500" s="394"/>
      <c r="AA500" s="641"/>
      <c r="AB500" s="642"/>
      <c r="AC500" s="642"/>
      <c r="AD500" s="642"/>
      <c r="AE500" s="642"/>
      <c r="AF500" s="642"/>
      <c r="AG500" s="642"/>
      <c r="AH500" s="642"/>
      <c r="AI500" s="642"/>
      <c r="AJ500" s="642"/>
      <c r="AK500" s="643"/>
      <c r="AU500" s="394"/>
    </row>
    <row r="501" spans="4:47" x14ac:dyDescent="0.25">
      <c r="D501" s="398"/>
      <c r="E501" s="124" t="s">
        <v>35</v>
      </c>
      <c r="F501" s="353">
        <v>60</v>
      </c>
      <c r="G501" s="124" t="s">
        <v>306</v>
      </c>
      <c r="H501" s="124"/>
      <c r="I501" s="124"/>
      <c r="J501" s="21" t="s">
        <v>144</v>
      </c>
      <c r="K501" s="265"/>
      <c r="L501" s="1"/>
      <c r="M501" s="1"/>
      <c r="N501" s="400"/>
      <c r="X501" s="394"/>
      <c r="AA501" s="398"/>
      <c r="AB501" s="124" t="s">
        <v>35</v>
      </c>
      <c r="AC501" s="353">
        <v>60</v>
      </c>
      <c r="AD501" s="124" t="s">
        <v>306</v>
      </c>
      <c r="AE501" s="124"/>
      <c r="AF501" s="124"/>
      <c r="AG501" s="21" t="s">
        <v>144</v>
      </c>
      <c r="AH501" s="399"/>
      <c r="AI501" s="1"/>
      <c r="AJ501" s="1"/>
      <c r="AK501" s="400"/>
      <c r="AU501" s="394"/>
    </row>
    <row r="502" spans="4:47" x14ac:dyDescent="0.25">
      <c r="D502" s="644" t="s">
        <v>36</v>
      </c>
      <c r="E502" s="645"/>
      <c r="F502" s="268" t="s">
        <v>28</v>
      </c>
      <c r="G502" s="402" t="str">
        <f t="shared" ref="G502" si="1685">IF(F502=O$4,P$4,IF(F502=O$5,P$5,IF(F502=O$6,P$6,IF(F502=O$7,P$7,IF(F502=O$8,"","")))))</f>
        <v/>
      </c>
      <c r="H502" s="403"/>
      <c r="I502" s="403"/>
      <c r="J502" s="21" t="s">
        <v>145</v>
      </c>
      <c r="K502" s="265"/>
      <c r="L502" s="3"/>
      <c r="M502" s="3"/>
      <c r="N502" s="404"/>
      <c r="X502" s="394"/>
      <c r="AA502" s="644" t="s">
        <v>36</v>
      </c>
      <c r="AB502" s="645"/>
      <c r="AC502" s="401" t="s">
        <v>28</v>
      </c>
      <c r="AD502" s="402" t="str">
        <f t="shared" ref="AD502" si="1686">IF(AC502=AL$4,AM$4,IF(AC502=AL$5,AM$5,IF(AC502=AL$6,AM$6,IF(AC502=AL$7,AM$7,IF(AC502=AL$8,"","")))))</f>
        <v/>
      </c>
      <c r="AE502" s="403"/>
      <c r="AF502" s="403"/>
      <c r="AG502" s="21" t="s">
        <v>145</v>
      </c>
      <c r="AH502" s="399"/>
      <c r="AI502" s="3"/>
      <c r="AJ502" s="3"/>
      <c r="AK502" s="404"/>
      <c r="AU502" s="394"/>
    </row>
    <row r="503" spans="4:47" x14ac:dyDescent="0.25">
      <c r="D503" s="405" t="s">
        <v>299</v>
      </c>
      <c r="E503" s="361" t="s">
        <v>59</v>
      </c>
      <c r="F503" s="124" t="s">
        <v>37</v>
      </c>
      <c r="G503" s="124" t="s">
        <v>38</v>
      </c>
      <c r="H503" s="124"/>
      <c r="I503" s="124"/>
      <c r="J503" s="124" t="s">
        <v>39</v>
      </c>
      <c r="K503" s="124"/>
      <c r="L503" s="124"/>
      <c r="M503" s="124"/>
      <c r="N503" s="406" t="s">
        <v>40</v>
      </c>
      <c r="O503" s="396" t="s">
        <v>25</v>
      </c>
      <c r="P503" s="396"/>
      <c r="Q503" s="396" t="str">
        <f t="shared" ref="Q503" si="1687">IF($F$23="","",$F$23)</f>
        <v>Education /Job Training</v>
      </c>
      <c r="R503" s="396" t="str">
        <f t="shared" ref="R503" si="1688">IF($F$24="","",$F$24)</f>
        <v>Health Services</v>
      </c>
      <c r="S503" s="396" t="str">
        <f t="shared" ref="S503" si="1689">IF($F$25="","",$F$25)</f>
        <v>Recreation</v>
      </c>
      <c r="X503" s="394"/>
      <c r="AA503" s="405" t="s">
        <v>299</v>
      </c>
      <c r="AB503" s="361" t="s">
        <v>59</v>
      </c>
      <c r="AC503" s="124" t="s">
        <v>37</v>
      </c>
      <c r="AD503" s="124" t="s">
        <v>38</v>
      </c>
      <c r="AE503" s="124"/>
      <c r="AF503" s="124"/>
      <c r="AG503" s="124" t="s">
        <v>39</v>
      </c>
      <c r="AH503" s="124"/>
      <c r="AI503" s="124"/>
      <c r="AJ503" s="124"/>
      <c r="AK503" s="406" t="s">
        <v>40</v>
      </c>
      <c r="AL503" s="396" t="s">
        <v>25</v>
      </c>
      <c r="AM503" s="396"/>
      <c r="AN503" s="396" t="str">
        <f t="shared" ref="AN503" si="1690">IF($F$23="","",$F$23)</f>
        <v>Education /Job Training</v>
      </c>
      <c r="AO503" s="396" t="str">
        <f t="shared" ref="AO503" si="1691">IF($F$24="","",$F$24)</f>
        <v>Health Services</v>
      </c>
      <c r="AP503" s="396" t="str">
        <f t="shared" ref="AP503" si="1692">IF($F$25="","",$F$25)</f>
        <v>Recreation</v>
      </c>
      <c r="AU503" s="394"/>
    </row>
    <row r="504" spans="4:47" x14ac:dyDescent="0.25">
      <c r="D504" s="407" t="str">
        <f t="shared" ref="D504:D506" si="1693">IFERROR(VLOOKUP($E504,$U$4:$V$6,2,0),"")</f>
        <v/>
      </c>
      <c r="E504" s="354" t="str">
        <f t="shared" ref="E504" si="1694">IF(OR(N504="",N504=0,G504="",J504=""),"",(IF(AND(F502=O$4,N504&lt;=Q$4),3,IF(AND(F502=O$4,N504&lt;=R$4),2,IF(AND(F502=O$4,N504&lt;=S$4),1,0)))+IF(AND(F502=O$5,N504&lt;=Q$5),3,IF(AND(F502=O$5,N504&lt;=R$5),2,IF(AND(F502=O$5,N504&lt;=S$5),1,0)))+IF(AND(F502=O$6,N504&lt;=Q$6),3,IF(AND(F502=O$6,N504&lt;=R$6),2,IF(AND(F502=O$6,N504&lt;=S$6),1,0)))+IF(AND(F502=O$7,N504&lt;=Q$7),3,IF(AND(F502=O$7,N504&lt;=R$7),2,IF(AND(F502=O$7,N504&lt;=S$7),1,0)))))</f>
        <v/>
      </c>
      <c r="F504" s="276" t="str">
        <f t="shared" ref="F504" si="1695">IF($F$23="","",$F$23)</f>
        <v>Education /Job Training</v>
      </c>
      <c r="G504" s="638"/>
      <c r="H504" s="639"/>
      <c r="I504" s="640"/>
      <c r="J504" s="638"/>
      <c r="K504" s="639"/>
      <c r="L504" s="639"/>
      <c r="M504" s="640"/>
      <c r="N504" s="269"/>
      <c r="O504" s="392">
        <f t="shared" ref="O504" si="1696">IF(F502="",0,1)</f>
        <v>0</v>
      </c>
      <c r="Q504" s="392" t="str">
        <f t="shared" ref="Q504" si="1697">IF(F502="","",IF(E504="",0,E504))</f>
        <v/>
      </c>
      <c r="R504" s="392" t="str">
        <f t="shared" ref="R504" si="1698">IF(F502="","",IF(E505="",0,E505))</f>
        <v/>
      </c>
      <c r="S504" s="392" t="str">
        <f t="shared" ref="S504" si="1699">IF(F502="","",IF(E506="",0,E506))</f>
        <v/>
      </c>
      <c r="X504" s="394"/>
      <c r="AA504" s="407" t="str">
        <f t="shared" si="1670"/>
        <v/>
      </c>
      <c r="AB504" s="354" t="str">
        <f t="shared" ref="AB504" si="1700">IF(OR(AK504="",AK504=0,AD504="",AG504=""),"",(IF(AND(AC502=AL$4,AK504&lt;=AN$4),3,IF(AND(AC502=AL$4,AK504&lt;=AO$4),2,IF(AND(AC502=AL$4,AK504&lt;=AP$4),1,0)))+IF(AND(AC502=AL$5,AK504&lt;=AN$5),3,IF(AND(AC502=AL$5,AK504&lt;=AO$5),2,IF(AND(AC502=AL$5,AK504&lt;=AP$5),1,0)))+IF(AND(AC502=AL$6,AK504&lt;=AN$6),3,IF(AND(AC502=AL$6,AK504&lt;=AO$6),2,IF(AND(AC502=AL$6,AK504&lt;=AP$6),1,0)))+IF(AND(AC502=AL$7,AK504&lt;=AN$7),3,IF(AND(AC502=AL$7,AK504&lt;=AO$7),2,IF(AND(AC502=AL$7,AK504&lt;=AP$7),1,0)))))</f>
        <v/>
      </c>
      <c r="AC504" s="276" t="str">
        <f t="shared" ref="AC504" si="1701">IF($F$23="","",$F$23)</f>
        <v>Education /Job Training</v>
      </c>
      <c r="AD504" s="646"/>
      <c r="AE504" s="647"/>
      <c r="AF504" s="648"/>
      <c r="AG504" s="646"/>
      <c r="AH504" s="647"/>
      <c r="AI504" s="647"/>
      <c r="AJ504" s="648"/>
      <c r="AK504" s="408"/>
      <c r="AL504" s="392">
        <f t="shared" ref="AL504" si="1702">IF(AC502="",0,1)</f>
        <v>0</v>
      </c>
      <c r="AN504" s="392" t="str">
        <f t="shared" ref="AN504" si="1703">IF(AC502="","",IF(AB504="",0,AB504))</f>
        <v/>
      </c>
      <c r="AO504" s="392" t="str">
        <f t="shared" ref="AO504" si="1704">IF(AC502="","",IF(AB505="",0,AB505))</f>
        <v/>
      </c>
      <c r="AP504" s="392" t="str">
        <f t="shared" ref="AP504" si="1705">IF(AC502="","",IF(AB506="",0,AB506))</f>
        <v/>
      </c>
      <c r="AU504" s="394"/>
    </row>
    <row r="505" spans="4:47" ht="15" customHeight="1" x14ac:dyDescent="0.25">
      <c r="D505" s="407" t="str">
        <f t="shared" si="1693"/>
        <v/>
      </c>
      <c r="E505" s="354" t="str">
        <f t="shared" ref="E505" si="1706">IF(OR(N505="",N505=0,G505="",J505=""),"",(IF(AND(F502=O$4,N505&lt;=Q$4),3,IF(AND(F502=O$4,N505&lt;=R$4),2,IF(AND(F502=O$4,N505&lt;=S$4),1,0)))+IF(AND(F502=O$5,N505&lt;=Q$5),3,IF(AND(F502=O$5,N505&lt;=R$5),2,IF(AND(F502=O$5,N505&lt;=S$5),1,0)))+IF(AND(F502=O$6,N505&lt;=Q$6),3,IF(AND(F502=O$6,N505&lt;=R$6),2,IF(AND(F502=O$6,N505&lt;=S$6),1,0)))+IF(AND(F502=O$7,N505&lt;=Q$7),3,IF(AND(F502=O$7,N505&lt;=R$7),2,IF(AND(F502=O$7,N505&lt;=S$7),1,0)))))</f>
        <v/>
      </c>
      <c r="F505" s="276" t="str">
        <f t="shared" ref="F505" si="1707">IF($F$24="","",$F$24)</f>
        <v>Health Services</v>
      </c>
      <c r="G505" s="638"/>
      <c r="H505" s="639"/>
      <c r="I505" s="640"/>
      <c r="J505" s="638"/>
      <c r="K505" s="639"/>
      <c r="L505" s="639"/>
      <c r="M505" s="640"/>
      <c r="N505" s="269"/>
      <c r="X505" s="394"/>
      <c r="AA505" s="407" t="str">
        <f t="shared" si="1670"/>
        <v/>
      </c>
      <c r="AB505" s="354" t="str">
        <f t="shared" ref="AB505" si="1708">IF(OR(AK505="",AK505=0,AD505="",AG505=""),"",(IF(AND(AC502=AL$4,AK505&lt;=AN$4),3,IF(AND(AC502=AL$4,AK505&lt;=AO$4),2,IF(AND(AC502=AL$4,AK505&lt;=AP$4),1,0)))+IF(AND(AC502=AL$5,AK505&lt;=AN$5),3,IF(AND(AC502=AL$5,AK505&lt;=AO$5),2,IF(AND(AC502=AL$5,AK505&lt;=AP$5),1,0)))+IF(AND(AC502=AL$6,AK505&lt;=AN$6),3,IF(AND(AC502=AL$6,AK505&lt;=AO$6),2,IF(AND(AC502=AL$6,AK505&lt;=AP$6),1,0)))+IF(AND(AC502=AL$7,AK505&lt;=AN$7),3,IF(AND(AC502=AL$7,AK505&lt;=AO$7),2,IF(AND(AC502=AL$7,AK505&lt;=AP$7),1,0)))))</f>
        <v/>
      </c>
      <c r="AC505" s="276" t="str">
        <f t="shared" ref="AC505" si="1709">IF($F$24="","",$F$24)</f>
        <v>Health Services</v>
      </c>
      <c r="AD505" s="646"/>
      <c r="AE505" s="647"/>
      <c r="AF505" s="648"/>
      <c r="AG505" s="646"/>
      <c r="AH505" s="647"/>
      <c r="AI505" s="647"/>
      <c r="AJ505" s="648"/>
      <c r="AK505" s="408"/>
      <c r="AU505" s="394"/>
    </row>
    <row r="506" spans="4:47" ht="15" customHeight="1" x14ac:dyDescent="0.25">
      <c r="D506" s="407" t="str">
        <f t="shared" si="1693"/>
        <v/>
      </c>
      <c r="E506" s="354" t="str">
        <f t="shared" ref="E506" si="1710">IF(OR(N506="",N506=0,G506="",J506=""),"",(IF(AND(F502=O$4,N506&lt;=Q$4),3,IF(AND(F502=O$4,N506&lt;=R$4),2,IF(AND(F502=O$4,N506&lt;=S$4),1,0)))+IF(AND(F502=O$5,N506&lt;=Q$5),3,IF(AND(F502=O$5,N506&lt;=R$5),2,IF(AND(F502=O$5,N506&lt;=S$5),1,0)))+IF(AND(F502=O$6,N506&lt;=Q$6),3,IF(AND(F502=O$6,N506&lt;=R$6),2,IF(AND(F502=O$6,N506&lt;=S$6),1,0)))+IF(AND(F502=O$7,N506&lt;=Q$7),3,IF(AND(F502=O$7,N506&lt;=R$7),2,IF(AND(F502=O$7,N506&lt;=S$7),1,0)))))</f>
        <v/>
      </c>
      <c r="F506" s="276" t="str">
        <f t="shared" ref="F506" si="1711">IF($F$25="","",$F$25)</f>
        <v>Recreation</v>
      </c>
      <c r="G506" s="638"/>
      <c r="H506" s="639"/>
      <c r="I506" s="640"/>
      <c r="J506" s="638"/>
      <c r="K506" s="639"/>
      <c r="L506" s="639"/>
      <c r="M506" s="640"/>
      <c r="N506" s="269"/>
      <c r="X506" s="394"/>
      <c r="AA506" s="407" t="str">
        <f t="shared" si="1670"/>
        <v/>
      </c>
      <c r="AB506" s="354" t="str">
        <f t="shared" ref="AB506" si="1712">IF(OR(AK506="",AK506=0,AD506="",AG506=""),"",(IF(AND(AC502=AL$4,AK506&lt;=AN$4),3,IF(AND(AC502=AL$4,AK506&lt;=AO$4),2,IF(AND(AC502=AL$4,AK506&lt;=AP$4),1,0)))+IF(AND(AC502=AL$5,AK506&lt;=AN$5),3,IF(AND(AC502=AL$5,AK506&lt;=AO$5),2,IF(AND(AC502=AL$5,AK506&lt;=AP$5),1,0)))+IF(AND(AC502=AL$6,AK506&lt;=AN$6),3,IF(AND(AC502=AL$6,AK506&lt;=AO$6),2,IF(AND(AC502=AL$6,AK506&lt;=AP$6),1,0)))+IF(AND(AC502=AL$7,AK506&lt;=AN$7),3,IF(AND(AC502=AL$7,AK506&lt;=AO$7),2,IF(AND(AC502=AL$7,AK506&lt;=AP$7),1,0)))))</f>
        <v/>
      </c>
      <c r="AC506" s="276" t="str">
        <f t="shared" ref="AC506" si="1713">IF($F$25="","",$F$25)</f>
        <v>Recreation</v>
      </c>
      <c r="AD506" s="646"/>
      <c r="AE506" s="647"/>
      <c r="AF506" s="648"/>
      <c r="AG506" s="646"/>
      <c r="AH506" s="647"/>
      <c r="AI506" s="647"/>
      <c r="AJ506" s="648"/>
      <c r="AK506" s="408"/>
      <c r="AU506" s="394"/>
    </row>
    <row r="507" spans="4:47" ht="15" customHeight="1" thickBot="1" x14ac:dyDescent="0.3">
      <c r="D507" s="409"/>
      <c r="E507" s="132"/>
      <c r="F507" s="132"/>
      <c r="G507" s="132"/>
      <c r="H507" s="132"/>
      <c r="I507" s="132"/>
      <c r="J507" s="132"/>
      <c r="K507" s="132"/>
      <c r="L507" s="132"/>
      <c r="M507" s="132"/>
      <c r="N507" s="410"/>
      <c r="O507" s="411"/>
      <c r="X507" s="394"/>
      <c r="AA507" s="409"/>
      <c r="AB507" s="132"/>
      <c r="AC507" s="132"/>
      <c r="AD507" s="132"/>
      <c r="AE507" s="132"/>
      <c r="AF507" s="132"/>
      <c r="AG507" s="132"/>
      <c r="AH507" s="132"/>
      <c r="AI507" s="132"/>
      <c r="AJ507" s="132"/>
      <c r="AK507" s="410"/>
      <c r="AL507" s="411"/>
      <c r="AU507" s="394"/>
    </row>
    <row r="508" spans="4:47" ht="15" customHeight="1" x14ac:dyDescent="0.25">
      <c r="D508" s="641"/>
      <c r="E508" s="642"/>
      <c r="F508" s="642"/>
      <c r="G508" s="642"/>
      <c r="H508" s="642"/>
      <c r="I508" s="642"/>
      <c r="J508" s="642"/>
      <c r="K508" s="642"/>
      <c r="L508" s="642"/>
      <c r="M508" s="642"/>
      <c r="N508" s="643"/>
      <c r="X508" s="394"/>
      <c r="AA508" s="641"/>
      <c r="AB508" s="642"/>
      <c r="AC508" s="642"/>
      <c r="AD508" s="642"/>
      <c r="AE508" s="642"/>
      <c r="AF508" s="642"/>
      <c r="AG508" s="642"/>
      <c r="AH508" s="642"/>
      <c r="AI508" s="642"/>
      <c r="AJ508" s="642"/>
      <c r="AK508" s="643"/>
      <c r="AU508" s="394"/>
    </row>
    <row r="509" spans="4:47" ht="15" customHeight="1" x14ac:dyDescent="0.25">
      <c r="D509" s="398"/>
      <c r="E509" s="124" t="s">
        <v>35</v>
      </c>
      <c r="F509" s="353">
        <v>61</v>
      </c>
      <c r="G509" s="124" t="s">
        <v>306</v>
      </c>
      <c r="H509" s="124"/>
      <c r="I509" s="124"/>
      <c r="J509" s="21" t="s">
        <v>144</v>
      </c>
      <c r="K509" s="265"/>
      <c r="L509" s="1"/>
      <c r="M509" s="1"/>
      <c r="N509" s="400"/>
      <c r="X509" s="394"/>
      <c r="AA509" s="398"/>
      <c r="AB509" s="124" t="s">
        <v>35</v>
      </c>
      <c r="AC509" s="353">
        <v>61</v>
      </c>
      <c r="AD509" s="124" t="s">
        <v>306</v>
      </c>
      <c r="AE509" s="124"/>
      <c r="AF509" s="124"/>
      <c r="AG509" s="21" t="s">
        <v>144</v>
      </c>
      <c r="AH509" s="399"/>
      <c r="AI509" s="1"/>
      <c r="AJ509" s="1"/>
      <c r="AK509" s="400"/>
      <c r="AU509" s="394"/>
    </row>
    <row r="510" spans="4:47" x14ac:dyDescent="0.25">
      <c r="D510" s="644" t="s">
        <v>36</v>
      </c>
      <c r="E510" s="645"/>
      <c r="F510" s="268" t="s">
        <v>28</v>
      </c>
      <c r="G510" s="402" t="str">
        <f t="shared" ref="G510" si="1714">IF(F510=O$4,P$4,IF(F510=O$5,P$5,IF(F510=O$6,P$6,IF(F510=O$7,P$7,IF(F510=O$8,"","")))))</f>
        <v/>
      </c>
      <c r="H510" s="403"/>
      <c r="I510" s="403"/>
      <c r="J510" s="21" t="s">
        <v>145</v>
      </c>
      <c r="K510" s="265"/>
      <c r="L510" s="3"/>
      <c r="M510" s="3"/>
      <c r="N510" s="404"/>
      <c r="X510" s="394"/>
      <c r="AA510" s="644" t="s">
        <v>36</v>
      </c>
      <c r="AB510" s="645"/>
      <c r="AC510" s="401" t="s">
        <v>28</v>
      </c>
      <c r="AD510" s="402" t="str">
        <f t="shared" ref="AD510" si="1715">IF(AC510=AL$4,AM$4,IF(AC510=AL$5,AM$5,IF(AC510=AL$6,AM$6,IF(AC510=AL$7,AM$7,IF(AC510=AL$8,"","")))))</f>
        <v/>
      </c>
      <c r="AE510" s="403"/>
      <c r="AF510" s="403"/>
      <c r="AG510" s="21" t="s">
        <v>145</v>
      </c>
      <c r="AH510" s="399"/>
      <c r="AI510" s="3"/>
      <c r="AJ510" s="3"/>
      <c r="AK510" s="404"/>
      <c r="AU510" s="394"/>
    </row>
    <row r="511" spans="4:47" x14ac:dyDescent="0.25">
      <c r="D511" s="405" t="s">
        <v>299</v>
      </c>
      <c r="E511" s="361" t="s">
        <v>59</v>
      </c>
      <c r="F511" s="124" t="s">
        <v>37</v>
      </c>
      <c r="G511" s="124" t="s">
        <v>38</v>
      </c>
      <c r="H511" s="124"/>
      <c r="I511" s="124"/>
      <c r="J511" s="124" t="s">
        <v>39</v>
      </c>
      <c r="K511" s="124"/>
      <c r="L511" s="124"/>
      <c r="M511" s="124"/>
      <c r="N511" s="406" t="s">
        <v>40</v>
      </c>
      <c r="O511" s="396" t="s">
        <v>25</v>
      </c>
      <c r="P511" s="396"/>
      <c r="Q511" s="396" t="str">
        <f t="shared" ref="Q511" si="1716">IF($F$23="","",$F$23)</f>
        <v>Education /Job Training</v>
      </c>
      <c r="R511" s="396" t="str">
        <f t="shared" ref="R511" si="1717">IF($F$24="","",$F$24)</f>
        <v>Health Services</v>
      </c>
      <c r="S511" s="396" t="str">
        <f t="shared" ref="S511" si="1718">IF($F$25="","",$F$25)</f>
        <v>Recreation</v>
      </c>
      <c r="X511" s="394"/>
      <c r="AA511" s="405" t="s">
        <v>299</v>
      </c>
      <c r="AB511" s="361" t="s">
        <v>59</v>
      </c>
      <c r="AC511" s="124" t="s">
        <v>37</v>
      </c>
      <c r="AD511" s="124" t="s">
        <v>38</v>
      </c>
      <c r="AE511" s="124"/>
      <c r="AF511" s="124"/>
      <c r="AG511" s="124" t="s">
        <v>39</v>
      </c>
      <c r="AH511" s="124"/>
      <c r="AI511" s="124"/>
      <c r="AJ511" s="124"/>
      <c r="AK511" s="406" t="s">
        <v>40</v>
      </c>
      <c r="AL511" s="396" t="s">
        <v>25</v>
      </c>
      <c r="AM511" s="396"/>
      <c r="AN511" s="396" t="str">
        <f t="shared" ref="AN511" si="1719">IF($F$23="","",$F$23)</f>
        <v>Education /Job Training</v>
      </c>
      <c r="AO511" s="396" t="str">
        <f t="shared" ref="AO511" si="1720">IF($F$24="","",$F$24)</f>
        <v>Health Services</v>
      </c>
      <c r="AP511" s="396" t="str">
        <f t="shared" ref="AP511" si="1721">IF($F$25="","",$F$25)</f>
        <v>Recreation</v>
      </c>
      <c r="AU511" s="394"/>
    </row>
    <row r="512" spans="4:47" x14ac:dyDescent="0.25">
      <c r="D512" s="407" t="str">
        <f t="shared" ref="D512:D514" si="1722">IFERROR(VLOOKUP($E512,$U$4:$V$6,2,0),"")</f>
        <v/>
      </c>
      <c r="E512" s="354" t="str">
        <f t="shared" ref="E512" si="1723">IF(OR(N512="",N512=0,G512="",J512=""),"",(IF(AND(F510=O$4,N512&lt;=Q$4),3,IF(AND(F510=O$4,N512&lt;=R$4),2,IF(AND(F510=O$4,N512&lt;=S$4),1,0)))+IF(AND(F510=O$5,N512&lt;=Q$5),3,IF(AND(F510=O$5,N512&lt;=R$5),2,IF(AND(F510=O$5,N512&lt;=S$5),1,0)))+IF(AND(F510=O$6,N512&lt;=Q$6),3,IF(AND(F510=O$6,N512&lt;=R$6),2,IF(AND(F510=O$6,N512&lt;=S$6),1,0)))+IF(AND(F510=O$7,N512&lt;=Q$7),3,IF(AND(F510=O$7,N512&lt;=R$7),2,IF(AND(F510=O$7,N512&lt;=S$7),1,0)))))</f>
        <v/>
      </c>
      <c r="F512" s="276" t="str">
        <f t="shared" ref="F512" si="1724">IF($F$23="","",$F$23)</f>
        <v>Education /Job Training</v>
      </c>
      <c r="G512" s="638"/>
      <c r="H512" s="639"/>
      <c r="I512" s="640"/>
      <c r="J512" s="638"/>
      <c r="K512" s="639"/>
      <c r="L512" s="639"/>
      <c r="M512" s="640"/>
      <c r="N512" s="269"/>
      <c r="O512" s="392">
        <f t="shared" ref="O512" si="1725">IF(F510="",0,1)</f>
        <v>0</v>
      </c>
      <c r="Q512" s="392" t="str">
        <f t="shared" ref="Q512" si="1726">IF(F510="","",IF(E512="",0,E512))</f>
        <v/>
      </c>
      <c r="R512" s="392" t="str">
        <f t="shared" ref="R512" si="1727">IF(F510="","",IF(E513="",0,E513))</f>
        <v/>
      </c>
      <c r="S512" s="392" t="str">
        <f t="shared" ref="S512" si="1728">IF(F510="","",IF(E514="",0,E514))</f>
        <v/>
      </c>
      <c r="X512" s="394"/>
      <c r="AA512" s="407" t="str">
        <f t="shared" si="1670"/>
        <v/>
      </c>
      <c r="AB512" s="354" t="str">
        <f t="shared" ref="AB512" si="1729">IF(OR(AK512="",AK512=0,AD512="",AG512=""),"",(IF(AND(AC510=AL$4,AK512&lt;=AN$4),3,IF(AND(AC510=AL$4,AK512&lt;=AO$4),2,IF(AND(AC510=AL$4,AK512&lt;=AP$4),1,0)))+IF(AND(AC510=AL$5,AK512&lt;=AN$5),3,IF(AND(AC510=AL$5,AK512&lt;=AO$5),2,IF(AND(AC510=AL$5,AK512&lt;=AP$5),1,0)))+IF(AND(AC510=AL$6,AK512&lt;=AN$6),3,IF(AND(AC510=AL$6,AK512&lt;=AO$6),2,IF(AND(AC510=AL$6,AK512&lt;=AP$6),1,0)))+IF(AND(AC510=AL$7,AK512&lt;=AN$7),3,IF(AND(AC510=AL$7,AK512&lt;=AO$7),2,IF(AND(AC510=AL$7,AK512&lt;=AP$7),1,0)))))</f>
        <v/>
      </c>
      <c r="AC512" s="276" t="str">
        <f t="shared" ref="AC512" si="1730">IF($F$23="","",$F$23)</f>
        <v>Education /Job Training</v>
      </c>
      <c r="AD512" s="646"/>
      <c r="AE512" s="647"/>
      <c r="AF512" s="648"/>
      <c r="AG512" s="646"/>
      <c r="AH512" s="647"/>
      <c r="AI512" s="647"/>
      <c r="AJ512" s="648"/>
      <c r="AK512" s="408"/>
      <c r="AL512" s="392">
        <f t="shared" ref="AL512" si="1731">IF(AC510="",0,1)</f>
        <v>0</v>
      </c>
      <c r="AN512" s="392" t="str">
        <f t="shared" ref="AN512" si="1732">IF(AC510="","",IF(AB512="",0,AB512))</f>
        <v/>
      </c>
      <c r="AO512" s="392" t="str">
        <f t="shared" ref="AO512" si="1733">IF(AC510="","",IF(AB513="",0,AB513))</f>
        <v/>
      </c>
      <c r="AP512" s="392" t="str">
        <f t="shared" ref="AP512" si="1734">IF(AC510="","",IF(AB514="",0,AB514))</f>
        <v/>
      </c>
      <c r="AU512" s="394"/>
    </row>
    <row r="513" spans="4:47" x14ac:dyDescent="0.25">
      <c r="D513" s="407" t="str">
        <f t="shared" si="1722"/>
        <v/>
      </c>
      <c r="E513" s="354" t="str">
        <f t="shared" ref="E513" si="1735">IF(OR(N513="",N513=0,G513="",J513=""),"",(IF(AND(F510=O$4,N513&lt;=Q$4),3,IF(AND(F510=O$4,N513&lt;=R$4),2,IF(AND(F510=O$4,N513&lt;=S$4),1,0)))+IF(AND(F510=O$5,N513&lt;=Q$5),3,IF(AND(F510=O$5,N513&lt;=R$5),2,IF(AND(F510=O$5,N513&lt;=S$5),1,0)))+IF(AND(F510=O$6,N513&lt;=Q$6),3,IF(AND(F510=O$6,N513&lt;=R$6),2,IF(AND(F510=O$6,N513&lt;=S$6),1,0)))+IF(AND(F510=O$7,N513&lt;=Q$7),3,IF(AND(F510=O$7,N513&lt;=R$7),2,IF(AND(F510=O$7,N513&lt;=S$7),1,0)))))</f>
        <v/>
      </c>
      <c r="F513" s="276" t="str">
        <f t="shared" ref="F513" si="1736">IF($F$24="","",$F$24)</f>
        <v>Health Services</v>
      </c>
      <c r="G513" s="638"/>
      <c r="H513" s="639"/>
      <c r="I513" s="640"/>
      <c r="J513" s="638"/>
      <c r="K513" s="639"/>
      <c r="L513" s="639"/>
      <c r="M513" s="640"/>
      <c r="N513" s="269"/>
      <c r="X513" s="394"/>
      <c r="AA513" s="407" t="str">
        <f t="shared" si="1670"/>
        <v/>
      </c>
      <c r="AB513" s="354" t="str">
        <f t="shared" ref="AB513" si="1737">IF(OR(AK513="",AK513=0,AD513="",AG513=""),"",(IF(AND(AC510=AL$4,AK513&lt;=AN$4),3,IF(AND(AC510=AL$4,AK513&lt;=AO$4),2,IF(AND(AC510=AL$4,AK513&lt;=AP$4),1,0)))+IF(AND(AC510=AL$5,AK513&lt;=AN$5),3,IF(AND(AC510=AL$5,AK513&lt;=AO$5),2,IF(AND(AC510=AL$5,AK513&lt;=AP$5),1,0)))+IF(AND(AC510=AL$6,AK513&lt;=AN$6),3,IF(AND(AC510=AL$6,AK513&lt;=AO$6),2,IF(AND(AC510=AL$6,AK513&lt;=AP$6),1,0)))+IF(AND(AC510=AL$7,AK513&lt;=AN$7),3,IF(AND(AC510=AL$7,AK513&lt;=AO$7),2,IF(AND(AC510=AL$7,AK513&lt;=AP$7),1,0)))))</f>
        <v/>
      </c>
      <c r="AC513" s="276" t="str">
        <f t="shared" ref="AC513" si="1738">IF($F$24="","",$F$24)</f>
        <v>Health Services</v>
      </c>
      <c r="AD513" s="646"/>
      <c r="AE513" s="647"/>
      <c r="AF513" s="648"/>
      <c r="AG513" s="646"/>
      <c r="AH513" s="647"/>
      <c r="AI513" s="647"/>
      <c r="AJ513" s="648"/>
      <c r="AK513" s="408"/>
      <c r="AU513" s="394"/>
    </row>
    <row r="514" spans="4:47" x14ac:dyDescent="0.25">
      <c r="D514" s="407" t="str">
        <f t="shared" si="1722"/>
        <v/>
      </c>
      <c r="E514" s="354" t="str">
        <f t="shared" ref="E514" si="1739">IF(OR(N514="",N514=0,G514="",J514=""),"",(IF(AND(F510=O$4,N514&lt;=Q$4),3,IF(AND(F510=O$4,N514&lt;=R$4),2,IF(AND(F510=O$4,N514&lt;=S$4),1,0)))+IF(AND(F510=O$5,N514&lt;=Q$5),3,IF(AND(F510=O$5,N514&lt;=R$5),2,IF(AND(F510=O$5,N514&lt;=S$5),1,0)))+IF(AND(F510=O$6,N514&lt;=Q$6),3,IF(AND(F510=O$6,N514&lt;=R$6),2,IF(AND(F510=O$6,N514&lt;=S$6),1,0)))+IF(AND(F510=O$7,N514&lt;=Q$7),3,IF(AND(F510=O$7,N514&lt;=R$7),2,IF(AND(F510=O$7,N514&lt;=S$7),1,0)))))</f>
        <v/>
      </c>
      <c r="F514" s="276" t="str">
        <f t="shared" ref="F514" si="1740">IF($F$25="","",$F$25)</f>
        <v>Recreation</v>
      </c>
      <c r="G514" s="638"/>
      <c r="H514" s="639"/>
      <c r="I514" s="640"/>
      <c r="J514" s="638"/>
      <c r="K514" s="639"/>
      <c r="L514" s="639"/>
      <c r="M514" s="640"/>
      <c r="N514" s="269"/>
      <c r="X514" s="394"/>
      <c r="AA514" s="407" t="str">
        <f t="shared" si="1670"/>
        <v/>
      </c>
      <c r="AB514" s="354" t="str">
        <f t="shared" ref="AB514" si="1741">IF(OR(AK514="",AK514=0,AD514="",AG514=""),"",(IF(AND(AC510=AL$4,AK514&lt;=AN$4),3,IF(AND(AC510=AL$4,AK514&lt;=AO$4),2,IF(AND(AC510=AL$4,AK514&lt;=AP$4),1,0)))+IF(AND(AC510=AL$5,AK514&lt;=AN$5),3,IF(AND(AC510=AL$5,AK514&lt;=AO$5),2,IF(AND(AC510=AL$5,AK514&lt;=AP$5),1,0)))+IF(AND(AC510=AL$6,AK514&lt;=AN$6),3,IF(AND(AC510=AL$6,AK514&lt;=AO$6),2,IF(AND(AC510=AL$6,AK514&lt;=AP$6),1,0)))+IF(AND(AC510=AL$7,AK514&lt;=AN$7),3,IF(AND(AC510=AL$7,AK514&lt;=AO$7),2,IF(AND(AC510=AL$7,AK514&lt;=AP$7),1,0)))))</f>
        <v/>
      </c>
      <c r="AC514" s="276" t="str">
        <f t="shared" ref="AC514" si="1742">IF($F$25="","",$F$25)</f>
        <v>Recreation</v>
      </c>
      <c r="AD514" s="646"/>
      <c r="AE514" s="647"/>
      <c r="AF514" s="648"/>
      <c r="AG514" s="646"/>
      <c r="AH514" s="647"/>
      <c r="AI514" s="647"/>
      <c r="AJ514" s="648"/>
      <c r="AK514" s="408"/>
      <c r="AU514" s="394"/>
    </row>
    <row r="515" spans="4:47" ht="15" customHeight="1" thickBot="1" x14ac:dyDescent="0.3">
      <c r="D515" s="409"/>
      <c r="E515" s="132"/>
      <c r="F515" s="132"/>
      <c r="G515" s="132"/>
      <c r="H515" s="132"/>
      <c r="I515" s="132"/>
      <c r="J515" s="132"/>
      <c r="K515" s="132"/>
      <c r="L515" s="132"/>
      <c r="M515" s="132"/>
      <c r="N515" s="410"/>
      <c r="O515" s="411"/>
      <c r="X515" s="394"/>
      <c r="AA515" s="409"/>
      <c r="AB515" s="132"/>
      <c r="AC515" s="132"/>
      <c r="AD515" s="132"/>
      <c r="AE515" s="132"/>
      <c r="AF515" s="132"/>
      <c r="AG515" s="132"/>
      <c r="AH515" s="132"/>
      <c r="AI515" s="132"/>
      <c r="AJ515" s="132"/>
      <c r="AK515" s="410"/>
      <c r="AL515" s="411"/>
      <c r="AU515" s="394"/>
    </row>
    <row r="516" spans="4:47" ht="15" customHeight="1" x14ac:dyDescent="0.25">
      <c r="D516" s="641"/>
      <c r="E516" s="642"/>
      <c r="F516" s="642"/>
      <c r="G516" s="642"/>
      <c r="H516" s="642"/>
      <c r="I516" s="642"/>
      <c r="J516" s="642"/>
      <c r="K516" s="642"/>
      <c r="L516" s="642"/>
      <c r="M516" s="642"/>
      <c r="N516" s="643"/>
      <c r="X516" s="394"/>
      <c r="AA516" s="641"/>
      <c r="AB516" s="642"/>
      <c r="AC516" s="642"/>
      <c r="AD516" s="642"/>
      <c r="AE516" s="642"/>
      <c r="AF516" s="642"/>
      <c r="AG516" s="642"/>
      <c r="AH516" s="642"/>
      <c r="AI516" s="642"/>
      <c r="AJ516" s="642"/>
      <c r="AK516" s="643"/>
      <c r="AU516" s="394"/>
    </row>
    <row r="517" spans="4:47" ht="15" customHeight="1" x14ac:dyDescent="0.25">
      <c r="D517" s="398"/>
      <c r="E517" s="124" t="s">
        <v>35</v>
      </c>
      <c r="F517" s="353">
        <v>62</v>
      </c>
      <c r="G517" s="124" t="s">
        <v>306</v>
      </c>
      <c r="H517" s="124"/>
      <c r="I517" s="124"/>
      <c r="J517" s="21" t="s">
        <v>144</v>
      </c>
      <c r="K517" s="265"/>
      <c r="L517" s="1"/>
      <c r="M517" s="1"/>
      <c r="N517" s="400"/>
      <c r="X517" s="394"/>
      <c r="AA517" s="398"/>
      <c r="AB517" s="124" t="s">
        <v>35</v>
      </c>
      <c r="AC517" s="353">
        <v>62</v>
      </c>
      <c r="AD517" s="124" t="s">
        <v>306</v>
      </c>
      <c r="AE517" s="124"/>
      <c r="AF517" s="124"/>
      <c r="AG517" s="21" t="s">
        <v>144</v>
      </c>
      <c r="AH517" s="399"/>
      <c r="AI517" s="1"/>
      <c r="AJ517" s="1"/>
      <c r="AK517" s="400"/>
      <c r="AU517" s="394"/>
    </row>
    <row r="518" spans="4:47" ht="15" customHeight="1" x14ac:dyDescent="0.25">
      <c r="D518" s="644" t="s">
        <v>36</v>
      </c>
      <c r="E518" s="645"/>
      <c r="F518" s="268" t="s">
        <v>28</v>
      </c>
      <c r="G518" s="402" t="str">
        <f t="shared" ref="G518" si="1743">IF(F518=O$4,P$4,IF(F518=O$5,P$5,IF(F518=O$6,P$6,IF(F518=O$7,P$7,IF(F518=O$8,"","")))))</f>
        <v/>
      </c>
      <c r="H518" s="403"/>
      <c r="I518" s="403"/>
      <c r="J518" s="21" t="s">
        <v>145</v>
      </c>
      <c r="K518" s="265"/>
      <c r="L518" s="3"/>
      <c r="M518" s="3"/>
      <c r="N518" s="404"/>
      <c r="X518" s="394"/>
      <c r="AA518" s="644" t="s">
        <v>36</v>
      </c>
      <c r="AB518" s="645"/>
      <c r="AC518" s="401" t="s">
        <v>28</v>
      </c>
      <c r="AD518" s="402" t="str">
        <f t="shared" ref="AD518" si="1744">IF(AC518=AL$4,AM$4,IF(AC518=AL$5,AM$5,IF(AC518=AL$6,AM$6,IF(AC518=AL$7,AM$7,IF(AC518=AL$8,"","")))))</f>
        <v/>
      </c>
      <c r="AE518" s="403"/>
      <c r="AF518" s="403"/>
      <c r="AG518" s="21" t="s">
        <v>145</v>
      </c>
      <c r="AH518" s="399"/>
      <c r="AI518" s="3"/>
      <c r="AJ518" s="3"/>
      <c r="AK518" s="404"/>
      <c r="AU518" s="394"/>
    </row>
    <row r="519" spans="4:47" ht="15" customHeight="1" x14ac:dyDescent="0.25">
      <c r="D519" s="405" t="s">
        <v>299</v>
      </c>
      <c r="E519" s="361" t="s">
        <v>59</v>
      </c>
      <c r="F519" s="124" t="s">
        <v>37</v>
      </c>
      <c r="G519" s="124" t="s">
        <v>38</v>
      </c>
      <c r="H519" s="124"/>
      <c r="I519" s="124"/>
      <c r="J519" s="124" t="s">
        <v>39</v>
      </c>
      <c r="K519" s="124"/>
      <c r="L519" s="124"/>
      <c r="M519" s="124"/>
      <c r="N519" s="406" t="s">
        <v>40</v>
      </c>
      <c r="O519" s="396" t="s">
        <v>25</v>
      </c>
      <c r="P519" s="396"/>
      <c r="Q519" s="396" t="str">
        <f t="shared" ref="Q519" si="1745">IF($F$23="","",$F$23)</f>
        <v>Education /Job Training</v>
      </c>
      <c r="R519" s="396" t="str">
        <f t="shared" ref="R519" si="1746">IF($F$24="","",$F$24)</f>
        <v>Health Services</v>
      </c>
      <c r="S519" s="396" t="str">
        <f t="shared" ref="S519" si="1747">IF($F$25="","",$F$25)</f>
        <v>Recreation</v>
      </c>
      <c r="X519" s="394"/>
      <c r="AA519" s="405" t="s">
        <v>299</v>
      </c>
      <c r="AB519" s="361" t="s">
        <v>59</v>
      </c>
      <c r="AC519" s="124" t="s">
        <v>37</v>
      </c>
      <c r="AD519" s="124" t="s">
        <v>38</v>
      </c>
      <c r="AE519" s="124"/>
      <c r="AF519" s="124"/>
      <c r="AG519" s="124" t="s">
        <v>39</v>
      </c>
      <c r="AH519" s="124"/>
      <c r="AI519" s="124"/>
      <c r="AJ519" s="124"/>
      <c r="AK519" s="406" t="s">
        <v>40</v>
      </c>
      <c r="AL519" s="396" t="s">
        <v>25</v>
      </c>
      <c r="AM519" s="396"/>
      <c r="AN519" s="396" t="str">
        <f t="shared" ref="AN519" si="1748">IF($F$23="","",$F$23)</f>
        <v>Education /Job Training</v>
      </c>
      <c r="AO519" s="396" t="str">
        <f t="shared" ref="AO519" si="1749">IF($F$24="","",$F$24)</f>
        <v>Health Services</v>
      </c>
      <c r="AP519" s="396" t="str">
        <f t="shared" ref="AP519" si="1750">IF($F$25="","",$F$25)</f>
        <v>Recreation</v>
      </c>
      <c r="AU519" s="394"/>
    </row>
    <row r="520" spans="4:47" x14ac:dyDescent="0.25">
      <c r="D520" s="407" t="str">
        <f t="shared" ref="D520:D522" si="1751">IFERROR(VLOOKUP($E520,$U$4:$V$6,2,0),"")</f>
        <v/>
      </c>
      <c r="E520" s="354" t="str">
        <f t="shared" ref="E520" si="1752">IF(OR(N520="",N520=0,G520="",J520=""),"",(IF(AND(F518=O$4,N520&lt;=Q$4),3,IF(AND(F518=O$4,N520&lt;=R$4),2,IF(AND(F518=O$4,N520&lt;=S$4),1,0)))+IF(AND(F518=O$5,N520&lt;=Q$5),3,IF(AND(F518=O$5,N520&lt;=R$5),2,IF(AND(F518=O$5,N520&lt;=S$5),1,0)))+IF(AND(F518=O$6,N520&lt;=Q$6),3,IF(AND(F518=O$6,N520&lt;=R$6),2,IF(AND(F518=O$6,N520&lt;=S$6),1,0)))+IF(AND(F518=O$7,N520&lt;=Q$7),3,IF(AND(F518=O$7,N520&lt;=R$7),2,IF(AND(F518=O$7,N520&lt;=S$7),1,0)))))</f>
        <v/>
      </c>
      <c r="F520" s="276" t="str">
        <f t="shared" ref="F520" si="1753">IF($F$23="","",$F$23)</f>
        <v>Education /Job Training</v>
      </c>
      <c r="G520" s="638"/>
      <c r="H520" s="639"/>
      <c r="I520" s="640"/>
      <c r="J520" s="638"/>
      <c r="K520" s="639"/>
      <c r="L520" s="639"/>
      <c r="M520" s="640"/>
      <c r="N520" s="269"/>
      <c r="O520" s="392">
        <f t="shared" ref="O520" si="1754">IF(F518="",0,1)</f>
        <v>0</v>
      </c>
      <c r="Q520" s="392" t="str">
        <f t="shared" ref="Q520" si="1755">IF(F518="","",IF(E520="",0,E520))</f>
        <v/>
      </c>
      <c r="R520" s="392" t="str">
        <f t="shared" ref="R520" si="1756">IF(F518="","",IF(E521="",0,E521))</f>
        <v/>
      </c>
      <c r="S520" s="392" t="str">
        <f t="shared" ref="S520" si="1757">IF(F518="","",IF(E522="",0,E522))</f>
        <v/>
      </c>
      <c r="X520" s="394"/>
      <c r="AA520" s="407" t="str">
        <f t="shared" si="1670"/>
        <v/>
      </c>
      <c r="AB520" s="354" t="str">
        <f t="shared" ref="AB520" si="1758">IF(OR(AK520="",AK520=0,AD520="",AG520=""),"",(IF(AND(AC518=AL$4,AK520&lt;=AN$4),3,IF(AND(AC518=AL$4,AK520&lt;=AO$4),2,IF(AND(AC518=AL$4,AK520&lt;=AP$4),1,0)))+IF(AND(AC518=AL$5,AK520&lt;=AN$5),3,IF(AND(AC518=AL$5,AK520&lt;=AO$5),2,IF(AND(AC518=AL$5,AK520&lt;=AP$5),1,0)))+IF(AND(AC518=AL$6,AK520&lt;=AN$6),3,IF(AND(AC518=AL$6,AK520&lt;=AO$6),2,IF(AND(AC518=AL$6,AK520&lt;=AP$6),1,0)))+IF(AND(AC518=AL$7,AK520&lt;=AN$7),3,IF(AND(AC518=AL$7,AK520&lt;=AO$7),2,IF(AND(AC518=AL$7,AK520&lt;=AP$7),1,0)))))</f>
        <v/>
      </c>
      <c r="AC520" s="276" t="str">
        <f t="shared" ref="AC520" si="1759">IF($F$23="","",$F$23)</f>
        <v>Education /Job Training</v>
      </c>
      <c r="AD520" s="646"/>
      <c r="AE520" s="647"/>
      <c r="AF520" s="648"/>
      <c r="AG520" s="646"/>
      <c r="AH520" s="647"/>
      <c r="AI520" s="647"/>
      <c r="AJ520" s="648"/>
      <c r="AK520" s="408"/>
      <c r="AL520" s="392">
        <f t="shared" ref="AL520" si="1760">IF(AC518="",0,1)</f>
        <v>0</v>
      </c>
      <c r="AN520" s="392" t="str">
        <f t="shared" ref="AN520" si="1761">IF(AC518="","",IF(AB520="",0,AB520))</f>
        <v/>
      </c>
      <c r="AO520" s="392" t="str">
        <f t="shared" ref="AO520" si="1762">IF(AC518="","",IF(AB521="",0,AB521))</f>
        <v/>
      </c>
      <c r="AP520" s="392" t="str">
        <f t="shared" ref="AP520" si="1763">IF(AC518="","",IF(AB522="",0,AB522))</f>
        <v/>
      </c>
      <c r="AU520" s="394"/>
    </row>
    <row r="521" spans="4:47" x14ac:dyDescent="0.25">
      <c r="D521" s="407" t="str">
        <f t="shared" si="1751"/>
        <v/>
      </c>
      <c r="E521" s="354" t="str">
        <f t="shared" ref="E521" si="1764">IF(OR(N521="",N521=0,G521="",J521=""),"",(IF(AND(F518=O$4,N521&lt;=Q$4),3,IF(AND(F518=O$4,N521&lt;=R$4),2,IF(AND(F518=O$4,N521&lt;=S$4),1,0)))+IF(AND(F518=O$5,N521&lt;=Q$5),3,IF(AND(F518=O$5,N521&lt;=R$5),2,IF(AND(F518=O$5,N521&lt;=S$5),1,0)))+IF(AND(F518=O$6,N521&lt;=Q$6),3,IF(AND(F518=O$6,N521&lt;=R$6),2,IF(AND(F518=O$6,N521&lt;=S$6),1,0)))+IF(AND(F518=O$7,N521&lt;=Q$7),3,IF(AND(F518=O$7,N521&lt;=R$7),2,IF(AND(F518=O$7,N521&lt;=S$7),1,0)))))</f>
        <v/>
      </c>
      <c r="F521" s="276" t="str">
        <f t="shared" ref="F521" si="1765">IF($F$24="","",$F$24)</f>
        <v>Health Services</v>
      </c>
      <c r="G521" s="638"/>
      <c r="H521" s="639"/>
      <c r="I521" s="640"/>
      <c r="J521" s="638"/>
      <c r="K521" s="639"/>
      <c r="L521" s="639"/>
      <c r="M521" s="640"/>
      <c r="N521" s="269"/>
      <c r="X521" s="394"/>
      <c r="AA521" s="407" t="str">
        <f t="shared" si="1670"/>
        <v/>
      </c>
      <c r="AB521" s="354" t="str">
        <f t="shared" ref="AB521" si="1766">IF(OR(AK521="",AK521=0,AD521="",AG521=""),"",(IF(AND(AC518=AL$4,AK521&lt;=AN$4),3,IF(AND(AC518=AL$4,AK521&lt;=AO$4),2,IF(AND(AC518=AL$4,AK521&lt;=AP$4),1,0)))+IF(AND(AC518=AL$5,AK521&lt;=AN$5),3,IF(AND(AC518=AL$5,AK521&lt;=AO$5),2,IF(AND(AC518=AL$5,AK521&lt;=AP$5),1,0)))+IF(AND(AC518=AL$6,AK521&lt;=AN$6),3,IF(AND(AC518=AL$6,AK521&lt;=AO$6),2,IF(AND(AC518=AL$6,AK521&lt;=AP$6),1,0)))+IF(AND(AC518=AL$7,AK521&lt;=AN$7),3,IF(AND(AC518=AL$7,AK521&lt;=AO$7),2,IF(AND(AC518=AL$7,AK521&lt;=AP$7),1,0)))))</f>
        <v/>
      </c>
      <c r="AC521" s="276" t="str">
        <f t="shared" ref="AC521" si="1767">IF($F$24="","",$F$24)</f>
        <v>Health Services</v>
      </c>
      <c r="AD521" s="646"/>
      <c r="AE521" s="647"/>
      <c r="AF521" s="648"/>
      <c r="AG521" s="646"/>
      <c r="AH521" s="647"/>
      <c r="AI521" s="647"/>
      <c r="AJ521" s="648"/>
      <c r="AK521" s="408"/>
      <c r="AU521" s="394"/>
    </row>
    <row r="522" spans="4:47" x14ac:dyDescent="0.25">
      <c r="D522" s="407" t="str">
        <f t="shared" si="1751"/>
        <v/>
      </c>
      <c r="E522" s="354" t="str">
        <f t="shared" ref="E522" si="1768">IF(OR(N522="",N522=0,G522="",J522=""),"",(IF(AND(F518=O$4,N522&lt;=Q$4),3,IF(AND(F518=O$4,N522&lt;=R$4),2,IF(AND(F518=O$4,N522&lt;=S$4),1,0)))+IF(AND(F518=O$5,N522&lt;=Q$5),3,IF(AND(F518=O$5,N522&lt;=R$5),2,IF(AND(F518=O$5,N522&lt;=S$5),1,0)))+IF(AND(F518=O$6,N522&lt;=Q$6),3,IF(AND(F518=O$6,N522&lt;=R$6),2,IF(AND(F518=O$6,N522&lt;=S$6),1,0)))+IF(AND(F518=O$7,N522&lt;=Q$7),3,IF(AND(F518=O$7,N522&lt;=R$7),2,IF(AND(F518=O$7,N522&lt;=S$7),1,0)))))</f>
        <v/>
      </c>
      <c r="F522" s="276" t="str">
        <f t="shared" ref="F522" si="1769">IF($F$25="","",$F$25)</f>
        <v>Recreation</v>
      </c>
      <c r="G522" s="638"/>
      <c r="H522" s="639"/>
      <c r="I522" s="640"/>
      <c r="J522" s="638"/>
      <c r="K522" s="639"/>
      <c r="L522" s="639"/>
      <c r="M522" s="640"/>
      <c r="N522" s="269"/>
      <c r="X522" s="394"/>
      <c r="AA522" s="407" t="str">
        <f t="shared" si="1670"/>
        <v/>
      </c>
      <c r="AB522" s="354" t="str">
        <f t="shared" ref="AB522" si="1770">IF(OR(AK522="",AK522=0,AD522="",AG522=""),"",(IF(AND(AC518=AL$4,AK522&lt;=AN$4),3,IF(AND(AC518=AL$4,AK522&lt;=AO$4),2,IF(AND(AC518=AL$4,AK522&lt;=AP$4),1,0)))+IF(AND(AC518=AL$5,AK522&lt;=AN$5),3,IF(AND(AC518=AL$5,AK522&lt;=AO$5),2,IF(AND(AC518=AL$5,AK522&lt;=AP$5),1,0)))+IF(AND(AC518=AL$6,AK522&lt;=AN$6),3,IF(AND(AC518=AL$6,AK522&lt;=AO$6),2,IF(AND(AC518=AL$6,AK522&lt;=AP$6),1,0)))+IF(AND(AC518=AL$7,AK522&lt;=AN$7),3,IF(AND(AC518=AL$7,AK522&lt;=AO$7),2,IF(AND(AC518=AL$7,AK522&lt;=AP$7),1,0)))))</f>
        <v/>
      </c>
      <c r="AC522" s="276" t="str">
        <f t="shared" ref="AC522" si="1771">IF($F$25="","",$F$25)</f>
        <v>Recreation</v>
      </c>
      <c r="AD522" s="646"/>
      <c r="AE522" s="647"/>
      <c r="AF522" s="648"/>
      <c r="AG522" s="646"/>
      <c r="AH522" s="647"/>
      <c r="AI522" s="647"/>
      <c r="AJ522" s="648"/>
      <c r="AK522" s="408"/>
      <c r="AU522" s="394"/>
    </row>
    <row r="523" spans="4:47" ht="16.5" thickBot="1" x14ac:dyDescent="0.3">
      <c r="D523" s="409"/>
      <c r="E523" s="132"/>
      <c r="F523" s="132"/>
      <c r="G523" s="132"/>
      <c r="H523" s="132"/>
      <c r="I523" s="132"/>
      <c r="J523" s="132"/>
      <c r="K523" s="132"/>
      <c r="L523" s="132"/>
      <c r="M523" s="132"/>
      <c r="N523" s="410"/>
      <c r="O523" s="411"/>
      <c r="X523" s="394"/>
      <c r="AA523" s="409"/>
      <c r="AB523" s="132"/>
      <c r="AC523" s="132"/>
      <c r="AD523" s="132"/>
      <c r="AE523" s="132"/>
      <c r="AF523" s="132"/>
      <c r="AG523" s="132"/>
      <c r="AH523" s="132"/>
      <c r="AI523" s="132"/>
      <c r="AJ523" s="132"/>
      <c r="AK523" s="410"/>
      <c r="AL523" s="411"/>
      <c r="AU523" s="394"/>
    </row>
    <row r="524" spans="4:47" x14ac:dyDescent="0.25">
      <c r="D524" s="641"/>
      <c r="E524" s="642"/>
      <c r="F524" s="642"/>
      <c r="G524" s="642"/>
      <c r="H524" s="642"/>
      <c r="I524" s="642"/>
      <c r="J524" s="642"/>
      <c r="K524" s="642"/>
      <c r="L524" s="642"/>
      <c r="M524" s="642"/>
      <c r="N524" s="643"/>
      <c r="X524" s="394"/>
      <c r="AA524" s="641"/>
      <c r="AB524" s="642"/>
      <c r="AC524" s="642"/>
      <c r="AD524" s="642"/>
      <c r="AE524" s="642"/>
      <c r="AF524" s="642"/>
      <c r="AG524" s="642"/>
      <c r="AH524" s="642"/>
      <c r="AI524" s="642"/>
      <c r="AJ524" s="642"/>
      <c r="AK524" s="643"/>
      <c r="AU524" s="394"/>
    </row>
    <row r="525" spans="4:47" ht="15" customHeight="1" x14ac:dyDescent="0.25">
      <c r="D525" s="398"/>
      <c r="E525" s="124" t="s">
        <v>35</v>
      </c>
      <c r="F525" s="353">
        <v>63</v>
      </c>
      <c r="G525" s="124" t="s">
        <v>306</v>
      </c>
      <c r="H525" s="124"/>
      <c r="I525" s="124"/>
      <c r="J525" s="21" t="s">
        <v>144</v>
      </c>
      <c r="K525" s="265"/>
      <c r="L525" s="1"/>
      <c r="M525" s="1"/>
      <c r="N525" s="400"/>
      <c r="X525" s="394"/>
      <c r="AA525" s="398"/>
      <c r="AB525" s="124" t="s">
        <v>35</v>
      </c>
      <c r="AC525" s="353">
        <v>63</v>
      </c>
      <c r="AD525" s="124" t="s">
        <v>306</v>
      </c>
      <c r="AE525" s="124"/>
      <c r="AF525" s="124"/>
      <c r="AG525" s="21" t="s">
        <v>144</v>
      </c>
      <c r="AH525" s="399"/>
      <c r="AI525" s="1"/>
      <c r="AJ525" s="1"/>
      <c r="AK525" s="400"/>
      <c r="AU525" s="394"/>
    </row>
    <row r="526" spans="4:47" ht="15" customHeight="1" x14ac:dyDescent="0.25">
      <c r="D526" s="644" t="s">
        <v>36</v>
      </c>
      <c r="E526" s="645"/>
      <c r="F526" s="268" t="s">
        <v>28</v>
      </c>
      <c r="G526" s="402" t="str">
        <f t="shared" ref="G526" si="1772">IF(F526=O$4,P$4,IF(F526=O$5,P$5,IF(F526=O$6,P$6,IF(F526=O$7,P$7,IF(F526=O$8,"","")))))</f>
        <v/>
      </c>
      <c r="H526" s="403"/>
      <c r="I526" s="403"/>
      <c r="J526" s="21" t="s">
        <v>145</v>
      </c>
      <c r="K526" s="265"/>
      <c r="L526" s="3"/>
      <c r="M526" s="3"/>
      <c r="N526" s="404"/>
      <c r="X526" s="394"/>
      <c r="AA526" s="644" t="s">
        <v>36</v>
      </c>
      <c r="AB526" s="645"/>
      <c r="AC526" s="401" t="s">
        <v>28</v>
      </c>
      <c r="AD526" s="402" t="str">
        <f t="shared" ref="AD526" si="1773">IF(AC526=AL$4,AM$4,IF(AC526=AL$5,AM$5,IF(AC526=AL$6,AM$6,IF(AC526=AL$7,AM$7,IF(AC526=AL$8,"","")))))</f>
        <v/>
      </c>
      <c r="AE526" s="403"/>
      <c r="AF526" s="403"/>
      <c r="AG526" s="21" t="s">
        <v>145</v>
      </c>
      <c r="AH526" s="399"/>
      <c r="AI526" s="3"/>
      <c r="AJ526" s="3"/>
      <c r="AK526" s="404"/>
      <c r="AU526" s="394"/>
    </row>
    <row r="527" spans="4:47" ht="15" customHeight="1" x14ac:dyDescent="0.25">
      <c r="D527" s="405" t="s">
        <v>299</v>
      </c>
      <c r="E527" s="361" t="s">
        <v>59</v>
      </c>
      <c r="F527" s="124" t="s">
        <v>37</v>
      </c>
      <c r="G527" s="124" t="s">
        <v>38</v>
      </c>
      <c r="H527" s="124"/>
      <c r="I527" s="124"/>
      <c r="J527" s="124" t="s">
        <v>39</v>
      </c>
      <c r="K527" s="124"/>
      <c r="L527" s="124"/>
      <c r="M527" s="124"/>
      <c r="N527" s="406" t="s">
        <v>40</v>
      </c>
      <c r="O527" s="396" t="s">
        <v>25</v>
      </c>
      <c r="P527" s="396"/>
      <c r="Q527" s="396" t="str">
        <f t="shared" ref="Q527" si="1774">IF($F$23="","",$F$23)</f>
        <v>Education /Job Training</v>
      </c>
      <c r="R527" s="396" t="str">
        <f t="shared" ref="R527" si="1775">IF($F$24="","",$F$24)</f>
        <v>Health Services</v>
      </c>
      <c r="S527" s="396" t="str">
        <f t="shared" ref="S527" si="1776">IF($F$25="","",$F$25)</f>
        <v>Recreation</v>
      </c>
      <c r="X527" s="394"/>
      <c r="AA527" s="405" t="s">
        <v>299</v>
      </c>
      <c r="AB527" s="361" t="s">
        <v>59</v>
      </c>
      <c r="AC527" s="124" t="s">
        <v>37</v>
      </c>
      <c r="AD527" s="124" t="s">
        <v>38</v>
      </c>
      <c r="AE527" s="124"/>
      <c r="AF527" s="124"/>
      <c r="AG527" s="124" t="s">
        <v>39</v>
      </c>
      <c r="AH527" s="124"/>
      <c r="AI527" s="124"/>
      <c r="AJ527" s="124"/>
      <c r="AK527" s="406" t="s">
        <v>40</v>
      </c>
      <c r="AL527" s="396" t="s">
        <v>25</v>
      </c>
      <c r="AM527" s="396"/>
      <c r="AN527" s="396" t="str">
        <f t="shared" ref="AN527" si="1777">IF($F$23="","",$F$23)</f>
        <v>Education /Job Training</v>
      </c>
      <c r="AO527" s="396" t="str">
        <f t="shared" ref="AO527" si="1778">IF($F$24="","",$F$24)</f>
        <v>Health Services</v>
      </c>
      <c r="AP527" s="396" t="str">
        <f t="shared" ref="AP527" si="1779">IF($F$25="","",$F$25)</f>
        <v>Recreation</v>
      </c>
      <c r="AU527" s="394"/>
    </row>
    <row r="528" spans="4:47" ht="15" customHeight="1" x14ac:dyDescent="0.25">
      <c r="D528" s="407" t="str">
        <f t="shared" ref="D528:D530" si="1780">IFERROR(VLOOKUP($E528,$U$4:$V$6,2,0),"")</f>
        <v/>
      </c>
      <c r="E528" s="354" t="str">
        <f t="shared" ref="E528" si="1781">IF(OR(N528="",N528=0,G528="",J528=""),"",(IF(AND(F526=O$4,N528&lt;=Q$4),3,IF(AND(F526=O$4,N528&lt;=R$4),2,IF(AND(F526=O$4,N528&lt;=S$4),1,0)))+IF(AND(F526=O$5,N528&lt;=Q$5),3,IF(AND(F526=O$5,N528&lt;=R$5),2,IF(AND(F526=O$5,N528&lt;=S$5),1,0)))+IF(AND(F526=O$6,N528&lt;=Q$6),3,IF(AND(F526=O$6,N528&lt;=R$6),2,IF(AND(F526=O$6,N528&lt;=S$6),1,0)))+IF(AND(F526=O$7,N528&lt;=Q$7),3,IF(AND(F526=O$7,N528&lt;=R$7),2,IF(AND(F526=O$7,N528&lt;=S$7),1,0)))))</f>
        <v/>
      </c>
      <c r="F528" s="276" t="str">
        <f t="shared" ref="F528" si="1782">IF($F$23="","",$F$23)</f>
        <v>Education /Job Training</v>
      </c>
      <c r="G528" s="638"/>
      <c r="H528" s="639"/>
      <c r="I528" s="640"/>
      <c r="J528" s="638"/>
      <c r="K528" s="639"/>
      <c r="L528" s="639"/>
      <c r="M528" s="640"/>
      <c r="N528" s="269"/>
      <c r="O528" s="392">
        <f t="shared" ref="O528" si="1783">IF(F526="",0,1)</f>
        <v>0</v>
      </c>
      <c r="Q528" s="392" t="str">
        <f t="shared" ref="Q528" si="1784">IF(F526="","",IF(E528="",0,E528))</f>
        <v/>
      </c>
      <c r="R528" s="392" t="str">
        <f t="shared" ref="R528" si="1785">IF(F526="","",IF(E529="",0,E529))</f>
        <v/>
      </c>
      <c r="S528" s="392" t="str">
        <f t="shared" ref="S528" si="1786">IF(F526="","",IF(E530="",0,E530))</f>
        <v/>
      </c>
      <c r="X528" s="394"/>
      <c r="AA528" s="407" t="str">
        <f t="shared" si="1670"/>
        <v/>
      </c>
      <c r="AB528" s="354" t="str">
        <f t="shared" ref="AB528" si="1787">IF(OR(AK528="",AK528=0,AD528="",AG528=""),"",(IF(AND(AC526=AL$4,AK528&lt;=AN$4),3,IF(AND(AC526=AL$4,AK528&lt;=AO$4),2,IF(AND(AC526=AL$4,AK528&lt;=AP$4),1,0)))+IF(AND(AC526=AL$5,AK528&lt;=AN$5),3,IF(AND(AC526=AL$5,AK528&lt;=AO$5),2,IF(AND(AC526=AL$5,AK528&lt;=AP$5),1,0)))+IF(AND(AC526=AL$6,AK528&lt;=AN$6),3,IF(AND(AC526=AL$6,AK528&lt;=AO$6),2,IF(AND(AC526=AL$6,AK528&lt;=AP$6),1,0)))+IF(AND(AC526=AL$7,AK528&lt;=AN$7),3,IF(AND(AC526=AL$7,AK528&lt;=AO$7),2,IF(AND(AC526=AL$7,AK528&lt;=AP$7),1,0)))))</f>
        <v/>
      </c>
      <c r="AC528" s="276" t="str">
        <f t="shared" ref="AC528" si="1788">IF($F$23="","",$F$23)</f>
        <v>Education /Job Training</v>
      </c>
      <c r="AD528" s="646"/>
      <c r="AE528" s="647"/>
      <c r="AF528" s="648"/>
      <c r="AG528" s="646"/>
      <c r="AH528" s="647"/>
      <c r="AI528" s="647"/>
      <c r="AJ528" s="648"/>
      <c r="AK528" s="408"/>
      <c r="AL528" s="392">
        <f t="shared" ref="AL528" si="1789">IF(AC526="",0,1)</f>
        <v>0</v>
      </c>
      <c r="AN528" s="392" t="str">
        <f t="shared" ref="AN528" si="1790">IF(AC526="","",IF(AB528="",0,AB528))</f>
        <v/>
      </c>
      <c r="AO528" s="392" t="str">
        <f t="shared" ref="AO528" si="1791">IF(AC526="","",IF(AB529="",0,AB529))</f>
        <v/>
      </c>
      <c r="AP528" s="392" t="str">
        <f t="shared" ref="AP528" si="1792">IF(AC526="","",IF(AB530="",0,AB530))</f>
        <v/>
      </c>
      <c r="AU528" s="394"/>
    </row>
    <row r="529" spans="4:47" ht="15" customHeight="1" x14ac:dyDescent="0.25">
      <c r="D529" s="407" t="str">
        <f t="shared" si="1780"/>
        <v/>
      </c>
      <c r="E529" s="354" t="str">
        <f t="shared" ref="E529" si="1793">IF(OR(N529="",N529=0,G529="",J529=""),"",(IF(AND(F526=O$4,N529&lt;=Q$4),3,IF(AND(F526=O$4,N529&lt;=R$4),2,IF(AND(F526=O$4,N529&lt;=S$4),1,0)))+IF(AND(F526=O$5,N529&lt;=Q$5),3,IF(AND(F526=O$5,N529&lt;=R$5),2,IF(AND(F526=O$5,N529&lt;=S$5),1,0)))+IF(AND(F526=O$6,N529&lt;=Q$6),3,IF(AND(F526=O$6,N529&lt;=R$6),2,IF(AND(F526=O$6,N529&lt;=S$6),1,0)))+IF(AND(F526=O$7,N529&lt;=Q$7),3,IF(AND(F526=O$7,N529&lt;=R$7),2,IF(AND(F526=O$7,N529&lt;=S$7),1,0)))))</f>
        <v/>
      </c>
      <c r="F529" s="276" t="str">
        <f t="shared" ref="F529" si="1794">IF($F$24="","",$F$24)</f>
        <v>Health Services</v>
      </c>
      <c r="G529" s="638"/>
      <c r="H529" s="639"/>
      <c r="I529" s="640"/>
      <c r="J529" s="638"/>
      <c r="K529" s="639"/>
      <c r="L529" s="639"/>
      <c r="M529" s="640"/>
      <c r="N529" s="269"/>
      <c r="X529" s="394"/>
      <c r="AA529" s="407" t="str">
        <f t="shared" si="1670"/>
        <v/>
      </c>
      <c r="AB529" s="354" t="str">
        <f t="shared" ref="AB529" si="1795">IF(OR(AK529="",AK529=0,AD529="",AG529=""),"",(IF(AND(AC526=AL$4,AK529&lt;=AN$4),3,IF(AND(AC526=AL$4,AK529&lt;=AO$4),2,IF(AND(AC526=AL$4,AK529&lt;=AP$4),1,0)))+IF(AND(AC526=AL$5,AK529&lt;=AN$5),3,IF(AND(AC526=AL$5,AK529&lt;=AO$5),2,IF(AND(AC526=AL$5,AK529&lt;=AP$5),1,0)))+IF(AND(AC526=AL$6,AK529&lt;=AN$6),3,IF(AND(AC526=AL$6,AK529&lt;=AO$6),2,IF(AND(AC526=AL$6,AK529&lt;=AP$6),1,0)))+IF(AND(AC526=AL$7,AK529&lt;=AN$7),3,IF(AND(AC526=AL$7,AK529&lt;=AO$7),2,IF(AND(AC526=AL$7,AK529&lt;=AP$7),1,0)))))</f>
        <v/>
      </c>
      <c r="AC529" s="276" t="str">
        <f t="shared" ref="AC529" si="1796">IF($F$24="","",$F$24)</f>
        <v>Health Services</v>
      </c>
      <c r="AD529" s="646"/>
      <c r="AE529" s="647"/>
      <c r="AF529" s="648"/>
      <c r="AG529" s="646"/>
      <c r="AH529" s="647"/>
      <c r="AI529" s="647"/>
      <c r="AJ529" s="648"/>
      <c r="AK529" s="408"/>
      <c r="AU529" s="394"/>
    </row>
    <row r="530" spans="4:47" x14ac:dyDescent="0.25">
      <c r="D530" s="407" t="str">
        <f t="shared" si="1780"/>
        <v/>
      </c>
      <c r="E530" s="354" t="str">
        <f t="shared" ref="E530" si="1797">IF(OR(N530="",N530=0,G530="",J530=""),"",(IF(AND(F526=O$4,N530&lt;=Q$4),3,IF(AND(F526=O$4,N530&lt;=R$4),2,IF(AND(F526=O$4,N530&lt;=S$4),1,0)))+IF(AND(F526=O$5,N530&lt;=Q$5),3,IF(AND(F526=O$5,N530&lt;=R$5),2,IF(AND(F526=O$5,N530&lt;=S$5),1,0)))+IF(AND(F526=O$6,N530&lt;=Q$6),3,IF(AND(F526=O$6,N530&lt;=R$6),2,IF(AND(F526=O$6,N530&lt;=S$6),1,0)))+IF(AND(F526=O$7,N530&lt;=Q$7),3,IF(AND(F526=O$7,N530&lt;=R$7),2,IF(AND(F526=O$7,N530&lt;=S$7),1,0)))))</f>
        <v/>
      </c>
      <c r="F530" s="276" t="str">
        <f t="shared" ref="F530" si="1798">IF($F$25="","",$F$25)</f>
        <v>Recreation</v>
      </c>
      <c r="G530" s="638"/>
      <c r="H530" s="639"/>
      <c r="I530" s="640"/>
      <c r="J530" s="638"/>
      <c r="K530" s="639"/>
      <c r="L530" s="639"/>
      <c r="M530" s="640"/>
      <c r="N530" s="269"/>
      <c r="X530" s="394"/>
      <c r="AA530" s="407" t="str">
        <f t="shared" si="1670"/>
        <v/>
      </c>
      <c r="AB530" s="354" t="str">
        <f t="shared" ref="AB530" si="1799">IF(OR(AK530="",AK530=0,AD530="",AG530=""),"",(IF(AND(AC526=AL$4,AK530&lt;=AN$4),3,IF(AND(AC526=AL$4,AK530&lt;=AO$4),2,IF(AND(AC526=AL$4,AK530&lt;=AP$4),1,0)))+IF(AND(AC526=AL$5,AK530&lt;=AN$5),3,IF(AND(AC526=AL$5,AK530&lt;=AO$5),2,IF(AND(AC526=AL$5,AK530&lt;=AP$5),1,0)))+IF(AND(AC526=AL$6,AK530&lt;=AN$6),3,IF(AND(AC526=AL$6,AK530&lt;=AO$6),2,IF(AND(AC526=AL$6,AK530&lt;=AP$6),1,0)))+IF(AND(AC526=AL$7,AK530&lt;=AN$7),3,IF(AND(AC526=AL$7,AK530&lt;=AO$7),2,IF(AND(AC526=AL$7,AK530&lt;=AP$7),1,0)))))</f>
        <v/>
      </c>
      <c r="AC530" s="276" t="str">
        <f t="shared" ref="AC530" si="1800">IF($F$25="","",$F$25)</f>
        <v>Recreation</v>
      </c>
      <c r="AD530" s="646"/>
      <c r="AE530" s="647"/>
      <c r="AF530" s="648"/>
      <c r="AG530" s="646"/>
      <c r="AH530" s="647"/>
      <c r="AI530" s="647"/>
      <c r="AJ530" s="648"/>
      <c r="AK530" s="408"/>
      <c r="AU530" s="394"/>
    </row>
    <row r="531" spans="4:47" ht="16.5" thickBot="1" x14ac:dyDescent="0.3">
      <c r="D531" s="409"/>
      <c r="E531" s="132"/>
      <c r="F531" s="132"/>
      <c r="G531" s="132"/>
      <c r="H531" s="132"/>
      <c r="I531" s="132"/>
      <c r="J531" s="132"/>
      <c r="K531" s="132"/>
      <c r="L531" s="132"/>
      <c r="M531" s="132"/>
      <c r="N531" s="410"/>
      <c r="O531" s="411"/>
      <c r="X531" s="394"/>
      <c r="AA531" s="409"/>
      <c r="AB531" s="132"/>
      <c r="AC531" s="132"/>
      <c r="AD531" s="132"/>
      <c r="AE531" s="132"/>
      <c r="AF531" s="132"/>
      <c r="AG531" s="132"/>
      <c r="AH531" s="132"/>
      <c r="AI531" s="132"/>
      <c r="AJ531" s="132"/>
      <c r="AK531" s="410"/>
      <c r="AL531" s="411"/>
      <c r="AU531" s="394"/>
    </row>
    <row r="532" spans="4:47" x14ac:dyDescent="0.25">
      <c r="D532" s="641"/>
      <c r="E532" s="642"/>
      <c r="F532" s="642"/>
      <c r="G532" s="642"/>
      <c r="H532" s="642"/>
      <c r="I532" s="642"/>
      <c r="J532" s="642"/>
      <c r="K532" s="642"/>
      <c r="L532" s="642"/>
      <c r="M532" s="642"/>
      <c r="N532" s="643"/>
      <c r="X532" s="394"/>
      <c r="AA532" s="641"/>
      <c r="AB532" s="642"/>
      <c r="AC532" s="642"/>
      <c r="AD532" s="642"/>
      <c r="AE532" s="642"/>
      <c r="AF532" s="642"/>
      <c r="AG532" s="642"/>
      <c r="AH532" s="642"/>
      <c r="AI532" s="642"/>
      <c r="AJ532" s="642"/>
      <c r="AK532" s="643"/>
      <c r="AU532" s="394"/>
    </row>
    <row r="533" spans="4:47" x14ac:dyDescent="0.25">
      <c r="D533" s="398"/>
      <c r="E533" s="124" t="s">
        <v>35</v>
      </c>
      <c r="F533" s="353">
        <v>64</v>
      </c>
      <c r="G533" s="124" t="s">
        <v>306</v>
      </c>
      <c r="H533" s="124"/>
      <c r="I533" s="124"/>
      <c r="J533" s="21" t="s">
        <v>144</v>
      </c>
      <c r="K533" s="265"/>
      <c r="L533" s="1"/>
      <c r="M533" s="1"/>
      <c r="N533" s="400"/>
      <c r="X533" s="394"/>
      <c r="AA533" s="398"/>
      <c r="AB533" s="124" t="s">
        <v>35</v>
      </c>
      <c r="AC533" s="353">
        <v>64</v>
      </c>
      <c r="AD533" s="124" t="s">
        <v>306</v>
      </c>
      <c r="AE533" s="124"/>
      <c r="AF533" s="124"/>
      <c r="AG533" s="21" t="s">
        <v>144</v>
      </c>
      <c r="AH533" s="399"/>
      <c r="AI533" s="1"/>
      <c r="AJ533" s="1"/>
      <c r="AK533" s="400"/>
      <c r="AU533" s="394"/>
    </row>
    <row r="534" spans="4:47" x14ac:dyDescent="0.25">
      <c r="D534" s="644" t="s">
        <v>36</v>
      </c>
      <c r="E534" s="645"/>
      <c r="F534" s="268" t="s">
        <v>28</v>
      </c>
      <c r="G534" s="402" t="str">
        <f t="shared" ref="G534" si="1801">IF(F534=O$4,P$4,IF(F534=O$5,P$5,IF(F534=O$6,P$6,IF(F534=O$7,P$7,IF(F534=O$8,"","")))))</f>
        <v/>
      </c>
      <c r="H534" s="403"/>
      <c r="I534" s="403"/>
      <c r="J534" s="21" t="s">
        <v>145</v>
      </c>
      <c r="K534" s="265"/>
      <c r="L534" s="3"/>
      <c r="M534" s="3"/>
      <c r="N534" s="404"/>
      <c r="X534" s="394"/>
      <c r="AA534" s="644" t="s">
        <v>36</v>
      </c>
      <c r="AB534" s="645"/>
      <c r="AC534" s="401" t="s">
        <v>28</v>
      </c>
      <c r="AD534" s="402" t="str">
        <f t="shared" ref="AD534" si="1802">IF(AC534=AL$4,AM$4,IF(AC534=AL$5,AM$5,IF(AC534=AL$6,AM$6,IF(AC534=AL$7,AM$7,IF(AC534=AL$8,"","")))))</f>
        <v/>
      </c>
      <c r="AE534" s="403"/>
      <c r="AF534" s="403"/>
      <c r="AG534" s="21" t="s">
        <v>145</v>
      </c>
      <c r="AH534" s="399"/>
      <c r="AI534" s="3"/>
      <c r="AJ534" s="3"/>
      <c r="AK534" s="404"/>
      <c r="AU534" s="394"/>
    </row>
    <row r="535" spans="4:47" ht="15" customHeight="1" x14ac:dyDescent="0.25">
      <c r="D535" s="405" t="s">
        <v>299</v>
      </c>
      <c r="E535" s="361" t="s">
        <v>59</v>
      </c>
      <c r="F535" s="124" t="s">
        <v>37</v>
      </c>
      <c r="G535" s="124" t="s">
        <v>38</v>
      </c>
      <c r="H535" s="124"/>
      <c r="I535" s="124"/>
      <c r="J535" s="124" t="s">
        <v>39</v>
      </c>
      <c r="K535" s="124"/>
      <c r="L535" s="124"/>
      <c r="M535" s="124"/>
      <c r="N535" s="406" t="s">
        <v>40</v>
      </c>
      <c r="O535" s="396" t="s">
        <v>25</v>
      </c>
      <c r="P535" s="396"/>
      <c r="Q535" s="396" t="str">
        <f t="shared" ref="Q535" si="1803">IF($F$23="","",$F$23)</f>
        <v>Education /Job Training</v>
      </c>
      <c r="R535" s="396" t="str">
        <f t="shared" ref="R535" si="1804">IF($F$24="","",$F$24)</f>
        <v>Health Services</v>
      </c>
      <c r="S535" s="396" t="str">
        <f t="shared" ref="S535" si="1805">IF($F$25="","",$F$25)</f>
        <v>Recreation</v>
      </c>
      <c r="X535" s="394"/>
      <c r="AA535" s="405" t="s">
        <v>299</v>
      </c>
      <c r="AB535" s="361" t="s">
        <v>59</v>
      </c>
      <c r="AC535" s="124" t="s">
        <v>37</v>
      </c>
      <c r="AD535" s="124" t="s">
        <v>38</v>
      </c>
      <c r="AE535" s="124"/>
      <c r="AF535" s="124"/>
      <c r="AG535" s="124" t="s">
        <v>39</v>
      </c>
      <c r="AH535" s="124"/>
      <c r="AI535" s="124"/>
      <c r="AJ535" s="124"/>
      <c r="AK535" s="406" t="s">
        <v>40</v>
      </c>
      <c r="AL535" s="396" t="s">
        <v>25</v>
      </c>
      <c r="AM535" s="396"/>
      <c r="AN535" s="396" t="str">
        <f t="shared" ref="AN535" si="1806">IF($F$23="","",$F$23)</f>
        <v>Education /Job Training</v>
      </c>
      <c r="AO535" s="396" t="str">
        <f t="shared" ref="AO535" si="1807">IF($F$24="","",$F$24)</f>
        <v>Health Services</v>
      </c>
      <c r="AP535" s="396" t="str">
        <f t="shared" ref="AP535" si="1808">IF($F$25="","",$F$25)</f>
        <v>Recreation</v>
      </c>
      <c r="AU535" s="394"/>
    </row>
    <row r="536" spans="4:47" ht="15" customHeight="1" x14ac:dyDescent="0.25">
      <c r="D536" s="407" t="str">
        <f t="shared" ref="D536:D538" si="1809">IFERROR(VLOOKUP($E536,$U$4:$V$6,2,0),"")</f>
        <v/>
      </c>
      <c r="E536" s="354" t="str">
        <f t="shared" ref="E536" si="1810">IF(OR(N536="",N536=0,G536="",J536=""),"",(IF(AND(F534=O$4,N536&lt;=Q$4),3,IF(AND(F534=O$4,N536&lt;=R$4),2,IF(AND(F534=O$4,N536&lt;=S$4),1,0)))+IF(AND(F534=O$5,N536&lt;=Q$5),3,IF(AND(F534=O$5,N536&lt;=R$5),2,IF(AND(F534=O$5,N536&lt;=S$5),1,0)))+IF(AND(F534=O$6,N536&lt;=Q$6),3,IF(AND(F534=O$6,N536&lt;=R$6),2,IF(AND(F534=O$6,N536&lt;=S$6),1,0)))+IF(AND(F534=O$7,N536&lt;=Q$7),3,IF(AND(F534=O$7,N536&lt;=R$7),2,IF(AND(F534=O$7,N536&lt;=S$7),1,0)))))</f>
        <v/>
      </c>
      <c r="F536" s="276" t="str">
        <f t="shared" ref="F536" si="1811">IF($F$23="","",$F$23)</f>
        <v>Education /Job Training</v>
      </c>
      <c r="G536" s="638"/>
      <c r="H536" s="639"/>
      <c r="I536" s="640"/>
      <c r="J536" s="638"/>
      <c r="K536" s="639"/>
      <c r="L536" s="639"/>
      <c r="M536" s="640"/>
      <c r="N536" s="269"/>
      <c r="O536" s="392">
        <f t="shared" ref="O536" si="1812">IF(F534="",0,1)</f>
        <v>0</v>
      </c>
      <c r="Q536" s="392" t="str">
        <f t="shared" ref="Q536" si="1813">IF(F534="","",IF(E536="",0,E536))</f>
        <v/>
      </c>
      <c r="R536" s="392" t="str">
        <f t="shared" ref="R536" si="1814">IF(F534="","",IF(E537="",0,E537))</f>
        <v/>
      </c>
      <c r="S536" s="392" t="str">
        <f t="shared" ref="S536" si="1815">IF(F534="","",IF(E538="",0,E538))</f>
        <v/>
      </c>
      <c r="X536" s="394"/>
      <c r="AA536" s="407" t="str">
        <f t="shared" si="1670"/>
        <v/>
      </c>
      <c r="AB536" s="354" t="str">
        <f t="shared" ref="AB536" si="1816">IF(OR(AK536="",AK536=0,AD536="",AG536=""),"",(IF(AND(AC534=AL$4,AK536&lt;=AN$4),3,IF(AND(AC534=AL$4,AK536&lt;=AO$4),2,IF(AND(AC534=AL$4,AK536&lt;=AP$4),1,0)))+IF(AND(AC534=AL$5,AK536&lt;=AN$5),3,IF(AND(AC534=AL$5,AK536&lt;=AO$5),2,IF(AND(AC534=AL$5,AK536&lt;=AP$5),1,0)))+IF(AND(AC534=AL$6,AK536&lt;=AN$6),3,IF(AND(AC534=AL$6,AK536&lt;=AO$6),2,IF(AND(AC534=AL$6,AK536&lt;=AP$6),1,0)))+IF(AND(AC534=AL$7,AK536&lt;=AN$7),3,IF(AND(AC534=AL$7,AK536&lt;=AO$7),2,IF(AND(AC534=AL$7,AK536&lt;=AP$7),1,0)))))</f>
        <v/>
      </c>
      <c r="AC536" s="276" t="str">
        <f t="shared" ref="AC536" si="1817">IF($F$23="","",$F$23)</f>
        <v>Education /Job Training</v>
      </c>
      <c r="AD536" s="646"/>
      <c r="AE536" s="647"/>
      <c r="AF536" s="648"/>
      <c r="AG536" s="646"/>
      <c r="AH536" s="647"/>
      <c r="AI536" s="647"/>
      <c r="AJ536" s="648"/>
      <c r="AK536" s="408"/>
      <c r="AL536" s="392">
        <f t="shared" ref="AL536" si="1818">IF(AC534="",0,1)</f>
        <v>0</v>
      </c>
      <c r="AN536" s="392" t="str">
        <f t="shared" ref="AN536" si="1819">IF(AC534="","",IF(AB536="",0,AB536))</f>
        <v/>
      </c>
      <c r="AO536" s="392" t="str">
        <f t="shared" ref="AO536" si="1820">IF(AC534="","",IF(AB537="",0,AB537))</f>
        <v/>
      </c>
      <c r="AP536" s="392" t="str">
        <f t="shared" ref="AP536" si="1821">IF(AC534="","",IF(AB538="",0,AB538))</f>
        <v/>
      </c>
      <c r="AU536" s="394"/>
    </row>
    <row r="537" spans="4:47" ht="15" customHeight="1" x14ac:dyDescent="0.25">
      <c r="D537" s="407" t="str">
        <f t="shared" si="1809"/>
        <v/>
      </c>
      <c r="E537" s="354" t="str">
        <f t="shared" ref="E537" si="1822">IF(OR(N537="",N537=0,G537="",J537=""),"",(IF(AND(F534=O$4,N537&lt;=Q$4),3,IF(AND(F534=O$4,N537&lt;=R$4),2,IF(AND(F534=O$4,N537&lt;=S$4),1,0)))+IF(AND(F534=O$5,N537&lt;=Q$5),3,IF(AND(F534=O$5,N537&lt;=R$5),2,IF(AND(F534=O$5,N537&lt;=S$5),1,0)))+IF(AND(F534=O$6,N537&lt;=Q$6),3,IF(AND(F534=O$6,N537&lt;=R$6),2,IF(AND(F534=O$6,N537&lt;=S$6),1,0)))+IF(AND(F534=O$7,N537&lt;=Q$7),3,IF(AND(F534=O$7,N537&lt;=R$7),2,IF(AND(F534=O$7,N537&lt;=S$7),1,0)))))</f>
        <v/>
      </c>
      <c r="F537" s="276" t="str">
        <f t="shared" ref="F537" si="1823">IF($F$24="","",$F$24)</f>
        <v>Health Services</v>
      </c>
      <c r="G537" s="638"/>
      <c r="H537" s="639"/>
      <c r="I537" s="640"/>
      <c r="J537" s="638"/>
      <c r="K537" s="639"/>
      <c r="L537" s="639"/>
      <c r="M537" s="640"/>
      <c r="N537" s="269"/>
      <c r="X537" s="394"/>
      <c r="AA537" s="407" t="str">
        <f t="shared" si="1670"/>
        <v/>
      </c>
      <c r="AB537" s="354" t="str">
        <f t="shared" ref="AB537" si="1824">IF(OR(AK537="",AK537=0,AD537="",AG537=""),"",(IF(AND(AC534=AL$4,AK537&lt;=AN$4),3,IF(AND(AC534=AL$4,AK537&lt;=AO$4),2,IF(AND(AC534=AL$4,AK537&lt;=AP$4),1,0)))+IF(AND(AC534=AL$5,AK537&lt;=AN$5),3,IF(AND(AC534=AL$5,AK537&lt;=AO$5),2,IF(AND(AC534=AL$5,AK537&lt;=AP$5),1,0)))+IF(AND(AC534=AL$6,AK537&lt;=AN$6),3,IF(AND(AC534=AL$6,AK537&lt;=AO$6),2,IF(AND(AC534=AL$6,AK537&lt;=AP$6),1,0)))+IF(AND(AC534=AL$7,AK537&lt;=AN$7),3,IF(AND(AC534=AL$7,AK537&lt;=AO$7),2,IF(AND(AC534=AL$7,AK537&lt;=AP$7),1,0)))))</f>
        <v/>
      </c>
      <c r="AC537" s="276" t="str">
        <f t="shared" ref="AC537" si="1825">IF($F$24="","",$F$24)</f>
        <v>Health Services</v>
      </c>
      <c r="AD537" s="646"/>
      <c r="AE537" s="647"/>
      <c r="AF537" s="648"/>
      <c r="AG537" s="646"/>
      <c r="AH537" s="647"/>
      <c r="AI537" s="647"/>
      <c r="AJ537" s="648"/>
      <c r="AK537" s="408"/>
      <c r="AU537" s="394"/>
    </row>
    <row r="538" spans="4:47" ht="15" customHeight="1" x14ac:dyDescent="0.25">
      <c r="D538" s="407" t="str">
        <f t="shared" si="1809"/>
        <v/>
      </c>
      <c r="E538" s="354" t="str">
        <f t="shared" ref="E538" si="1826">IF(OR(N538="",N538=0,G538="",J538=""),"",(IF(AND(F534=O$4,N538&lt;=Q$4),3,IF(AND(F534=O$4,N538&lt;=R$4),2,IF(AND(F534=O$4,N538&lt;=S$4),1,0)))+IF(AND(F534=O$5,N538&lt;=Q$5),3,IF(AND(F534=O$5,N538&lt;=R$5),2,IF(AND(F534=O$5,N538&lt;=S$5),1,0)))+IF(AND(F534=O$6,N538&lt;=Q$6),3,IF(AND(F534=O$6,N538&lt;=R$6),2,IF(AND(F534=O$6,N538&lt;=S$6),1,0)))+IF(AND(F534=O$7,N538&lt;=Q$7),3,IF(AND(F534=O$7,N538&lt;=R$7),2,IF(AND(F534=O$7,N538&lt;=S$7),1,0)))))</f>
        <v/>
      </c>
      <c r="F538" s="276" t="str">
        <f t="shared" ref="F538" si="1827">IF($F$25="","",$F$25)</f>
        <v>Recreation</v>
      </c>
      <c r="G538" s="638"/>
      <c r="H538" s="639"/>
      <c r="I538" s="640"/>
      <c r="J538" s="638"/>
      <c r="K538" s="639"/>
      <c r="L538" s="639"/>
      <c r="M538" s="640"/>
      <c r="N538" s="269"/>
      <c r="X538" s="394"/>
      <c r="AA538" s="407" t="str">
        <f t="shared" si="1670"/>
        <v/>
      </c>
      <c r="AB538" s="354" t="str">
        <f t="shared" ref="AB538" si="1828">IF(OR(AK538="",AK538=0,AD538="",AG538=""),"",(IF(AND(AC534=AL$4,AK538&lt;=AN$4),3,IF(AND(AC534=AL$4,AK538&lt;=AO$4),2,IF(AND(AC534=AL$4,AK538&lt;=AP$4),1,0)))+IF(AND(AC534=AL$5,AK538&lt;=AN$5),3,IF(AND(AC534=AL$5,AK538&lt;=AO$5),2,IF(AND(AC534=AL$5,AK538&lt;=AP$5),1,0)))+IF(AND(AC534=AL$6,AK538&lt;=AN$6),3,IF(AND(AC534=AL$6,AK538&lt;=AO$6),2,IF(AND(AC534=AL$6,AK538&lt;=AP$6),1,0)))+IF(AND(AC534=AL$7,AK538&lt;=AN$7),3,IF(AND(AC534=AL$7,AK538&lt;=AO$7),2,IF(AND(AC534=AL$7,AK538&lt;=AP$7),1,0)))))</f>
        <v/>
      </c>
      <c r="AC538" s="276" t="str">
        <f t="shared" ref="AC538" si="1829">IF($F$25="","",$F$25)</f>
        <v>Recreation</v>
      </c>
      <c r="AD538" s="646"/>
      <c r="AE538" s="647"/>
      <c r="AF538" s="648"/>
      <c r="AG538" s="646"/>
      <c r="AH538" s="647"/>
      <c r="AI538" s="647"/>
      <c r="AJ538" s="648"/>
      <c r="AK538" s="408"/>
      <c r="AU538" s="394"/>
    </row>
    <row r="539" spans="4:47" ht="15" customHeight="1" thickBot="1" x14ac:dyDescent="0.3">
      <c r="D539" s="409"/>
      <c r="E539" s="132"/>
      <c r="F539" s="132"/>
      <c r="G539" s="132"/>
      <c r="H539" s="132"/>
      <c r="I539" s="132"/>
      <c r="J539" s="132"/>
      <c r="K539" s="132"/>
      <c r="L539" s="132"/>
      <c r="M539" s="132"/>
      <c r="N539" s="410"/>
      <c r="O539" s="411"/>
      <c r="X539" s="394"/>
      <c r="AA539" s="409"/>
      <c r="AB539" s="132"/>
      <c r="AC539" s="132"/>
      <c r="AD539" s="132"/>
      <c r="AE539" s="132"/>
      <c r="AF539" s="132"/>
      <c r="AG539" s="132"/>
      <c r="AH539" s="132"/>
      <c r="AI539" s="132"/>
      <c r="AJ539" s="132"/>
      <c r="AK539" s="410"/>
      <c r="AL539" s="411"/>
      <c r="AU539" s="394"/>
    </row>
    <row r="540" spans="4:47" x14ac:dyDescent="0.25">
      <c r="D540" s="641"/>
      <c r="E540" s="642"/>
      <c r="F540" s="642"/>
      <c r="G540" s="642"/>
      <c r="H540" s="642"/>
      <c r="I540" s="642"/>
      <c r="J540" s="642"/>
      <c r="K540" s="642"/>
      <c r="L540" s="642"/>
      <c r="M540" s="642"/>
      <c r="N540" s="643"/>
      <c r="X540" s="394"/>
      <c r="AA540" s="641"/>
      <c r="AB540" s="642"/>
      <c r="AC540" s="642"/>
      <c r="AD540" s="642"/>
      <c r="AE540" s="642"/>
      <c r="AF540" s="642"/>
      <c r="AG540" s="642"/>
      <c r="AH540" s="642"/>
      <c r="AI540" s="642"/>
      <c r="AJ540" s="642"/>
      <c r="AK540" s="643"/>
      <c r="AU540" s="394"/>
    </row>
    <row r="541" spans="4:47" x14ac:dyDescent="0.25">
      <c r="D541" s="398"/>
      <c r="E541" s="124" t="s">
        <v>35</v>
      </c>
      <c r="F541" s="353">
        <v>65</v>
      </c>
      <c r="G541" s="124" t="s">
        <v>306</v>
      </c>
      <c r="H541" s="124"/>
      <c r="I541" s="124"/>
      <c r="J541" s="21" t="s">
        <v>144</v>
      </c>
      <c r="K541" s="265"/>
      <c r="L541" s="1"/>
      <c r="M541" s="1"/>
      <c r="N541" s="400"/>
      <c r="X541" s="394"/>
      <c r="AA541" s="398"/>
      <c r="AB541" s="124" t="s">
        <v>35</v>
      </c>
      <c r="AC541" s="353">
        <v>65</v>
      </c>
      <c r="AD541" s="124" t="s">
        <v>306</v>
      </c>
      <c r="AE541" s="124"/>
      <c r="AF541" s="124"/>
      <c r="AG541" s="21" t="s">
        <v>144</v>
      </c>
      <c r="AH541" s="399"/>
      <c r="AI541" s="1"/>
      <c r="AJ541" s="1"/>
      <c r="AK541" s="400"/>
      <c r="AU541" s="394"/>
    </row>
    <row r="542" spans="4:47" x14ac:dyDescent="0.25">
      <c r="D542" s="644" t="s">
        <v>36</v>
      </c>
      <c r="E542" s="645"/>
      <c r="F542" s="268" t="s">
        <v>28</v>
      </c>
      <c r="G542" s="402" t="str">
        <f t="shared" ref="G542" si="1830">IF(F542=O$4,P$4,IF(F542=O$5,P$5,IF(F542=O$6,P$6,IF(F542=O$7,P$7,IF(F542=O$8,"","")))))</f>
        <v/>
      </c>
      <c r="H542" s="403"/>
      <c r="I542" s="403"/>
      <c r="J542" s="21" t="s">
        <v>145</v>
      </c>
      <c r="K542" s="265"/>
      <c r="L542" s="3"/>
      <c r="M542" s="3"/>
      <c r="N542" s="404"/>
      <c r="X542" s="394"/>
      <c r="AA542" s="644" t="s">
        <v>36</v>
      </c>
      <c r="AB542" s="645"/>
      <c r="AC542" s="401" t="s">
        <v>28</v>
      </c>
      <c r="AD542" s="402" t="str">
        <f t="shared" ref="AD542" si="1831">IF(AC542=AL$4,AM$4,IF(AC542=AL$5,AM$5,IF(AC542=AL$6,AM$6,IF(AC542=AL$7,AM$7,IF(AC542=AL$8,"","")))))</f>
        <v/>
      </c>
      <c r="AE542" s="403"/>
      <c r="AF542" s="403"/>
      <c r="AG542" s="21" t="s">
        <v>145</v>
      </c>
      <c r="AH542" s="399"/>
      <c r="AI542" s="3"/>
      <c r="AJ542" s="3"/>
      <c r="AK542" s="404"/>
      <c r="AU542" s="394"/>
    </row>
    <row r="543" spans="4:47" x14ac:dyDescent="0.25">
      <c r="D543" s="405" t="s">
        <v>299</v>
      </c>
      <c r="E543" s="361" t="s">
        <v>59</v>
      </c>
      <c r="F543" s="124" t="s">
        <v>37</v>
      </c>
      <c r="G543" s="124" t="s">
        <v>38</v>
      </c>
      <c r="H543" s="124"/>
      <c r="I543" s="124"/>
      <c r="J543" s="124" t="s">
        <v>39</v>
      </c>
      <c r="K543" s="124"/>
      <c r="L543" s="124"/>
      <c r="M543" s="124"/>
      <c r="N543" s="406" t="s">
        <v>40</v>
      </c>
      <c r="O543" s="396" t="s">
        <v>25</v>
      </c>
      <c r="P543" s="396"/>
      <c r="Q543" s="396" t="str">
        <f t="shared" ref="Q543" si="1832">IF($F$23="","",$F$23)</f>
        <v>Education /Job Training</v>
      </c>
      <c r="R543" s="396" t="str">
        <f t="shared" ref="R543" si="1833">IF($F$24="","",$F$24)</f>
        <v>Health Services</v>
      </c>
      <c r="S543" s="396" t="str">
        <f t="shared" ref="S543" si="1834">IF($F$25="","",$F$25)</f>
        <v>Recreation</v>
      </c>
      <c r="X543" s="394"/>
      <c r="AA543" s="405" t="s">
        <v>299</v>
      </c>
      <c r="AB543" s="361" t="s">
        <v>59</v>
      </c>
      <c r="AC543" s="124" t="s">
        <v>37</v>
      </c>
      <c r="AD543" s="124" t="s">
        <v>38</v>
      </c>
      <c r="AE543" s="124"/>
      <c r="AF543" s="124"/>
      <c r="AG543" s="124" t="s">
        <v>39</v>
      </c>
      <c r="AH543" s="124"/>
      <c r="AI543" s="124"/>
      <c r="AJ543" s="124"/>
      <c r="AK543" s="406" t="s">
        <v>40</v>
      </c>
      <c r="AL543" s="396" t="s">
        <v>25</v>
      </c>
      <c r="AM543" s="396"/>
      <c r="AN543" s="396" t="str">
        <f t="shared" ref="AN543" si="1835">IF($F$23="","",$F$23)</f>
        <v>Education /Job Training</v>
      </c>
      <c r="AO543" s="396" t="str">
        <f t="shared" ref="AO543" si="1836">IF($F$24="","",$F$24)</f>
        <v>Health Services</v>
      </c>
      <c r="AP543" s="396" t="str">
        <f t="shared" ref="AP543" si="1837">IF($F$25="","",$F$25)</f>
        <v>Recreation</v>
      </c>
      <c r="AU543" s="394"/>
    </row>
    <row r="544" spans="4:47" x14ac:dyDescent="0.25">
      <c r="D544" s="407" t="str">
        <f t="shared" ref="D544:D546" si="1838">IFERROR(VLOOKUP($E544,$U$4:$V$6,2,0),"")</f>
        <v/>
      </c>
      <c r="E544" s="354" t="str">
        <f t="shared" ref="E544" si="1839">IF(OR(N544="",N544=0,G544="",J544=""),"",(IF(AND(F542=O$4,N544&lt;=Q$4),3,IF(AND(F542=O$4,N544&lt;=R$4),2,IF(AND(F542=O$4,N544&lt;=S$4),1,0)))+IF(AND(F542=O$5,N544&lt;=Q$5),3,IF(AND(F542=O$5,N544&lt;=R$5),2,IF(AND(F542=O$5,N544&lt;=S$5),1,0)))+IF(AND(F542=O$6,N544&lt;=Q$6),3,IF(AND(F542=O$6,N544&lt;=R$6),2,IF(AND(F542=O$6,N544&lt;=S$6),1,0)))+IF(AND(F542=O$7,N544&lt;=Q$7),3,IF(AND(F542=O$7,N544&lt;=R$7),2,IF(AND(F542=O$7,N544&lt;=S$7),1,0)))))</f>
        <v/>
      </c>
      <c r="F544" s="276" t="str">
        <f t="shared" ref="F544" si="1840">IF($F$23="","",$F$23)</f>
        <v>Education /Job Training</v>
      </c>
      <c r="G544" s="638"/>
      <c r="H544" s="639"/>
      <c r="I544" s="640"/>
      <c r="J544" s="638"/>
      <c r="K544" s="639"/>
      <c r="L544" s="639"/>
      <c r="M544" s="640"/>
      <c r="N544" s="269"/>
      <c r="O544" s="392">
        <f t="shared" ref="O544" si="1841">IF(F542="",0,1)</f>
        <v>0</v>
      </c>
      <c r="Q544" s="392" t="str">
        <f t="shared" ref="Q544" si="1842">IF(F542="","",IF(E544="",0,E544))</f>
        <v/>
      </c>
      <c r="R544" s="392" t="str">
        <f t="shared" ref="R544" si="1843">IF(F542="","",IF(E545="",0,E545))</f>
        <v/>
      </c>
      <c r="S544" s="392" t="str">
        <f t="shared" ref="S544" si="1844">IF(F542="","",IF(E546="",0,E546))</f>
        <v/>
      </c>
      <c r="X544" s="394"/>
      <c r="AA544" s="407" t="str">
        <f t="shared" si="1670"/>
        <v/>
      </c>
      <c r="AB544" s="354" t="str">
        <f t="shared" ref="AB544" si="1845">IF(OR(AK544="",AK544=0,AD544="",AG544=""),"",(IF(AND(AC542=AL$4,AK544&lt;=AN$4),3,IF(AND(AC542=AL$4,AK544&lt;=AO$4),2,IF(AND(AC542=AL$4,AK544&lt;=AP$4),1,0)))+IF(AND(AC542=AL$5,AK544&lt;=AN$5),3,IF(AND(AC542=AL$5,AK544&lt;=AO$5),2,IF(AND(AC542=AL$5,AK544&lt;=AP$5),1,0)))+IF(AND(AC542=AL$6,AK544&lt;=AN$6),3,IF(AND(AC542=AL$6,AK544&lt;=AO$6),2,IF(AND(AC542=AL$6,AK544&lt;=AP$6),1,0)))+IF(AND(AC542=AL$7,AK544&lt;=AN$7),3,IF(AND(AC542=AL$7,AK544&lt;=AO$7),2,IF(AND(AC542=AL$7,AK544&lt;=AP$7),1,0)))))</f>
        <v/>
      </c>
      <c r="AC544" s="276" t="str">
        <f t="shared" ref="AC544" si="1846">IF($F$23="","",$F$23)</f>
        <v>Education /Job Training</v>
      </c>
      <c r="AD544" s="646"/>
      <c r="AE544" s="647"/>
      <c r="AF544" s="648"/>
      <c r="AG544" s="646"/>
      <c r="AH544" s="647"/>
      <c r="AI544" s="647"/>
      <c r="AJ544" s="648"/>
      <c r="AK544" s="408"/>
      <c r="AL544" s="392">
        <f t="shared" ref="AL544" si="1847">IF(AC542="",0,1)</f>
        <v>0</v>
      </c>
      <c r="AN544" s="392" t="str">
        <f t="shared" ref="AN544" si="1848">IF(AC542="","",IF(AB544="",0,AB544))</f>
        <v/>
      </c>
      <c r="AO544" s="392" t="str">
        <f t="shared" ref="AO544" si="1849">IF(AC542="","",IF(AB545="",0,AB545))</f>
        <v/>
      </c>
      <c r="AP544" s="392" t="str">
        <f t="shared" ref="AP544" si="1850">IF(AC542="","",IF(AB546="",0,AB546))</f>
        <v/>
      </c>
      <c r="AU544" s="394"/>
    </row>
    <row r="545" spans="4:47" ht="15" customHeight="1" x14ac:dyDescent="0.25">
      <c r="D545" s="407" t="str">
        <f t="shared" si="1838"/>
        <v/>
      </c>
      <c r="E545" s="354" t="str">
        <f t="shared" ref="E545" si="1851">IF(OR(N545="",N545=0,G545="",J545=""),"",(IF(AND(F542=O$4,N545&lt;=Q$4),3,IF(AND(F542=O$4,N545&lt;=R$4),2,IF(AND(F542=O$4,N545&lt;=S$4),1,0)))+IF(AND(F542=O$5,N545&lt;=Q$5),3,IF(AND(F542=O$5,N545&lt;=R$5),2,IF(AND(F542=O$5,N545&lt;=S$5),1,0)))+IF(AND(F542=O$6,N545&lt;=Q$6),3,IF(AND(F542=O$6,N545&lt;=R$6),2,IF(AND(F542=O$6,N545&lt;=S$6),1,0)))+IF(AND(F542=O$7,N545&lt;=Q$7),3,IF(AND(F542=O$7,N545&lt;=R$7),2,IF(AND(F542=O$7,N545&lt;=S$7),1,0)))))</f>
        <v/>
      </c>
      <c r="F545" s="276" t="str">
        <f t="shared" ref="F545" si="1852">IF($F$24="","",$F$24)</f>
        <v>Health Services</v>
      </c>
      <c r="G545" s="638"/>
      <c r="H545" s="639"/>
      <c r="I545" s="640"/>
      <c r="J545" s="638"/>
      <c r="K545" s="639"/>
      <c r="L545" s="639"/>
      <c r="M545" s="640"/>
      <c r="N545" s="269"/>
      <c r="X545" s="394"/>
      <c r="AA545" s="407" t="str">
        <f t="shared" si="1670"/>
        <v/>
      </c>
      <c r="AB545" s="354" t="str">
        <f t="shared" ref="AB545" si="1853">IF(OR(AK545="",AK545=0,AD545="",AG545=""),"",(IF(AND(AC542=AL$4,AK545&lt;=AN$4),3,IF(AND(AC542=AL$4,AK545&lt;=AO$4),2,IF(AND(AC542=AL$4,AK545&lt;=AP$4),1,0)))+IF(AND(AC542=AL$5,AK545&lt;=AN$5),3,IF(AND(AC542=AL$5,AK545&lt;=AO$5),2,IF(AND(AC542=AL$5,AK545&lt;=AP$5),1,0)))+IF(AND(AC542=AL$6,AK545&lt;=AN$6),3,IF(AND(AC542=AL$6,AK545&lt;=AO$6),2,IF(AND(AC542=AL$6,AK545&lt;=AP$6),1,0)))+IF(AND(AC542=AL$7,AK545&lt;=AN$7),3,IF(AND(AC542=AL$7,AK545&lt;=AO$7),2,IF(AND(AC542=AL$7,AK545&lt;=AP$7),1,0)))))</f>
        <v/>
      </c>
      <c r="AC545" s="276" t="str">
        <f t="shared" ref="AC545" si="1854">IF($F$24="","",$F$24)</f>
        <v>Health Services</v>
      </c>
      <c r="AD545" s="646"/>
      <c r="AE545" s="647"/>
      <c r="AF545" s="648"/>
      <c r="AG545" s="646"/>
      <c r="AH545" s="647"/>
      <c r="AI545" s="647"/>
      <c r="AJ545" s="648"/>
      <c r="AK545" s="408"/>
      <c r="AU545" s="394"/>
    </row>
    <row r="546" spans="4:47" ht="15" customHeight="1" x14ac:dyDescent="0.25">
      <c r="D546" s="407" t="str">
        <f t="shared" si="1838"/>
        <v/>
      </c>
      <c r="E546" s="354" t="str">
        <f t="shared" ref="E546" si="1855">IF(OR(N546="",N546=0,G546="",J546=""),"",(IF(AND(F542=O$4,N546&lt;=Q$4),3,IF(AND(F542=O$4,N546&lt;=R$4),2,IF(AND(F542=O$4,N546&lt;=S$4),1,0)))+IF(AND(F542=O$5,N546&lt;=Q$5),3,IF(AND(F542=O$5,N546&lt;=R$5),2,IF(AND(F542=O$5,N546&lt;=S$5),1,0)))+IF(AND(F542=O$6,N546&lt;=Q$6),3,IF(AND(F542=O$6,N546&lt;=R$6),2,IF(AND(F542=O$6,N546&lt;=S$6),1,0)))+IF(AND(F542=O$7,N546&lt;=Q$7),3,IF(AND(F542=O$7,N546&lt;=R$7),2,IF(AND(F542=O$7,N546&lt;=S$7),1,0)))))</f>
        <v/>
      </c>
      <c r="F546" s="276" t="str">
        <f t="shared" ref="F546" si="1856">IF($F$25="","",$F$25)</f>
        <v>Recreation</v>
      </c>
      <c r="G546" s="638"/>
      <c r="H546" s="639"/>
      <c r="I546" s="640"/>
      <c r="J546" s="638"/>
      <c r="K546" s="639"/>
      <c r="L546" s="639"/>
      <c r="M546" s="640"/>
      <c r="N546" s="269"/>
      <c r="X546" s="394"/>
      <c r="AA546" s="407" t="str">
        <f t="shared" si="1670"/>
        <v/>
      </c>
      <c r="AB546" s="354" t="str">
        <f t="shared" ref="AB546" si="1857">IF(OR(AK546="",AK546=0,AD546="",AG546=""),"",(IF(AND(AC542=AL$4,AK546&lt;=AN$4),3,IF(AND(AC542=AL$4,AK546&lt;=AO$4),2,IF(AND(AC542=AL$4,AK546&lt;=AP$4),1,0)))+IF(AND(AC542=AL$5,AK546&lt;=AN$5),3,IF(AND(AC542=AL$5,AK546&lt;=AO$5),2,IF(AND(AC542=AL$5,AK546&lt;=AP$5),1,0)))+IF(AND(AC542=AL$6,AK546&lt;=AN$6),3,IF(AND(AC542=AL$6,AK546&lt;=AO$6),2,IF(AND(AC542=AL$6,AK546&lt;=AP$6),1,0)))+IF(AND(AC542=AL$7,AK546&lt;=AN$7),3,IF(AND(AC542=AL$7,AK546&lt;=AO$7),2,IF(AND(AC542=AL$7,AK546&lt;=AP$7),1,0)))))</f>
        <v/>
      </c>
      <c r="AC546" s="276" t="str">
        <f t="shared" ref="AC546" si="1858">IF($F$25="","",$F$25)</f>
        <v>Recreation</v>
      </c>
      <c r="AD546" s="646"/>
      <c r="AE546" s="647"/>
      <c r="AF546" s="648"/>
      <c r="AG546" s="646"/>
      <c r="AH546" s="647"/>
      <c r="AI546" s="647"/>
      <c r="AJ546" s="648"/>
      <c r="AK546" s="408"/>
      <c r="AU546" s="394"/>
    </row>
    <row r="547" spans="4:47" ht="15" customHeight="1" thickBot="1" x14ac:dyDescent="0.3">
      <c r="D547" s="409"/>
      <c r="E547" s="132"/>
      <c r="F547" s="132"/>
      <c r="G547" s="132"/>
      <c r="H547" s="132"/>
      <c r="I547" s="132"/>
      <c r="J547" s="132"/>
      <c r="K547" s="132"/>
      <c r="L547" s="132"/>
      <c r="M547" s="132"/>
      <c r="N547" s="410"/>
      <c r="O547" s="411"/>
      <c r="X547" s="394"/>
      <c r="AA547" s="409"/>
      <c r="AB547" s="132"/>
      <c r="AC547" s="132"/>
      <c r="AD547" s="132"/>
      <c r="AE547" s="132"/>
      <c r="AF547" s="132"/>
      <c r="AG547" s="132"/>
      <c r="AH547" s="132"/>
      <c r="AI547" s="132"/>
      <c r="AJ547" s="132"/>
      <c r="AK547" s="410"/>
      <c r="AL547" s="411"/>
      <c r="AU547" s="394"/>
    </row>
    <row r="548" spans="4:47" ht="15" customHeight="1" x14ac:dyDescent="0.25">
      <c r="D548" s="641"/>
      <c r="E548" s="642"/>
      <c r="F548" s="642"/>
      <c r="G548" s="642"/>
      <c r="H548" s="642"/>
      <c r="I548" s="642"/>
      <c r="J548" s="642"/>
      <c r="K548" s="642"/>
      <c r="L548" s="642"/>
      <c r="M548" s="642"/>
      <c r="N548" s="643"/>
      <c r="X548" s="394"/>
      <c r="AA548" s="641"/>
      <c r="AB548" s="642"/>
      <c r="AC548" s="642"/>
      <c r="AD548" s="642"/>
      <c r="AE548" s="642"/>
      <c r="AF548" s="642"/>
      <c r="AG548" s="642"/>
      <c r="AH548" s="642"/>
      <c r="AI548" s="642"/>
      <c r="AJ548" s="642"/>
      <c r="AK548" s="643"/>
      <c r="AU548" s="394"/>
    </row>
    <row r="549" spans="4:47" ht="15" customHeight="1" x14ac:dyDescent="0.25">
      <c r="D549" s="398"/>
      <c r="E549" s="124" t="s">
        <v>35</v>
      </c>
      <c r="F549" s="353">
        <v>66</v>
      </c>
      <c r="G549" s="124" t="s">
        <v>306</v>
      </c>
      <c r="H549" s="124"/>
      <c r="I549" s="124"/>
      <c r="J549" s="21" t="s">
        <v>144</v>
      </c>
      <c r="K549" s="265"/>
      <c r="L549" s="1"/>
      <c r="M549" s="1"/>
      <c r="N549" s="400"/>
      <c r="X549" s="394"/>
      <c r="AA549" s="398"/>
      <c r="AB549" s="124" t="s">
        <v>35</v>
      </c>
      <c r="AC549" s="353">
        <v>66</v>
      </c>
      <c r="AD549" s="124" t="s">
        <v>306</v>
      </c>
      <c r="AE549" s="124"/>
      <c r="AF549" s="124"/>
      <c r="AG549" s="21" t="s">
        <v>144</v>
      </c>
      <c r="AH549" s="399"/>
      <c r="AI549" s="1"/>
      <c r="AJ549" s="1"/>
      <c r="AK549" s="400"/>
      <c r="AU549" s="394"/>
    </row>
    <row r="550" spans="4:47" x14ac:dyDescent="0.25">
      <c r="D550" s="644" t="s">
        <v>36</v>
      </c>
      <c r="E550" s="645"/>
      <c r="F550" s="268" t="s">
        <v>28</v>
      </c>
      <c r="G550" s="402" t="str">
        <f t="shared" ref="G550" si="1859">IF(F550=O$4,P$4,IF(F550=O$5,P$5,IF(F550=O$6,P$6,IF(F550=O$7,P$7,IF(F550=O$8,"","")))))</f>
        <v/>
      </c>
      <c r="H550" s="403"/>
      <c r="I550" s="403"/>
      <c r="J550" s="21" t="s">
        <v>145</v>
      </c>
      <c r="K550" s="265"/>
      <c r="L550" s="3"/>
      <c r="M550" s="3"/>
      <c r="N550" s="404"/>
      <c r="X550" s="394"/>
      <c r="AA550" s="644" t="s">
        <v>36</v>
      </c>
      <c r="AB550" s="645"/>
      <c r="AC550" s="401" t="s">
        <v>28</v>
      </c>
      <c r="AD550" s="402" t="str">
        <f t="shared" ref="AD550" si="1860">IF(AC550=AL$4,AM$4,IF(AC550=AL$5,AM$5,IF(AC550=AL$6,AM$6,IF(AC550=AL$7,AM$7,IF(AC550=AL$8,"","")))))</f>
        <v/>
      </c>
      <c r="AE550" s="403"/>
      <c r="AF550" s="403"/>
      <c r="AG550" s="21" t="s">
        <v>145</v>
      </c>
      <c r="AH550" s="399"/>
      <c r="AI550" s="3"/>
      <c r="AJ550" s="3"/>
      <c r="AK550" s="404"/>
      <c r="AU550" s="394"/>
    </row>
    <row r="551" spans="4:47" x14ac:dyDescent="0.25">
      <c r="D551" s="405" t="s">
        <v>299</v>
      </c>
      <c r="E551" s="361" t="s">
        <v>59</v>
      </c>
      <c r="F551" s="124" t="s">
        <v>37</v>
      </c>
      <c r="G551" s="124" t="s">
        <v>38</v>
      </c>
      <c r="H551" s="124"/>
      <c r="I551" s="124"/>
      <c r="J551" s="124" t="s">
        <v>39</v>
      </c>
      <c r="K551" s="124"/>
      <c r="L551" s="124"/>
      <c r="M551" s="124"/>
      <c r="N551" s="406" t="s">
        <v>40</v>
      </c>
      <c r="O551" s="396" t="s">
        <v>25</v>
      </c>
      <c r="P551" s="396"/>
      <c r="Q551" s="396" t="str">
        <f t="shared" ref="Q551" si="1861">IF($F$23="","",$F$23)</f>
        <v>Education /Job Training</v>
      </c>
      <c r="R551" s="396" t="str">
        <f t="shared" ref="R551" si="1862">IF($F$24="","",$F$24)</f>
        <v>Health Services</v>
      </c>
      <c r="S551" s="396" t="str">
        <f t="shared" ref="S551" si="1863">IF($F$25="","",$F$25)</f>
        <v>Recreation</v>
      </c>
      <c r="X551" s="394"/>
      <c r="AA551" s="405" t="s">
        <v>299</v>
      </c>
      <c r="AB551" s="361" t="s">
        <v>59</v>
      </c>
      <c r="AC551" s="124" t="s">
        <v>37</v>
      </c>
      <c r="AD551" s="124" t="s">
        <v>38</v>
      </c>
      <c r="AE551" s="124"/>
      <c r="AF551" s="124"/>
      <c r="AG551" s="124" t="s">
        <v>39</v>
      </c>
      <c r="AH551" s="124"/>
      <c r="AI551" s="124"/>
      <c r="AJ551" s="124"/>
      <c r="AK551" s="406" t="s">
        <v>40</v>
      </c>
      <c r="AL551" s="396" t="s">
        <v>25</v>
      </c>
      <c r="AM551" s="396"/>
      <c r="AN551" s="396" t="str">
        <f t="shared" ref="AN551" si="1864">IF($F$23="","",$F$23)</f>
        <v>Education /Job Training</v>
      </c>
      <c r="AO551" s="396" t="str">
        <f t="shared" ref="AO551" si="1865">IF($F$24="","",$F$24)</f>
        <v>Health Services</v>
      </c>
      <c r="AP551" s="396" t="str">
        <f t="shared" ref="AP551" si="1866">IF($F$25="","",$F$25)</f>
        <v>Recreation</v>
      </c>
      <c r="AU551" s="394"/>
    </row>
    <row r="552" spans="4:47" x14ac:dyDescent="0.25">
      <c r="D552" s="407" t="str">
        <f t="shared" ref="D552:D554" si="1867">IFERROR(VLOOKUP($E552,$U$4:$V$6,2,0),"")</f>
        <v/>
      </c>
      <c r="E552" s="354" t="str">
        <f t="shared" ref="E552" si="1868">IF(OR(N552="",N552=0,G552="",J552=""),"",(IF(AND(F550=O$4,N552&lt;=Q$4),3,IF(AND(F550=O$4,N552&lt;=R$4),2,IF(AND(F550=O$4,N552&lt;=S$4),1,0)))+IF(AND(F550=O$5,N552&lt;=Q$5),3,IF(AND(F550=O$5,N552&lt;=R$5),2,IF(AND(F550=O$5,N552&lt;=S$5),1,0)))+IF(AND(F550=O$6,N552&lt;=Q$6),3,IF(AND(F550=O$6,N552&lt;=R$6),2,IF(AND(F550=O$6,N552&lt;=S$6),1,0)))+IF(AND(F550=O$7,N552&lt;=Q$7),3,IF(AND(F550=O$7,N552&lt;=R$7),2,IF(AND(F550=O$7,N552&lt;=S$7),1,0)))))</f>
        <v/>
      </c>
      <c r="F552" s="276" t="str">
        <f t="shared" ref="F552" si="1869">IF($F$23="","",$F$23)</f>
        <v>Education /Job Training</v>
      </c>
      <c r="G552" s="638"/>
      <c r="H552" s="639"/>
      <c r="I552" s="640"/>
      <c r="J552" s="638"/>
      <c r="K552" s="639"/>
      <c r="L552" s="639"/>
      <c r="M552" s="640"/>
      <c r="N552" s="269"/>
      <c r="O552" s="392">
        <f t="shared" ref="O552" si="1870">IF(F550="",0,1)</f>
        <v>0</v>
      </c>
      <c r="Q552" s="392" t="str">
        <f t="shared" ref="Q552" si="1871">IF(F550="","",IF(E552="",0,E552))</f>
        <v/>
      </c>
      <c r="R552" s="392" t="str">
        <f t="shared" ref="R552" si="1872">IF(F550="","",IF(E553="",0,E553))</f>
        <v/>
      </c>
      <c r="S552" s="392" t="str">
        <f t="shared" ref="S552" si="1873">IF(F550="","",IF(E554="",0,E554))</f>
        <v/>
      </c>
      <c r="X552" s="394"/>
      <c r="AA552" s="407" t="str">
        <f t="shared" si="1670"/>
        <v/>
      </c>
      <c r="AB552" s="354" t="str">
        <f t="shared" ref="AB552" si="1874">IF(OR(AK552="",AK552=0,AD552="",AG552=""),"",(IF(AND(AC550=AL$4,AK552&lt;=AN$4),3,IF(AND(AC550=AL$4,AK552&lt;=AO$4),2,IF(AND(AC550=AL$4,AK552&lt;=AP$4),1,0)))+IF(AND(AC550=AL$5,AK552&lt;=AN$5),3,IF(AND(AC550=AL$5,AK552&lt;=AO$5),2,IF(AND(AC550=AL$5,AK552&lt;=AP$5),1,0)))+IF(AND(AC550=AL$6,AK552&lt;=AN$6),3,IF(AND(AC550=AL$6,AK552&lt;=AO$6),2,IF(AND(AC550=AL$6,AK552&lt;=AP$6),1,0)))+IF(AND(AC550=AL$7,AK552&lt;=AN$7),3,IF(AND(AC550=AL$7,AK552&lt;=AO$7),2,IF(AND(AC550=AL$7,AK552&lt;=AP$7),1,0)))))</f>
        <v/>
      </c>
      <c r="AC552" s="276" t="str">
        <f t="shared" ref="AC552" si="1875">IF($F$23="","",$F$23)</f>
        <v>Education /Job Training</v>
      </c>
      <c r="AD552" s="646"/>
      <c r="AE552" s="647"/>
      <c r="AF552" s="648"/>
      <c r="AG552" s="646"/>
      <c r="AH552" s="647"/>
      <c r="AI552" s="647"/>
      <c r="AJ552" s="648"/>
      <c r="AK552" s="408"/>
      <c r="AL552" s="392">
        <f t="shared" ref="AL552" si="1876">IF(AC550="",0,1)</f>
        <v>0</v>
      </c>
      <c r="AN552" s="392" t="str">
        <f t="shared" ref="AN552" si="1877">IF(AC550="","",IF(AB552="",0,AB552))</f>
        <v/>
      </c>
      <c r="AO552" s="392" t="str">
        <f t="shared" ref="AO552" si="1878">IF(AC550="","",IF(AB553="",0,AB553))</f>
        <v/>
      </c>
      <c r="AP552" s="392" t="str">
        <f t="shared" ref="AP552" si="1879">IF(AC550="","",IF(AB554="",0,AB554))</f>
        <v/>
      </c>
      <c r="AU552" s="394"/>
    </row>
    <row r="553" spans="4:47" x14ac:dyDescent="0.25">
      <c r="D553" s="407" t="str">
        <f t="shared" si="1867"/>
        <v/>
      </c>
      <c r="E553" s="354" t="str">
        <f t="shared" ref="E553" si="1880">IF(OR(N553="",N553=0,G553="",J553=""),"",(IF(AND(F550=O$4,N553&lt;=Q$4),3,IF(AND(F550=O$4,N553&lt;=R$4),2,IF(AND(F550=O$4,N553&lt;=S$4),1,0)))+IF(AND(F550=O$5,N553&lt;=Q$5),3,IF(AND(F550=O$5,N553&lt;=R$5),2,IF(AND(F550=O$5,N553&lt;=S$5),1,0)))+IF(AND(F550=O$6,N553&lt;=Q$6),3,IF(AND(F550=O$6,N553&lt;=R$6),2,IF(AND(F550=O$6,N553&lt;=S$6),1,0)))+IF(AND(F550=O$7,N553&lt;=Q$7),3,IF(AND(F550=O$7,N553&lt;=R$7),2,IF(AND(F550=O$7,N553&lt;=S$7),1,0)))))</f>
        <v/>
      </c>
      <c r="F553" s="276" t="str">
        <f t="shared" ref="F553" si="1881">IF($F$24="","",$F$24)</f>
        <v>Health Services</v>
      </c>
      <c r="G553" s="638"/>
      <c r="H553" s="639"/>
      <c r="I553" s="640"/>
      <c r="J553" s="638"/>
      <c r="K553" s="639"/>
      <c r="L553" s="639"/>
      <c r="M553" s="640"/>
      <c r="N553" s="269"/>
      <c r="X553" s="394"/>
      <c r="AA553" s="407" t="str">
        <f t="shared" si="1670"/>
        <v/>
      </c>
      <c r="AB553" s="354" t="str">
        <f t="shared" ref="AB553" si="1882">IF(OR(AK553="",AK553=0,AD553="",AG553=""),"",(IF(AND(AC550=AL$4,AK553&lt;=AN$4),3,IF(AND(AC550=AL$4,AK553&lt;=AO$4),2,IF(AND(AC550=AL$4,AK553&lt;=AP$4),1,0)))+IF(AND(AC550=AL$5,AK553&lt;=AN$5),3,IF(AND(AC550=AL$5,AK553&lt;=AO$5),2,IF(AND(AC550=AL$5,AK553&lt;=AP$5),1,0)))+IF(AND(AC550=AL$6,AK553&lt;=AN$6),3,IF(AND(AC550=AL$6,AK553&lt;=AO$6),2,IF(AND(AC550=AL$6,AK553&lt;=AP$6),1,0)))+IF(AND(AC550=AL$7,AK553&lt;=AN$7),3,IF(AND(AC550=AL$7,AK553&lt;=AO$7),2,IF(AND(AC550=AL$7,AK553&lt;=AP$7),1,0)))))</f>
        <v/>
      </c>
      <c r="AC553" s="276" t="str">
        <f t="shared" ref="AC553" si="1883">IF($F$24="","",$F$24)</f>
        <v>Health Services</v>
      </c>
      <c r="AD553" s="646"/>
      <c r="AE553" s="647"/>
      <c r="AF553" s="648"/>
      <c r="AG553" s="646"/>
      <c r="AH553" s="647"/>
      <c r="AI553" s="647"/>
      <c r="AJ553" s="648"/>
      <c r="AK553" s="408"/>
      <c r="AU553" s="394"/>
    </row>
    <row r="554" spans="4:47" x14ac:dyDescent="0.25">
      <c r="D554" s="407" t="str">
        <f t="shared" si="1867"/>
        <v/>
      </c>
      <c r="E554" s="354" t="str">
        <f t="shared" ref="E554" si="1884">IF(OR(N554="",N554=0,G554="",J554=""),"",(IF(AND(F550=O$4,N554&lt;=Q$4),3,IF(AND(F550=O$4,N554&lt;=R$4),2,IF(AND(F550=O$4,N554&lt;=S$4),1,0)))+IF(AND(F550=O$5,N554&lt;=Q$5),3,IF(AND(F550=O$5,N554&lt;=R$5),2,IF(AND(F550=O$5,N554&lt;=S$5),1,0)))+IF(AND(F550=O$6,N554&lt;=Q$6),3,IF(AND(F550=O$6,N554&lt;=R$6),2,IF(AND(F550=O$6,N554&lt;=S$6),1,0)))+IF(AND(F550=O$7,N554&lt;=Q$7),3,IF(AND(F550=O$7,N554&lt;=R$7),2,IF(AND(F550=O$7,N554&lt;=S$7),1,0)))))</f>
        <v/>
      </c>
      <c r="F554" s="276" t="str">
        <f t="shared" ref="F554" si="1885">IF($F$25="","",$F$25)</f>
        <v>Recreation</v>
      </c>
      <c r="G554" s="638"/>
      <c r="H554" s="639"/>
      <c r="I554" s="640"/>
      <c r="J554" s="638"/>
      <c r="K554" s="639"/>
      <c r="L554" s="639"/>
      <c r="M554" s="640"/>
      <c r="N554" s="269"/>
      <c r="X554" s="394"/>
      <c r="AA554" s="407" t="str">
        <f t="shared" si="1670"/>
        <v/>
      </c>
      <c r="AB554" s="354" t="str">
        <f t="shared" ref="AB554" si="1886">IF(OR(AK554="",AK554=0,AD554="",AG554=""),"",(IF(AND(AC550=AL$4,AK554&lt;=AN$4),3,IF(AND(AC550=AL$4,AK554&lt;=AO$4),2,IF(AND(AC550=AL$4,AK554&lt;=AP$4),1,0)))+IF(AND(AC550=AL$5,AK554&lt;=AN$5),3,IF(AND(AC550=AL$5,AK554&lt;=AO$5),2,IF(AND(AC550=AL$5,AK554&lt;=AP$5),1,0)))+IF(AND(AC550=AL$6,AK554&lt;=AN$6),3,IF(AND(AC550=AL$6,AK554&lt;=AO$6),2,IF(AND(AC550=AL$6,AK554&lt;=AP$6),1,0)))+IF(AND(AC550=AL$7,AK554&lt;=AN$7),3,IF(AND(AC550=AL$7,AK554&lt;=AO$7),2,IF(AND(AC550=AL$7,AK554&lt;=AP$7),1,0)))))</f>
        <v/>
      </c>
      <c r="AC554" s="276" t="str">
        <f t="shared" ref="AC554" si="1887">IF($F$25="","",$F$25)</f>
        <v>Recreation</v>
      </c>
      <c r="AD554" s="646"/>
      <c r="AE554" s="647"/>
      <c r="AF554" s="648"/>
      <c r="AG554" s="646"/>
      <c r="AH554" s="647"/>
      <c r="AI554" s="647"/>
      <c r="AJ554" s="648"/>
      <c r="AK554" s="408"/>
      <c r="AU554" s="394"/>
    </row>
    <row r="555" spans="4:47" ht="15" customHeight="1" thickBot="1" x14ac:dyDescent="0.3">
      <c r="D555" s="409"/>
      <c r="E555" s="132"/>
      <c r="F555" s="132"/>
      <c r="G555" s="132"/>
      <c r="H555" s="132"/>
      <c r="I555" s="132"/>
      <c r="J555" s="132"/>
      <c r="K555" s="132"/>
      <c r="L555" s="132"/>
      <c r="M555" s="132"/>
      <c r="N555" s="410"/>
      <c r="O555" s="411"/>
      <c r="X555" s="394"/>
      <c r="AA555" s="409"/>
      <c r="AB555" s="132"/>
      <c r="AC555" s="132"/>
      <c r="AD555" s="132"/>
      <c r="AE555" s="132"/>
      <c r="AF555" s="132"/>
      <c r="AG555" s="132"/>
      <c r="AH555" s="132"/>
      <c r="AI555" s="132"/>
      <c r="AJ555" s="132"/>
      <c r="AK555" s="410"/>
      <c r="AL555" s="411"/>
      <c r="AU555" s="394"/>
    </row>
    <row r="556" spans="4:47" ht="15" customHeight="1" x14ac:dyDescent="0.25">
      <c r="D556" s="641"/>
      <c r="E556" s="642"/>
      <c r="F556" s="642"/>
      <c r="G556" s="642"/>
      <c r="H556" s="642"/>
      <c r="I556" s="642"/>
      <c r="J556" s="642"/>
      <c r="K556" s="642"/>
      <c r="L556" s="642"/>
      <c r="M556" s="642"/>
      <c r="N556" s="643"/>
      <c r="X556" s="394"/>
      <c r="AA556" s="641"/>
      <c r="AB556" s="642"/>
      <c r="AC556" s="642"/>
      <c r="AD556" s="642"/>
      <c r="AE556" s="642"/>
      <c r="AF556" s="642"/>
      <c r="AG556" s="642"/>
      <c r="AH556" s="642"/>
      <c r="AI556" s="642"/>
      <c r="AJ556" s="642"/>
      <c r="AK556" s="643"/>
      <c r="AU556" s="394"/>
    </row>
    <row r="557" spans="4:47" ht="15" customHeight="1" x14ac:dyDescent="0.25">
      <c r="D557" s="398"/>
      <c r="E557" s="124" t="s">
        <v>35</v>
      </c>
      <c r="F557" s="353">
        <v>67</v>
      </c>
      <c r="G557" s="124" t="s">
        <v>306</v>
      </c>
      <c r="H557" s="124"/>
      <c r="I557" s="124"/>
      <c r="J557" s="21" t="s">
        <v>144</v>
      </c>
      <c r="K557" s="265"/>
      <c r="L557" s="1"/>
      <c r="M557" s="1"/>
      <c r="N557" s="400"/>
      <c r="X557" s="394"/>
      <c r="AA557" s="398"/>
      <c r="AB557" s="124" t="s">
        <v>35</v>
      </c>
      <c r="AC557" s="353">
        <v>67</v>
      </c>
      <c r="AD557" s="124" t="s">
        <v>306</v>
      </c>
      <c r="AE557" s="124"/>
      <c r="AF557" s="124"/>
      <c r="AG557" s="21" t="s">
        <v>144</v>
      </c>
      <c r="AH557" s="399"/>
      <c r="AI557" s="1"/>
      <c r="AJ557" s="1"/>
      <c r="AK557" s="400"/>
      <c r="AU557" s="394"/>
    </row>
    <row r="558" spans="4:47" ht="15" customHeight="1" x14ac:dyDescent="0.25">
      <c r="D558" s="644" t="s">
        <v>36</v>
      </c>
      <c r="E558" s="645"/>
      <c r="F558" s="268" t="s">
        <v>28</v>
      </c>
      <c r="G558" s="402" t="str">
        <f t="shared" ref="G558" si="1888">IF(F558=O$4,P$4,IF(F558=O$5,P$5,IF(F558=O$6,P$6,IF(F558=O$7,P$7,IF(F558=O$8,"","")))))</f>
        <v/>
      </c>
      <c r="H558" s="403"/>
      <c r="I558" s="403"/>
      <c r="J558" s="21" t="s">
        <v>145</v>
      </c>
      <c r="K558" s="265"/>
      <c r="L558" s="3"/>
      <c r="M558" s="3"/>
      <c r="N558" s="404"/>
      <c r="X558" s="394"/>
      <c r="AA558" s="644" t="s">
        <v>36</v>
      </c>
      <c r="AB558" s="645"/>
      <c r="AC558" s="401" t="s">
        <v>28</v>
      </c>
      <c r="AD558" s="402" t="str">
        <f t="shared" ref="AD558" si="1889">IF(AC558=AL$4,AM$4,IF(AC558=AL$5,AM$5,IF(AC558=AL$6,AM$6,IF(AC558=AL$7,AM$7,IF(AC558=AL$8,"","")))))</f>
        <v/>
      </c>
      <c r="AE558" s="403"/>
      <c r="AF558" s="403"/>
      <c r="AG558" s="21" t="s">
        <v>145</v>
      </c>
      <c r="AH558" s="399"/>
      <c r="AI558" s="3"/>
      <c r="AJ558" s="3"/>
      <c r="AK558" s="404"/>
      <c r="AU558" s="394"/>
    </row>
    <row r="559" spans="4:47" ht="15" customHeight="1" x14ac:dyDescent="0.25">
      <c r="D559" s="405" t="s">
        <v>299</v>
      </c>
      <c r="E559" s="361" t="s">
        <v>59</v>
      </c>
      <c r="F559" s="124" t="s">
        <v>37</v>
      </c>
      <c r="G559" s="124" t="s">
        <v>38</v>
      </c>
      <c r="H559" s="124"/>
      <c r="I559" s="124"/>
      <c r="J559" s="124" t="s">
        <v>39</v>
      </c>
      <c r="K559" s="124"/>
      <c r="L559" s="124"/>
      <c r="M559" s="124"/>
      <c r="N559" s="406" t="s">
        <v>40</v>
      </c>
      <c r="O559" s="396" t="s">
        <v>25</v>
      </c>
      <c r="P559" s="396"/>
      <c r="Q559" s="396" t="str">
        <f t="shared" ref="Q559" si="1890">IF($F$23="","",$F$23)</f>
        <v>Education /Job Training</v>
      </c>
      <c r="R559" s="396" t="str">
        <f t="shared" ref="R559" si="1891">IF($F$24="","",$F$24)</f>
        <v>Health Services</v>
      </c>
      <c r="S559" s="396" t="str">
        <f t="shared" ref="S559" si="1892">IF($F$25="","",$F$25)</f>
        <v>Recreation</v>
      </c>
      <c r="X559" s="394"/>
      <c r="AA559" s="405" t="s">
        <v>299</v>
      </c>
      <c r="AB559" s="361" t="s">
        <v>59</v>
      </c>
      <c r="AC559" s="124" t="s">
        <v>37</v>
      </c>
      <c r="AD559" s="124" t="s">
        <v>38</v>
      </c>
      <c r="AE559" s="124"/>
      <c r="AF559" s="124"/>
      <c r="AG559" s="124" t="s">
        <v>39</v>
      </c>
      <c r="AH559" s="124"/>
      <c r="AI559" s="124"/>
      <c r="AJ559" s="124"/>
      <c r="AK559" s="406" t="s">
        <v>40</v>
      </c>
      <c r="AL559" s="396" t="s">
        <v>25</v>
      </c>
      <c r="AM559" s="396"/>
      <c r="AN559" s="396" t="str">
        <f t="shared" ref="AN559" si="1893">IF($F$23="","",$F$23)</f>
        <v>Education /Job Training</v>
      </c>
      <c r="AO559" s="396" t="str">
        <f t="shared" ref="AO559" si="1894">IF($F$24="","",$F$24)</f>
        <v>Health Services</v>
      </c>
      <c r="AP559" s="396" t="str">
        <f t="shared" ref="AP559" si="1895">IF($F$25="","",$F$25)</f>
        <v>Recreation</v>
      </c>
      <c r="AU559" s="394"/>
    </row>
    <row r="560" spans="4:47" x14ac:dyDescent="0.25">
      <c r="D560" s="407" t="str">
        <f t="shared" ref="D560:D562" si="1896">IFERROR(VLOOKUP($E560,$U$4:$V$6,2,0),"")</f>
        <v/>
      </c>
      <c r="E560" s="354" t="str">
        <f t="shared" ref="E560" si="1897">IF(OR(N560="",N560=0,G560="",J560=""),"",(IF(AND(F558=O$4,N560&lt;=Q$4),3,IF(AND(F558=O$4,N560&lt;=R$4),2,IF(AND(F558=O$4,N560&lt;=S$4),1,0)))+IF(AND(F558=O$5,N560&lt;=Q$5),3,IF(AND(F558=O$5,N560&lt;=R$5),2,IF(AND(F558=O$5,N560&lt;=S$5),1,0)))+IF(AND(F558=O$6,N560&lt;=Q$6),3,IF(AND(F558=O$6,N560&lt;=R$6),2,IF(AND(F558=O$6,N560&lt;=S$6),1,0)))+IF(AND(F558=O$7,N560&lt;=Q$7),3,IF(AND(F558=O$7,N560&lt;=R$7),2,IF(AND(F558=O$7,N560&lt;=S$7),1,0)))))</f>
        <v/>
      </c>
      <c r="F560" s="276" t="str">
        <f t="shared" ref="F560" si="1898">IF($F$23="","",$F$23)</f>
        <v>Education /Job Training</v>
      </c>
      <c r="G560" s="638"/>
      <c r="H560" s="639"/>
      <c r="I560" s="640"/>
      <c r="J560" s="638"/>
      <c r="K560" s="639"/>
      <c r="L560" s="639"/>
      <c r="M560" s="640"/>
      <c r="N560" s="269"/>
      <c r="O560" s="392">
        <f t="shared" ref="O560" si="1899">IF(F558="",0,1)</f>
        <v>0</v>
      </c>
      <c r="Q560" s="392" t="str">
        <f t="shared" ref="Q560" si="1900">IF(F558="","",IF(E560="",0,E560))</f>
        <v/>
      </c>
      <c r="R560" s="392" t="str">
        <f t="shared" ref="R560" si="1901">IF(F558="","",IF(E561="",0,E561))</f>
        <v/>
      </c>
      <c r="S560" s="392" t="str">
        <f t="shared" ref="S560" si="1902">IF(F558="","",IF(E562="",0,E562))</f>
        <v/>
      </c>
      <c r="X560" s="394"/>
      <c r="AA560" s="407" t="str">
        <f t="shared" ref="AA560:AA618" si="1903">IFERROR(VLOOKUP($AB560,$AR$4:$AS$6,2,0),"")</f>
        <v/>
      </c>
      <c r="AB560" s="354" t="str">
        <f t="shared" ref="AB560" si="1904">IF(OR(AK560="",AK560=0,AD560="",AG560=""),"",(IF(AND(AC558=AL$4,AK560&lt;=AN$4),3,IF(AND(AC558=AL$4,AK560&lt;=AO$4),2,IF(AND(AC558=AL$4,AK560&lt;=AP$4),1,0)))+IF(AND(AC558=AL$5,AK560&lt;=AN$5),3,IF(AND(AC558=AL$5,AK560&lt;=AO$5),2,IF(AND(AC558=AL$5,AK560&lt;=AP$5),1,0)))+IF(AND(AC558=AL$6,AK560&lt;=AN$6),3,IF(AND(AC558=AL$6,AK560&lt;=AO$6),2,IF(AND(AC558=AL$6,AK560&lt;=AP$6),1,0)))+IF(AND(AC558=AL$7,AK560&lt;=AN$7),3,IF(AND(AC558=AL$7,AK560&lt;=AO$7),2,IF(AND(AC558=AL$7,AK560&lt;=AP$7),1,0)))))</f>
        <v/>
      </c>
      <c r="AC560" s="276" t="str">
        <f t="shared" ref="AC560" si="1905">IF($F$23="","",$F$23)</f>
        <v>Education /Job Training</v>
      </c>
      <c r="AD560" s="646"/>
      <c r="AE560" s="647"/>
      <c r="AF560" s="648"/>
      <c r="AG560" s="646"/>
      <c r="AH560" s="647"/>
      <c r="AI560" s="647"/>
      <c r="AJ560" s="648"/>
      <c r="AK560" s="408"/>
      <c r="AL560" s="392">
        <f t="shared" ref="AL560" si="1906">IF(AC558="",0,1)</f>
        <v>0</v>
      </c>
      <c r="AN560" s="392" t="str">
        <f t="shared" ref="AN560" si="1907">IF(AC558="","",IF(AB560="",0,AB560))</f>
        <v/>
      </c>
      <c r="AO560" s="392" t="str">
        <f t="shared" ref="AO560" si="1908">IF(AC558="","",IF(AB561="",0,AB561))</f>
        <v/>
      </c>
      <c r="AP560" s="392" t="str">
        <f t="shared" ref="AP560" si="1909">IF(AC558="","",IF(AB562="",0,AB562))</f>
        <v/>
      </c>
      <c r="AU560" s="394"/>
    </row>
    <row r="561" spans="4:47" x14ac:dyDescent="0.25">
      <c r="D561" s="407" t="str">
        <f t="shared" si="1896"/>
        <v/>
      </c>
      <c r="E561" s="354" t="str">
        <f t="shared" ref="E561" si="1910">IF(OR(N561="",N561=0,G561="",J561=""),"",(IF(AND(F558=O$4,N561&lt;=Q$4),3,IF(AND(F558=O$4,N561&lt;=R$4),2,IF(AND(F558=O$4,N561&lt;=S$4),1,0)))+IF(AND(F558=O$5,N561&lt;=Q$5),3,IF(AND(F558=O$5,N561&lt;=R$5),2,IF(AND(F558=O$5,N561&lt;=S$5),1,0)))+IF(AND(F558=O$6,N561&lt;=Q$6),3,IF(AND(F558=O$6,N561&lt;=R$6),2,IF(AND(F558=O$6,N561&lt;=S$6),1,0)))+IF(AND(F558=O$7,N561&lt;=Q$7),3,IF(AND(F558=O$7,N561&lt;=R$7),2,IF(AND(F558=O$7,N561&lt;=S$7),1,0)))))</f>
        <v/>
      </c>
      <c r="F561" s="276" t="str">
        <f t="shared" ref="F561" si="1911">IF($F$24="","",$F$24)</f>
        <v>Health Services</v>
      </c>
      <c r="G561" s="638"/>
      <c r="H561" s="639"/>
      <c r="I561" s="640"/>
      <c r="J561" s="638"/>
      <c r="K561" s="639"/>
      <c r="L561" s="639"/>
      <c r="M561" s="640"/>
      <c r="N561" s="269"/>
      <c r="X561" s="394"/>
      <c r="AA561" s="407" t="str">
        <f t="shared" si="1903"/>
        <v/>
      </c>
      <c r="AB561" s="354" t="str">
        <f t="shared" ref="AB561" si="1912">IF(OR(AK561="",AK561=0,AD561="",AG561=""),"",(IF(AND(AC558=AL$4,AK561&lt;=AN$4),3,IF(AND(AC558=AL$4,AK561&lt;=AO$4),2,IF(AND(AC558=AL$4,AK561&lt;=AP$4),1,0)))+IF(AND(AC558=AL$5,AK561&lt;=AN$5),3,IF(AND(AC558=AL$5,AK561&lt;=AO$5),2,IF(AND(AC558=AL$5,AK561&lt;=AP$5),1,0)))+IF(AND(AC558=AL$6,AK561&lt;=AN$6),3,IF(AND(AC558=AL$6,AK561&lt;=AO$6),2,IF(AND(AC558=AL$6,AK561&lt;=AP$6),1,0)))+IF(AND(AC558=AL$7,AK561&lt;=AN$7),3,IF(AND(AC558=AL$7,AK561&lt;=AO$7),2,IF(AND(AC558=AL$7,AK561&lt;=AP$7),1,0)))))</f>
        <v/>
      </c>
      <c r="AC561" s="276" t="str">
        <f t="shared" ref="AC561" si="1913">IF($F$24="","",$F$24)</f>
        <v>Health Services</v>
      </c>
      <c r="AD561" s="646"/>
      <c r="AE561" s="647"/>
      <c r="AF561" s="648"/>
      <c r="AG561" s="646"/>
      <c r="AH561" s="647"/>
      <c r="AI561" s="647"/>
      <c r="AJ561" s="648"/>
      <c r="AK561" s="408"/>
      <c r="AU561" s="394"/>
    </row>
    <row r="562" spans="4:47" x14ac:dyDescent="0.25">
      <c r="D562" s="407" t="str">
        <f t="shared" si="1896"/>
        <v/>
      </c>
      <c r="E562" s="354" t="str">
        <f t="shared" ref="E562" si="1914">IF(OR(N562="",N562=0,G562="",J562=""),"",(IF(AND(F558=O$4,N562&lt;=Q$4),3,IF(AND(F558=O$4,N562&lt;=R$4),2,IF(AND(F558=O$4,N562&lt;=S$4),1,0)))+IF(AND(F558=O$5,N562&lt;=Q$5),3,IF(AND(F558=O$5,N562&lt;=R$5),2,IF(AND(F558=O$5,N562&lt;=S$5),1,0)))+IF(AND(F558=O$6,N562&lt;=Q$6),3,IF(AND(F558=O$6,N562&lt;=R$6),2,IF(AND(F558=O$6,N562&lt;=S$6),1,0)))+IF(AND(F558=O$7,N562&lt;=Q$7),3,IF(AND(F558=O$7,N562&lt;=R$7),2,IF(AND(F558=O$7,N562&lt;=S$7),1,0)))))</f>
        <v/>
      </c>
      <c r="F562" s="276" t="str">
        <f t="shared" ref="F562" si="1915">IF($F$25="","",$F$25)</f>
        <v>Recreation</v>
      </c>
      <c r="G562" s="638"/>
      <c r="H562" s="639"/>
      <c r="I562" s="640"/>
      <c r="J562" s="638"/>
      <c r="K562" s="639"/>
      <c r="L562" s="639"/>
      <c r="M562" s="640"/>
      <c r="N562" s="269"/>
      <c r="X562" s="394"/>
      <c r="AA562" s="407" t="str">
        <f t="shared" si="1903"/>
        <v/>
      </c>
      <c r="AB562" s="354" t="str">
        <f t="shared" ref="AB562" si="1916">IF(OR(AK562="",AK562=0,AD562="",AG562=""),"",(IF(AND(AC558=AL$4,AK562&lt;=AN$4),3,IF(AND(AC558=AL$4,AK562&lt;=AO$4),2,IF(AND(AC558=AL$4,AK562&lt;=AP$4),1,0)))+IF(AND(AC558=AL$5,AK562&lt;=AN$5),3,IF(AND(AC558=AL$5,AK562&lt;=AO$5),2,IF(AND(AC558=AL$5,AK562&lt;=AP$5),1,0)))+IF(AND(AC558=AL$6,AK562&lt;=AN$6),3,IF(AND(AC558=AL$6,AK562&lt;=AO$6),2,IF(AND(AC558=AL$6,AK562&lt;=AP$6),1,0)))+IF(AND(AC558=AL$7,AK562&lt;=AN$7),3,IF(AND(AC558=AL$7,AK562&lt;=AO$7),2,IF(AND(AC558=AL$7,AK562&lt;=AP$7),1,0)))))</f>
        <v/>
      </c>
      <c r="AC562" s="276" t="str">
        <f t="shared" ref="AC562" si="1917">IF($F$25="","",$F$25)</f>
        <v>Recreation</v>
      </c>
      <c r="AD562" s="646"/>
      <c r="AE562" s="647"/>
      <c r="AF562" s="648"/>
      <c r="AG562" s="646"/>
      <c r="AH562" s="647"/>
      <c r="AI562" s="647"/>
      <c r="AJ562" s="648"/>
      <c r="AK562" s="408"/>
      <c r="AU562" s="394"/>
    </row>
    <row r="563" spans="4:47" ht="16.5" thickBot="1" x14ac:dyDescent="0.3">
      <c r="D563" s="409"/>
      <c r="E563" s="132"/>
      <c r="F563" s="132"/>
      <c r="G563" s="132"/>
      <c r="H563" s="132"/>
      <c r="I563" s="132"/>
      <c r="J563" s="132"/>
      <c r="K563" s="132"/>
      <c r="L563" s="132"/>
      <c r="M563" s="132"/>
      <c r="N563" s="410"/>
      <c r="O563" s="411"/>
      <c r="X563" s="394"/>
      <c r="AA563" s="409"/>
      <c r="AB563" s="132"/>
      <c r="AC563" s="132"/>
      <c r="AD563" s="132"/>
      <c r="AE563" s="132"/>
      <c r="AF563" s="132"/>
      <c r="AG563" s="132"/>
      <c r="AH563" s="132"/>
      <c r="AI563" s="132"/>
      <c r="AJ563" s="132"/>
      <c r="AK563" s="410"/>
      <c r="AL563" s="411"/>
      <c r="AU563" s="394"/>
    </row>
    <row r="564" spans="4:47" x14ac:dyDescent="0.25">
      <c r="D564" s="641"/>
      <c r="E564" s="642"/>
      <c r="F564" s="642"/>
      <c r="G564" s="642"/>
      <c r="H564" s="642"/>
      <c r="I564" s="642"/>
      <c r="J564" s="642"/>
      <c r="K564" s="642"/>
      <c r="L564" s="642"/>
      <c r="M564" s="642"/>
      <c r="N564" s="643"/>
      <c r="X564" s="394"/>
      <c r="AA564" s="641"/>
      <c r="AB564" s="642"/>
      <c r="AC564" s="642"/>
      <c r="AD564" s="642"/>
      <c r="AE564" s="642"/>
      <c r="AF564" s="642"/>
      <c r="AG564" s="642"/>
      <c r="AH564" s="642"/>
      <c r="AI564" s="642"/>
      <c r="AJ564" s="642"/>
      <c r="AK564" s="643"/>
      <c r="AU564" s="394"/>
    </row>
    <row r="565" spans="4:47" ht="15" customHeight="1" x14ac:dyDescent="0.25">
      <c r="D565" s="398"/>
      <c r="E565" s="124" t="s">
        <v>35</v>
      </c>
      <c r="F565" s="353">
        <v>68</v>
      </c>
      <c r="G565" s="124" t="s">
        <v>306</v>
      </c>
      <c r="H565" s="124"/>
      <c r="I565" s="124"/>
      <c r="J565" s="21" t="s">
        <v>144</v>
      </c>
      <c r="K565" s="265"/>
      <c r="L565" s="1"/>
      <c r="M565" s="1"/>
      <c r="N565" s="400"/>
      <c r="X565" s="394"/>
      <c r="AA565" s="398"/>
      <c r="AB565" s="124" t="s">
        <v>35</v>
      </c>
      <c r="AC565" s="353">
        <v>68</v>
      </c>
      <c r="AD565" s="124" t="s">
        <v>306</v>
      </c>
      <c r="AE565" s="124"/>
      <c r="AF565" s="124"/>
      <c r="AG565" s="21" t="s">
        <v>144</v>
      </c>
      <c r="AH565" s="399"/>
      <c r="AI565" s="1"/>
      <c r="AJ565" s="1"/>
      <c r="AK565" s="400"/>
      <c r="AU565" s="394"/>
    </row>
    <row r="566" spans="4:47" ht="15" customHeight="1" x14ac:dyDescent="0.25">
      <c r="D566" s="644" t="s">
        <v>36</v>
      </c>
      <c r="E566" s="645"/>
      <c r="F566" s="268" t="s">
        <v>28</v>
      </c>
      <c r="G566" s="402" t="str">
        <f t="shared" ref="G566" si="1918">IF(F566=O$4,P$4,IF(F566=O$5,P$5,IF(F566=O$6,P$6,IF(F566=O$7,P$7,IF(F566=O$8,"","")))))</f>
        <v/>
      </c>
      <c r="H566" s="403"/>
      <c r="I566" s="403"/>
      <c r="J566" s="21" t="s">
        <v>145</v>
      </c>
      <c r="K566" s="265"/>
      <c r="L566" s="3"/>
      <c r="M566" s="3"/>
      <c r="N566" s="404"/>
      <c r="X566" s="394"/>
      <c r="AA566" s="644" t="s">
        <v>36</v>
      </c>
      <c r="AB566" s="645"/>
      <c r="AC566" s="401" t="s">
        <v>28</v>
      </c>
      <c r="AD566" s="402" t="str">
        <f t="shared" ref="AD566" si="1919">IF(AC566=AL$4,AM$4,IF(AC566=AL$5,AM$5,IF(AC566=AL$6,AM$6,IF(AC566=AL$7,AM$7,IF(AC566=AL$8,"","")))))</f>
        <v/>
      </c>
      <c r="AE566" s="403"/>
      <c r="AF566" s="403"/>
      <c r="AG566" s="21" t="s">
        <v>145</v>
      </c>
      <c r="AH566" s="399"/>
      <c r="AI566" s="3"/>
      <c r="AJ566" s="3"/>
      <c r="AK566" s="404"/>
      <c r="AU566" s="394"/>
    </row>
    <row r="567" spans="4:47" ht="15" customHeight="1" x14ac:dyDescent="0.25">
      <c r="D567" s="405" t="s">
        <v>299</v>
      </c>
      <c r="E567" s="361" t="s">
        <v>59</v>
      </c>
      <c r="F567" s="124" t="s">
        <v>37</v>
      </c>
      <c r="G567" s="124" t="s">
        <v>38</v>
      </c>
      <c r="H567" s="124"/>
      <c r="I567" s="124"/>
      <c r="J567" s="124" t="s">
        <v>39</v>
      </c>
      <c r="K567" s="124"/>
      <c r="L567" s="124"/>
      <c r="M567" s="124"/>
      <c r="N567" s="406" t="s">
        <v>40</v>
      </c>
      <c r="O567" s="396" t="s">
        <v>25</v>
      </c>
      <c r="P567" s="396"/>
      <c r="Q567" s="396" t="str">
        <f t="shared" ref="Q567" si="1920">IF($F$23="","",$F$23)</f>
        <v>Education /Job Training</v>
      </c>
      <c r="R567" s="396" t="str">
        <f t="shared" ref="R567" si="1921">IF($F$24="","",$F$24)</f>
        <v>Health Services</v>
      </c>
      <c r="S567" s="396" t="str">
        <f t="shared" ref="S567" si="1922">IF($F$25="","",$F$25)</f>
        <v>Recreation</v>
      </c>
      <c r="X567" s="394"/>
      <c r="AA567" s="405" t="s">
        <v>299</v>
      </c>
      <c r="AB567" s="361" t="s">
        <v>59</v>
      </c>
      <c r="AC567" s="124" t="s">
        <v>37</v>
      </c>
      <c r="AD567" s="124" t="s">
        <v>38</v>
      </c>
      <c r="AE567" s="124"/>
      <c r="AF567" s="124"/>
      <c r="AG567" s="124" t="s">
        <v>39</v>
      </c>
      <c r="AH567" s="124"/>
      <c r="AI567" s="124"/>
      <c r="AJ567" s="124"/>
      <c r="AK567" s="406" t="s">
        <v>40</v>
      </c>
      <c r="AL567" s="396" t="s">
        <v>25</v>
      </c>
      <c r="AM567" s="396"/>
      <c r="AN567" s="396" t="str">
        <f t="shared" ref="AN567" si="1923">IF($F$23="","",$F$23)</f>
        <v>Education /Job Training</v>
      </c>
      <c r="AO567" s="396" t="str">
        <f t="shared" ref="AO567" si="1924">IF($F$24="","",$F$24)</f>
        <v>Health Services</v>
      </c>
      <c r="AP567" s="396" t="str">
        <f t="shared" ref="AP567" si="1925">IF($F$25="","",$F$25)</f>
        <v>Recreation</v>
      </c>
      <c r="AU567" s="394"/>
    </row>
    <row r="568" spans="4:47" ht="15" customHeight="1" x14ac:dyDescent="0.25">
      <c r="D568" s="407" t="str">
        <f t="shared" ref="D568:D570" si="1926">IFERROR(VLOOKUP($E568,$U$4:$V$6,2,0),"")</f>
        <v/>
      </c>
      <c r="E568" s="354" t="str">
        <f t="shared" ref="E568" si="1927">IF(OR(N568="",N568=0,G568="",J568=""),"",(IF(AND(F566=O$4,N568&lt;=Q$4),3,IF(AND(F566=O$4,N568&lt;=R$4),2,IF(AND(F566=O$4,N568&lt;=S$4),1,0)))+IF(AND(F566=O$5,N568&lt;=Q$5),3,IF(AND(F566=O$5,N568&lt;=R$5),2,IF(AND(F566=O$5,N568&lt;=S$5),1,0)))+IF(AND(F566=O$6,N568&lt;=Q$6),3,IF(AND(F566=O$6,N568&lt;=R$6),2,IF(AND(F566=O$6,N568&lt;=S$6),1,0)))+IF(AND(F566=O$7,N568&lt;=Q$7),3,IF(AND(F566=O$7,N568&lt;=R$7),2,IF(AND(F566=O$7,N568&lt;=S$7),1,0)))))</f>
        <v/>
      </c>
      <c r="F568" s="276" t="str">
        <f t="shared" ref="F568" si="1928">IF($F$23="","",$F$23)</f>
        <v>Education /Job Training</v>
      </c>
      <c r="G568" s="638"/>
      <c r="H568" s="639"/>
      <c r="I568" s="640"/>
      <c r="J568" s="638"/>
      <c r="K568" s="639"/>
      <c r="L568" s="639"/>
      <c r="M568" s="640"/>
      <c r="N568" s="269"/>
      <c r="O568" s="392">
        <f t="shared" ref="O568" si="1929">IF(F566="",0,1)</f>
        <v>0</v>
      </c>
      <c r="Q568" s="392" t="str">
        <f t="shared" ref="Q568" si="1930">IF(F566="","",IF(E568="",0,E568))</f>
        <v/>
      </c>
      <c r="R568" s="392" t="str">
        <f t="shared" ref="R568" si="1931">IF(F566="","",IF(E569="",0,E569))</f>
        <v/>
      </c>
      <c r="S568" s="392" t="str">
        <f t="shared" ref="S568" si="1932">IF(F566="","",IF(E570="",0,E570))</f>
        <v/>
      </c>
      <c r="X568" s="394"/>
      <c r="AA568" s="407" t="str">
        <f t="shared" si="1903"/>
        <v/>
      </c>
      <c r="AB568" s="354" t="str">
        <f t="shared" ref="AB568" si="1933">IF(OR(AK568="",AK568=0,AD568="",AG568=""),"",(IF(AND(AC566=AL$4,AK568&lt;=AN$4),3,IF(AND(AC566=AL$4,AK568&lt;=AO$4),2,IF(AND(AC566=AL$4,AK568&lt;=AP$4),1,0)))+IF(AND(AC566=AL$5,AK568&lt;=AN$5),3,IF(AND(AC566=AL$5,AK568&lt;=AO$5),2,IF(AND(AC566=AL$5,AK568&lt;=AP$5),1,0)))+IF(AND(AC566=AL$6,AK568&lt;=AN$6),3,IF(AND(AC566=AL$6,AK568&lt;=AO$6),2,IF(AND(AC566=AL$6,AK568&lt;=AP$6),1,0)))+IF(AND(AC566=AL$7,AK568&lt;=AN$7),3,IF(AND(AC566=AL$7,AK568&lt;=AO$7),2,IF(AND(AC566=AL$7,AK568&lt;=AP$7),1,0)))))</f>
        <v/>
      </c>
      <c r="AC568" s="276" t="str">
        <f t="shared" ref="AC568" si="1934">IF($F$23="","",$F$23)</f>
        <v>Education /Job Training</v>
      </c>
      <c r="AD568" s="646"/>
      <c r="AE568" s="647"/>
      <c r="AF568" s="648"/>
      <c r="AG568" s="646"/>
      <c r="AH568" s="647"/>
      <c r="AI568" s="647"/>
      <c r="AJ568" s="648"/>
      <c r="AK568" s="408"/>
      <c r="AL568" s="392">
        <f t="shared" ref="AL568" si="1935">IF(AC566="",0,1)</f>
        <v>0</v>
      </c>
      <c r="AN568" s="392" t="str">
        <f t="shared" ref="AN568" si="1936">IF(AC566="","",IF(AB568="",0,AB568))</f>
        <v/>
      </c>
      <c r="AO568" s="392" t="str">
        <f t="shared" ref="AO568" si="1937">IF(AC566="","",IF(AB569="",0,AB569))</f>
        <v/>
      </c>
      <c r="AP568" s="392" t="str">
        <f t="shared" ref="AP568" si="1938">IF(AC566="","",IF(AB570="",0,AB570))</f>
        <v/>
      </c>
      <c r="AU568" s="394"/>
    </row>
    <row r="569" spans="4:47" ht="15" customHeight="1" x14ac:dyDescent="0.25">
      <c r="D569" s="407" t="str">
        <f t="shared" si="1926"/>
        <v/>
      </c>
      <c r="E569" s="354" t="str">
        <f t="shared" ref="E569" si="1939">IF(OR(N569="",N569=0,G569="",J569=""),"",(IF(AND(F566=O$4,N569&lt;=Q$4),3,IF(AND(F566=O$4,N569&lt;=R$4),2,IF(AND(F566=O$4,N569&lt;=S$4),1,0)))+IF(AND(F566=O$5,N569&lt;=Q$5),3,IF(AND(F566=O$5,N569&lt;=R$5),2,IF(AND(F566=O$5,N569&lt;=S$5),1,0)))+IF(AND(F566=O$6,N569&lt;=Q$6),3,IF(AND(F566=O$6,N569&lt;=R$6),2,IF(AND(F566=O$6,N569&lt;=S$6),1,0)))+IF(AND(F566=O$7,N569&lt;=Q$7),3,IF(AND(F566=O$7,N569&lt;=R$7),2,IF(AND(F566=O$7,N569&lt;=S$7),1,0)))))</f>
        <v/>
      </c>
      <c r="F569" s="276" t="str">
        <f t="shared" ref="F569" si="1940">IF($F$24="","",$F$24)</f>
        <v>Health Services</v>
      </c>
      <c r="G569" s="638"/>
      <c r="H569" s="639"/>
      <c r="I569" s="640"/>
      <c r="J569" s="638"/>
      <c r="K569" s="639"/>
      <c r="L569" s="639"/>
      <c r="M569" s="640"/>
      <c r="N569" s="269"/>
      <c r="X569" s="394"/>
      <c r="AA569" s="407" t="str">
        <f t="shared" si="1903"/>
        <v/>
      </c>
      <c r="AB569" s="354" t="str">
        <f t="shared" ref="AB569" si="1941">IF(OR(AK569="",AK569=0,AD569="",AG569=""),"",(IF(AND(AC566=AL$4,AK569&lt;=AN$4),3,IF(AND(AC566=AL$4,AK569&lt;=AO$4),2,IF(AND(AC566=AL$4,AK569&lt;=AP$4),1,0)))+IF(AND(AC566=AL$5,AK569&lt;=AN$5),3,IF(AND(AC566=AL$5,AK569&lt;=AO$5),2,IF(AND(AC566=AL$5,AK569&lt;=AP$5),1,0)))+IF(AND(AC566=AL$6,AK569&lt;=AN$6),3,IF(AND(AC566=AL$6,AK569&lt;=AO$6),2,IF(AND(AC566=AL$6,AK569&lt;=AP$6),1,0)))+IF(AND(AC566=AL$7,AK569&lt;=AN$7),3,IF(AND(AC566=AL$7,AK569&lt;=AO$7),2,IF(AND(AC566=AL$7,AK569&lt;=AP$7),1,0)))))</f>
        <v/>
      </c>
      <c r="AC569" s="276" t="str">
        <f t="shared" ref="AC569" si="1942">IF($F$24="","",$F$24)</f>
        <v>Health Services</v>
      </c>
      <c r="AD569" s="646"/>
      <c r="AE569" s="647"/>
      <c r="AF569" s="648"/>
      <c r="AG569" s="646"/>
      <c r="AH569" s="647"/>
      <c r="AI569" s="647"/>
      <c r="AJ569" s="648"/>
      <c r="AK569" s="408"/>
      <c r="AU569" s="394"/>
    </row>
    <row r="570" spans="4:47" x14ac:dyDescent="0.25">
      <c r="D570" s="407" t="str">
        <f t="shared" si="1926"/>
        <v/>
      </c>
      <c r="E570" s="354" t="str">
        <f t="shared" ref="E570" si="1943">IF(OR(N570="",N570=0,G570="",J570=""),"",(IF(AND(F566=O$4,N570&lt;=Q$4),3,IF(AND(F566=O$4,N570&lt;=R$4),2,IF(AND(F566=O$4,N570&lt;=S$4),1,0)))+IF(AND(F566=O$5,N570&lt;=Q$5),3,IF(AND(F566=O$5,N570&lt;=R$5),2,IF(AND(F566=O$5,N570&lt;=S$5),1,0)))+IF(AND(F566=O$6,N570&lt;=Q$6),3,IF(AND(F566=O$6,N570&lt;=R$6),2,IF(AND(F566=O$6,N570&lt;=S$6),1,0)))+IF(AND(F566=O$7,N570&lt;=Q$7),3,IF(AND(F566=O$7,N570&lt;=R$7),2,IF(AND(F566=O$7,N570&lt;=S$7),1,0)))))</f>
        <v/>
      </c>
      <c r="F570" s="276" t="str">
        <f t="shared" ref="F570" si="1944">IF($F$25="","",$F$25)</f>
        <v>Recreation</v>
      </c>
      <c r="G570" s="638"/>
      <c r="H570" s="639"/>
      <c r="I570" s="640"/>
      <c r="J570" s="638"/>
      <c r="K570" s="639"/>
      <c r="L570" s="639"/>
      <c r="M570" s="640"/>
      <c r="N570" s="269"/>
      <c r="X570" s="394"/>
      <c r="AA570" s="407" t="str">
        <f t="shared" si="1903"/>
        <v/>
      </c>
      <c r="AB570" s="354" t="str">
        <f t="shared" ref="AB570" si="1945">IF(OR(AK570="",AK570=0,AD570="",AG570=""),"",(IF(AND(AC566=AL$4,AK570&lt;=AN$4),3,IF(AND(AC566=AL$4,AK570&lt;=AO$4),2,IF(AND(AC566=AL$4,AK570&lt;=AP$4),1,0)))+IF(AND(AC566=AL$5,AK570&lt;=AN$5),3,IF(AND(AC566=AL$5,AK570&lt;=AO$5),2,IF(AND(AC566=AL$5,AK570&lt;=AP$5),1,0)))+IF(AND(AC566=AL$6,AK570&lt;=AN$6),3,IF(AND(AC566=AL$6,AK570&lt;=AO$6),2,IF(AND(AC566=AL$6,AK570&lt;=AP$6),1,0)))+IF(AND(AC566=AL$7,AK570&lt;=AN$7),3,IF(AND(AC566=AL$7,AK570&lt;=AO$7),2,IF(AND(AC566=AL$7,AK570&lt;=AP$7),1,0)))))</f>
        <v/>
      </c>
      <c r="AC570" s="276" t="str">
        <f t="shared" ref="AC570" si="1946">IF($F$25="","",$F$25)</f>
        <v>Recreation</v>
      </c>
      <c r="AD570" s="646"/>
      <c r="AE570" s="647"/>
      <c r="AF570" s="648"/>
      <c r="AG570" s="646"/>
      <c r="AH570" s="647"/>
      <c r="AI570" s="647"/>
      <c r="AJ570" s="648"/>
      <c r="AK570" s="408"/>
      <c r="AU570" s="394"/>
    </row>
    <row r="571" spans="4:47" ht="16.5" thickBot="1" x14ac:dyDescent="0.3">
      <c r="D571" s="409"/>
      <c r="E571" s="132"/>
      <c r="F571" s="132"/>
      <c r="G571" s="132"/>
      <c r="H571" s="132"/>
      <c r="I571" s="132"/>
      <c r="J571" s="132"/>
      <c r="K571" s="132"/>
      <c r="L571" s="132"/>
      <c r="M571" s="132"/>
      <c r="N571" s="410"/>
      <c r="O571" s="411"/>
      <c r="X571" s="394"/>
      <c r="AA571" s="409"/>
      <c r="AB571" s="132"/>
      <c r="AC571" s="132"/>
      <c r="AD571" s="132"/>
      <c r="AE571" s="132"/>
      <c r="AF571" s="132"/>
      <c r="AG571" s="132"/>
      <c r="AH571" s="132"/>
      <c r="AI571" s="132"/>
      <c r="AJ571" s="132"/>
      <c r="AK571" s="410"/>
      <c r="AL571" s="411"/>
      <c r="AU571" s="394"/>
    </row>
    <row r="572" spans="4:47" x14ac:dyDescent="0.25">
      <c r="D572" s="641"/>
      <c r="E572" s="642"/>
      <c r="F572" s="642"/>
      <c r="G572" s="642"/>
      <c r="H572" s="642"/>
      <c r="I572" s="642"/>
      <c r="J572" s="642"/>
      <c r="K572" s="642"/>
      <c r="L572" s="642"/>
      <c r="M572" s="642"/>
      <c r="N572" s="643"/>
      <c r="X572" s="394"/>
      <c r="AA572" s="641"/>
      <c r="AB572" s="642"/>
      <c r="AC572" s="642"/>
      <c r="AD572" s="642"/>
      <c r="AE572" s="642"/>
      <c r="AF572" s="642"/>
      <c r="AG572" s="642"/>
      <c r="AH572" s="642"/>
      <c r="AI572" s="642"/>
      <c r="AJ572" s="642"/>
      <c r="AK572" s="643"/>
      <c r="AU572" s="394"/>
    </row>
    <row r="573" spans="4:47" x14ac:dyDescent="0.25">
      <c r="D573" s="398"/>
      <c r="E573" s="124" t="s">
        <v>35</v>
      </c>
      <c r="F573" s="353">
        <v>69</v>
      </c>
      <c r="G573" s="124" t="s">
        <v>306</v>
      </c>
      <c r="H573" s="124"/>
      <c r="I573" s="124"/>
      <c r="J573" s="21" t="s">
        <v>144</v>
      </c>
      <c r="K573" s="265"/>
      <c r="L573" s="1"/>
      <c r="M573" s="1"/>
      <c r="N573" s="400"/>
      <c r="X573" s="394"/>
      <c r="AA573" s="398"/>
      <c r="AB573" s="124" t="s">
        <v>35</v>
      </c>
      <c r="AC573" s="353">
        <v>69</v>
      </c>
      <c r="AD573" s="124" t="s">
        <v>306</v>
      </c>
      <c r="AE573" s="124"/>
      <c r="AF573" s="124"/>
      <c r="AG573" s="21" t="s">
        <v>144</v>
      </c>
      <c r="AH573" s="399"/>
      <c r="AI573" s="1"/>
      <c r="AJ573" s="1"/>
      <c r="AK573" s="400"/>
      <c r="AU573" s="394"/>
    </row>
    <row r="574" spans="4:47" x14ac:dyDescent="0.25">
      <c r="D574" s="644" t="s">
        <v>36</v>
      </c>
      <c r="E574" s="645"/>
      <c r="F574" s="268" t="s">
        <v>28</v>
      </c>
      <c r="G574" s="402" t="str">
        <f t="shared" ref="G574" si="1947">IF(F574=O$4,P$4,IF(F574=O$5,P$5,IF(F574=O$6,P$6,IF(F574=O$7,P$7,IF(F574=O$8,"","")))))</f>
        <v/>
      </c>
      <c r="H574" s="403"/>
      <c r="I574" s="403"/>
      <c r="J574" s="21" t="s">
        <v>145</v>
      </c>
      <c r="K574" s="265"/>
      <c r="L574" s="3"/>
      <c r="M574" s="3"/>
      <c r="N574" s="404"/>
      <c r="X574" s="394"/>
      <c r="AA574" s="644" t="s">
        <v>36</v>
      </c>
      <c r="AB574" s="645"/>
      <c r="AC574" s="401" t="s">
        <v>28</v>
      </c>
      <c r="AD574" s="402" t="str">
        <f t="shared" ref="AD574" si="1948">IF(AC574=AL$4,AM$4,IF(AC574=AL$5,AM$5,IF(AC574=AL$6,AM$6,IF(AC574=AL$7,AM$7,IF(AC574=AL$8,"","")))))</f>
        <v/>
      </c>
      <c r="AE574" s="403"/>
      <c r="AF574" s="403"/>
      <c r="AG574" s="21" t="s">
        <v>145</v>
      </c>
      <c r="AH574" s="399"/>
      <c r="AI574" s="3"/>
      <c r="AJ574" s="3"/>
      <c r="AK574" s="404"/>
      <c r="AU574" s="394"/>
    </row>
    <row r="575" spans="4:47" ht="15" customHeight="1" x14ac:dyDescent="0.25">
      <c r="D575" s="405" t="s">
        <v>299</v>
      </c>
      <c r="E575" s="361" t="s">
        <v>59</v>
      </c>
      <c r="F575" s="124" t="s">
        <v>37</v>
      </c>
      <c r="G575" s="124" t="s">
        <v>38</v>
      </c>
      <c r="H575" s="124"/>
      <c r="I575" s="124"/>
      <c r="J575" s="124" t="s">
        <v>39</v>
      </c>
      <c r="K575" s="124"/>
      <c r="L575" s="124"/>
      <c r="M575" s="124"/>
      <c r="N575" s="406" t="s">
        <v>40</v>
      </c>
      <c r="O575" s="396" t="s">
        <v>25</v>
      </c>
      <c r="P575" s="396"/>
      <c r="Q575" s="396" t="str">
        <f t="shared" ref="Q575" si="1949">IF($F$23="","",$F$23)</f>
        <v>Education /Job Training</v>
      </c>
      <c r="R575" s="396" t="str">
        <f t="shared" ref="R575" si="1950">IF($F$24="","",$F$24)</f>
        <v>Health Services</v>
      </c>
      <c r="S575" s="396" t="str">
        <f t="shared" ref="S575" si="1951">IF($F$25="","",$F$25)</f>
        <v>Recreation</v>
      </c>
      <c r="X575" s="394"/>
      <c r="AA575" s="405" t="s">
        <v>299</v>
      </c>
      <c r="AB575" s="361" t="s">
        <v>59</v>
      </c>
      <c r="AC575" s="124" t="s">
        <v>37</v>
      </c>
      <c r="AD575" s="124" t="s">
        <v>38</v>
      </c>
      <c r="AE575" s="124"/>
      <c r="AF575" s="124"/>
      <c r="AG575" s="124" t="s">
        <v>39</v>
      </c>
      <c r="AH575" s="124"/>
      <c r="AI575" s="124"/>
      <c r="AJ575" s="124"/>
      <c r="AK575" s="406" t="s">
        <v>40</v>
      </c>
      <c r="AL575" s="396" t="s">
        <v>25</v>
      </c>
      <c r="AM575" s="396"/>
      <c r="AN575" s="396" t="str">
        <f t="shared" ref="AN575" si="1952">IF($F$23="","",$F$23)</f>
        <v>Education /Job Training</v>
      </c>
      <c r="AO575" s="396" t="str">
        <f t="shared" ref="AO575" si="1953">IF($F$24="","",$F$24)</f>
        <v>Health Services</v>
      </c>
      <c r="AP575" s="396" t="str">
        <f t="shared" ref="AP575" si="1954">IF($F$25="","",$F$25)</f>
        <v>Recreation</v>
      </c>
      <c r="AU575" s="394"/>
    </row>
    <row r="576" spans="4:47" ht="15" customHeight="1" x14ac:dyDescent="0.25">
      <c r="D576" s="407" t="str">
        <f t="shared" ref="D576:D578" si="1955">IFERROR(VLOOKUP($E576,$U$4:$V$6,2,0),"")</f>
        <v/>
      </c>
      <c r="E576" s="354" t="str">
        <f t="shared" ref="E576" si="1956">IF(OR(N576="",N576=0,G576="",J576=""),"",(IF(AND(F574=O$4,N576&lt;=Q$4),3,IF(AND(F574=O$4,N576&lt;=R$4),2,IF(AND(F574=O$4,N576&lt;=S$4),1,0)))+IF(AND(F574=O$5,N576&lt;=Q$5),3,IF(AND(F574=O$5,N576&lt;=R$5),2,IF(AND(F574=O$5,N576&lt;=S$5),1,0)))+IF(AND(F574=O$6,N576&lt;=Q$6),3,IF(AND(F574=O$6,N576&lt;=R$6),2,IF(AND(F574=O$6,N576&lt;=S$6),1,0)))+IF(AND(F574=O$7,N576&lt;=Q$7),3,IF(AND(F574=O$7,N576&lt;=R$7),2,IF(AND(F574=O$7,N576&lt;=S$7),1,0)))))</f>
        <v/>
      </c>
      <c r="F576" s="276" t="str">
        <f t="shared" ref="F576" si="1957">IF($F$23="","",$F$23)</f>
        <v>Education /Job Training</v>
      </c>
      <c r="G576" s="638"/>
      <c r="H576" s="639"/>
      <c r="I576" s="640"/>
      <c r="J576" s="638"/>
      <c r="K576" s="639"/>
      <c r="L576" s="639"/>
      <c r="M576" s="640"/>
      <c r="N576" s="269"/>
      <c r="O576" s="392">
        <f t="shared" ref="O576" si="1958">IF(F574="",0,1)</f>
        <v>0</v>
      </c>
      <c r="Q576" s="392" t="str">
        <f t="shared" ref="Q576" si="1959">IF(F574="","",IF(E576="",0,E576))</f>
        <v/>
      </c>
      <c r="R576" s="392" t="str">
        <f t="shared" ref="R576" si="1960">IF(F574="","",IF(E577="",0,E577))</f>
        <v/>
      </c>
      <c r="S576" s="392" t="str">
        <f t="shared" ref="S576" si="1961">IF(F574="","",IF(E578="",0,E578))</f>
        <v/>
      </c>
      <c r="X576" s="394"/>
      <c r="AA576" s="407" t="str">
        <f t="shared" si="1903"/>
        <v/>
      </c>
      <c r="AB576" s="354" t="str">
        <f t="shared" ref="AB576" si="1962">IF(OR(AK576="",AK576=0,AD576="",AG576=""),"",(IF(AND(AC574=AL$4,AK576&lt;=AN$4),3,IF(AND(AC574=AL$4,AK576&lt;=AO$4),2,IF(AND(AC574=AL$4,AK576&lt;=AP$4),1,0)))+IF(AND(AC574=AL$5,AK576&lt;=AN$5),3,IF(AND(AC574=AL$5,AK576&lt;=AO$5),2,IF(AND(AC574=AL$5,AK576&lt;=AP$5),1,0)))+IF(AND(AC574=AL$6,AK576&lt;=AN$6),3,IF(AND(AC574=AL$6,AK576&lt;=AO$6),2,IF(AND(AC574=AL$6,AK576&lt;=AP$6),1,0)))+IF(AND(AC574=AL$7,AK576&lt;=AN$7),3,IF(AND(AC574=AL$7,AK576&lt;=AO$7),2,IF(AND(AC574=AL$7,AK576&lt;=AP$7),1,0)))))</f>
        <v/>
      </c>
      <c r="AC576" s="276" t="str">
        <f t="shared" ref="AC576" si="1963">IF($F$23="","",$F$23)</f>
        <v>Education /Job Training</v>
      </c>
      <c r="AD576" s="646"/>
      <c r="AE576" s="647"/>
      <c r="AF576" s="648"/>
      <c r="AG576" s="646"/>
      <c r="AH576" s="647"/>
      <c r="AI576" s="647"/>
      <c r="AJ576" s="648"/>
      <c r="AK576" s="408"/>
      <c r="AL576" s="392">
        <f t="shared" ref="AL576" si="1964">IF(AC574="",0,1)</f>
        <v>0</v>
      </c>
      <c r="AN576" s="392" t="str">
        <f t="shared" ref="AN576" si="1965">IF(AC574="","",IF(AB576="",0,AB576))</f>
        <v/>
      </c>
      <c r="AO576" s="392" t="str">
        <f t="shared" ref="AO576" si="1966">IF(AC574="","",IF(AB577="",0,AB577))</f>
        <v/>
      </c>
      <c r="AP576" s="392" t="str">
        <f t="shared" ref="AP576" si="1967">IF(AC574="","",IF(AB578="",0,AB578))</f>
        <v/>
      </c>
      <c r="AU576" s="394"/>
    </row>
    <row r="577" spans="4:47" ht="15" customHeight="1" x14ac:dyDescent="0.25">
      <c r="D577" s="407" t="str">
        <f t="shared" si="1955"/>
        <v/>
      </c>
      <c r="E577" s="354" t="str">
        <f t="shared" ref="E577" si="1968">IF(OR(N577="",N577=0,G577="",J577=""),"",(IF(AND(F574=O$4,N577&lt;=Q$4),3,IF(AND(F574=O$4,N577&lt;=R$4),2,IF(AND(F574=O$4,N577&lt;=S$4),1,0)))+IF(AND(F574=O$5,N577&lt;=Q$5),3,IF(AND(F574=O$5,N577&lt;=R$5),2,IF(AND(F574=O$5,N577&lt;=S$5),1,0)))+IF(AND(F574=O$6,N577&lt;=Q$6),3,IF(AND(F574=O$6,N577&lt;=R$6),2,IF(AND(F574=O$6,N577&lt;=S$6),1,0)))+IF(AND(F574=O$7,N577&lt;=Q$7),3,IF(AND(F574=O$7,N577&lt;=R$7),2,IF(AND(F574=O$7,N577&lt;=S$7),1,0)))))</f>
        <v/>
      </c>
      <c r="F577" s="276" t="str">
        <f t="shared" ref="F577" si="1969">IF($F$24="","",$F$24)</f>
        <v>Health Services</v>
      </c>
      <c r="G577" s="638"/>
      <c r="H577" s="639"/>
      <c r="I577" s="640"/>
      <c r="J577" s="638"/>
      <c r="K577" s="639"/>
      <c r="L577" s="639"/>
      <c r="M577" s="640"/>
      <c r="N577" s="269"/>
      <c r="X577" s="394"/>
      <c r="AA577" s="407" t="str">
        <f t="shared" si="1903"/>
        <v/>
      </c>
      <c r="AB577" s="354" t="str">
        <f t="shared" ref="AB577" si="1970">IF(OR(AK577="",AK577=0,AD577="",AG577=""),"",(IF(AND(AC574=AL$4,AK577&lt;=AN$4),3,IF(AND(AC574=AL$4,AK577&lt;=AO$4),2,IF(AND(AC574=AL$4,AK577&lt;=AP$4),1,0)))+IF(AND(AC574=AL$5,AK577&lt;=AN$5),3,IF(AND(AC574=AL$5,AK577&lt;=AO$5),2,IF(AND(AC574=AL$5,AK577&lt;=AP$5),1,0)))+IF(AND(AC574=AL$6,AK577&lt;=AN$6),3,IF(AND(AC574=AL$6,AK577&lt;=AO$6),2,IF(AND(AC574=AL$6,AK577&lt;=AP$6),1,0)))+IF(AND(AC574=AL$7,AK577&lt;=AN$7),3,IF(AND(AC574=AL$7,AK577&lt;=AO$7),2,IF(AND(AC574=AL$7,AK577&lt;=AP$7),1,0)))))</f>
        <v/>
      </c>
      <c r="AC577" s="276" t="str">
        <f t="shared" ref="AC577" si="1971">IF($F$24="","",$F$24)</f>
        <v>Health Services</v>
      </c>
      <c r="AD577" s="646"/>
      <c r="AE577" s="647"/>
      <c r="AF577" s="648"/>
      <c r="AG577" s="646"/>
      <c r="AH577" s="647"/>
      <c r="AI577" s="647"/>
      <c r="AJ577" s="648"/>
      <c r="AK577" s="408"/>
      <c r="AU577" s="394"/>
    </row>
    <row r="578" spans="4:47" ht="15" customHeight="1" x14ac:dyDescent="0.25">
      <c r="D578" s="407" t="str">
        <f t="shared" si="1955"/>
        <v/>
      </c>
      <c r="E578" s="354" t="str">
        <f t="shared" ref="E578" si="1972">IF(OR(N578="",N578=0,G578="",J578=""),"",(IF(AND(F574=O$4,N578&lt;=Q$4),3,IF(AND(F574=O$4,N578&lt;=R$4),2,IF(AND(F574=O$4,N578&lt;=S$4),1,0)))+IF(AND(F574=O$5,N578&lt;=Q$5),3,IF(AND(F574=O$5,N578&lt;=R$5),2,IF(AND(F574=O$5,N578&lt;=S$5),1,0)))+IF(AND(F574=O$6,N578&lt;=Q$6),3,IF(AND(F574=O$6,N578&lt;=R$6),2,IF(AND(F574=O$6,N578&lt;=S$6),1,0)))+IF(AND(F574=O$7,N578&lt;=Q$7),3,IF(AND(F574=O$7,N578&lt;=R$7),2,IF(AND(F574=O$7,N578&lt;=S$7),1,0)))))</f>
        <v/>
      </c>
      <c r="F578" s="276" t="str">
        <f t="shared" ref="F578" si="1973">IF($F$25="","",$F$25)</f>
        <v>Recreation</v>
      </c>
      <c r="G578" s="638"/>
      <c r="H578" s="639"/>
      <c r="I578" s="640"/>
      <c r="J578" s="638"/>
      <c r="K578" s="639"/>
      <c r="L578" s="639"/>
      <c r="M578" s="640"/>
      <c r="N578" s="269"/>
      <c r="X578" s="394"/>
      <c r="AA578" s="407" t="str">
        <f t="shared" si="1903"/>
        <v/>
      </c>
      <c r="AB578" s="354" t="str">
        <f t="shared" ref="AB578" si="1974">IF(OR(AK578="",AK578=0,AD578="",AG578=""),"",(IF(AND(AC574=AL$4,AK578&lt;=AN$4),3,IF(AND(AC574=AL$4,AK578&lt;=AO$4),2,IF(AND(AC574=AL$4,AK578&lt;=AP$4),1,0)))+IF(AND(AC574=AL$5,AK578&lt;=AN$5),3,IF(AND(AC574=AL$5,AK578&lt;=AO$5),2,IF(AND(AC574=AL$5,AK578&lt;=AP$5),1,0)))+IF(AND(AC574=AL$6,AK578&lt;=AN$6),3,IF(AND(AC574=AL$6,AK578&lt;=AO$6),2,IF(AND(AC574=AL$6,AK578&lt;=AP$6),1,0)))+IF(AND(AC574=AL$7,AK578&lt;=AN$7),3,IF(AND(AC574=AL$7,AK578&lt;=AO$7),2,IF(AND(AC574=AL$7,AK578&lt;=AP$7),1,0)))))</f>
        <v/>
      </c>
      <c r="AC578" s="276" t="str">
        <f t="shared" ref="AC578" si="1975">IF($F$25="","",$F$25)</f>
        <v>Recreation</v>
      </c>
      <c r="AD578" s="646"/>
      <c r="AE578" s="647"/>
      <c r="AF578" s="648"/>
      <c r="AG578" s="646"/>
      <c r="AH578" s="647"/>
      <c r="AI578" s="647"/>
      <c r="AJ578" s="648"/>
      <c r="AK578" s="408"/>
      <c r="AU578" s="394"/>
    </row>
    <row r="579" spans="4:47" ht="15" customHeight="1" thickBot="1" x14ac:dyDescent="0.3">
      <c r="D579" s="409"/>
      <c r="E579" s="132"/>
      <c r="F579" s="132"/>
      <c r="G579" s="132"/>
      <c r="H579" s="132"/>
      <c r="I579" s="132"/>
      <c r="J579" s="132"/>
      <c r="K579" s="132"/>
      <c r="L579" s="132"/>
      <c r="M579" s="132"/>
      <c r="N579" s="410"/>
      <c r="O579" s="411"/>
      <c r="X579" s="394"/>
      <c r="AA579" s="409"/>
      <c r="AB579" s="132"/>
      <c r="AC579" s="132"/>
      <c r="AD579" s="132"/>
      <c r="AE579" s="132"/>
      <c r="AF579" s="132"/>
      <c r="AG579" s="132"/>
      <c r="AH579" s="132"/>
      <c r="AI579" s="132"/>
      <c r="AJ579" s="132"/>
      <c r="AK579" s="410"/>
      <c r="AL579" s="411"/>
      <c r="AU579" s="394"/>
    </row>
    <row r="580" spans="4:47" x14ac:dyDescent="0.25">
      <c r="D580" s="641"/>
      <c r="E580" s="642"/>
      <c r="F580" s="642"/>
      <c r="G580" s="642"/>
      <c r="H580" s="642"/>
      <c r="I580" s="642"/>
      <c r="J580" s="642"/>
      <c r="K580" s="642"/>
      <c r="L580" s="642"/>
      <c r="M580" s="642"/>
      <c r="N580" s="643"/>
      <c r="X580" s="394"/>
      <c r="AA580" s="641"/>
      <c r="AB580" s="642"/>
      <c r="AC580" s="642"/>
      <c r="AD580" s="642"/>
      <c r="AE580" s="642"/>
      <c r="AF580" s="642"/>
      <c r="AG580" s="642"/>
      <c r="AH580" s="642"/>
      <c r="AI580" s="642"/>
      <c r="AJ580" s="642"/>
      <c r="AK580" s="643"/>
      <c r="AU580" s="394"/>
    </row>
    <row r="581" spans="4:47" x14ac:dyDescent="0.25">
      <c r="D581" s="398"/>
      <c r="E581" s="124" t="s">
        <v>35</v>
      </c>
      <c r="F581" s="353">
        <v>70</v>
      </c>
      <c r="G581" s="124" t="s">
        <v>306</v>
      </c>
      <c r="H581" s="124"/>
      <c r="I581" s="124"/>
      <c r="J581" s="21" t="s">
        <v>144</v>
      </c>
      <c r="K581" s="265"/>
      <c r="L581" s="1"/>
      <c r="M581" s="1"/>
      <c r="N581" s="400"/>
      <c r="X581" s="394"/>
      <c r="AA581" s="398"/>
      <c r="AB581" s="124" t="s">
        <v>35</v>
      </c>
      <c r="AC581" s="353">
        <v>70</v>
      </c>
      <c r="AD581" s="124" t="s">
        <v>306</v>
      </c>
      <c r="AE581" s="124"/>
      <c r="AF581" s="124"/>
      <c r="AG581" s="21" t="s">
        <v>144</v>
      </c>
      <c r="AH581" s="399"/>
      <c r="AI581" s="1"/>
      <c r="AJ581" s="1"/>
      <c r="AK581" s="400"/>
      <c r="AU581" s="394"/>
    </row>
    <row r="582" spans="4:47" x14ac:dyDescent="0.25">
      <c r="D582" s="644" t="s">
        <v>36</v>
      </c>
      <c r="E582" s="645"/>
      <c r="F582" s="268" t="s">
        <v>28</v>
      </c>
      <c r="G582" s="402" t="str">
        <f t="shared" ref="G582" si="1976">IF(F582=O$4,P$4,IF(F582=O$5,P$5,IF(F582=O$6,P$6,IF(F582=O$7,P$7,IF(F582=O$8,"","")))))</f>
        <v/>
      </c>
      <c r="H582" s="403"/>
      <c r="I582" s="403"/>
      <c r="J582" s="21" t="s">
        <v>145</v>
      </c>
      <c r="K582" s="265"/>
      <c r="L582" s="3"/>
      <c r="M582" s="3"/>
      <c r="N582" s="404"/>
      <c r="X582" s="394"/>
      <c r="AA582" s="644" t="s">
        <v>36</v>
      </c>
      <c r="AB582" s="645"/>
      <c r="AC582" s="401" t="s">
        <v>28</v>
      </c>
      <c r="AD582" s="402" t="str">
        <f t="shared" ref="AD582" si="1977">IF(AC582=AL$4,AM$4,IF(AC582=AL$5,AM$5,IF(AC582=AL$6,AM$6,IF(AC582=AL$7,AM$7,IF(AC582=AL$8,"","")))))</f>
        <v/>
      </c>
      <c r="AE582" s="403"/>
      <c r="AF582" s="403"/>
      <c r="AG582" s="21" t="s">
        <v>145</v>
      </c>
      <c r="AH582" s="399"/>
      <c r="AI582" s="3"/>
      <c r="AJ582" s="3"/>
      <c r="AK582" s="404"/>
      <c r="AU582" s="394"/>
    </row>
    <row r="583" spans="4:47" x14ac:dyDescent="0.25">
      <c r="D583" s="405" t="s">
        <v>299</v>
      </c>
      <c r="E583" s="361" t="s">
        <v>59</v>
      </c>
      <c r="F583" s="124" t="s">
        <v>37</v>
      </c>
      <c r="G583" s="124" t="s">
        <v>38</v>
      </c>
      <c r="H583" s="124"/>
      <c r="I583" s="124"/>
      <c r="J583" s="124" t="s">
        <v>39</v>
      </c>
      <c r="K583" s="124"/>
      <c r="L583" s="124"/>
      <c r="M583" s="124"/>
      <c r="N583" s="406" t="s">
        <v>40</v>
      </c>
      <c r="O583" s="396" t="s">
        <v>25</v>
      </c>
      <c r="P583" s="396"/>
      <c r="Q583" s="396" t="str">
        <f t="shared" ref="Q583" si="1978">IF($F$23="","",$F$23)</f>
        <v>Education /Job Training</v>
      </c>
      <c r="R583" s="396" t="str">
        <f t="shared" ref="R583" si="1979">IF($F$24="","",$F$24)</f>
        <v>Health Services</v>
      </c>
      <c r="S583" s="396" t="str">
        <f t="shared" ref="S583" si="1980">IF($F$25="","",$F$25)</f>
        <v>Recreation</v>
      </c>
      <c r="X583" s="394"/>
      <c r="AA583" s="405" t="s">
        <v>299</v>
      </c>
      <c r="AB583" s="361" t="s">
        <v>59</v>
      </c>
      <c r="AC583" s="124" t="s">
        <v>37</v>
      </c>
      <c r="AD583" s="124" t="s">
        <v>38</v>
      </c>
      <c r="AE583" s="124"/>
      <c r="AF583" s="124"/>
      <c r="AG583" s="124" t="s">
        <v>39</v>
      </c>
      <c r="AH583" s="124"/>
      <c r="AI583" s="124"/>
      <c r="AJ583" s="124"/>
      <c r="AK583" s="406" t="s">
        <v>40</v>
      </c>
      <c r="AL583" s="396" t="s">
        <v>25</v>
      </c>
      <c r="AM583" s="396"/>
      <c r="AN583" s="396" t="str">
        <f t="shared" ref="AN583" si="1981">IF($F$23="","",$F$23)</f>
        <v>Education /Job Training</v>
      </c>
      <c r="AO583" s="396" t="str">
        <f t="shared" ref="AO583" si="1982">IF($F$24="","",$F$24)</f>
        <v>Health Services</v>
      </c>
      <c r="AP583" s="396" t="str">
        <f t="shared" ref="AP583" si="1983">IF($F$25="","",$F$25)</f>
        <v>Recreation</v>
      </c>
      <c r="AU583" s="394"/>
    </row>
    <row r="584" spans="4:47" x14ac:dyDescent="0.25">
      <c r="D584" s="407" t="str">
        <f t="shared" ref="D584:D586" si="1984">IFERROR(VLOOKUP($E584,$U$4:$V$6,2,0),"")</f>
        <v/>
      </c>
      <c r="E584" s="354" t="str">
        <f t="shared" ref="E584" si="1985">IF(OR(N584="",N584=0,G584="",J584=""),"",(IF(AND(F582=O$4,N584&lt;=Q$4),3,IF(AND(F582=O$4,N584&lt;=R$4),2,IF(AND(F582=O$4,N584&lt;=S$4),1,0)))+IF(AND(F582=O$5,N584&lt;=Q$5),3,IF(AND(F582=O$5,N584&lt;=R$5),2,IF(AND(F582=O$5,N584&lt;=S$5),1,0)))+IF(AND(F582=O$6,N584&lt;=Q$6),3,IF(AND(F582=O$6,N584&lt;=R$6),2,IF(AND(F582=O$6,N584&lt;=S$6),1,0)))+IF(AND(F582=O$7,N584&lt;=Q$7),3,IF(AND(F582=O$7,N584&lt;=R$7),2,IF(AND(F582=O$7,N584&lt;=S$7),1,0)))))</f>
        <v/>
      </c>
      <c r="F584" s="276" t="str">
        <f t="shared" ref="F584" si="1986">IF($F$23="","",$F$23)</f>
        <v>Education /Job Training</v>
      </c>
      <c r="G584" s="638"/>
      <c r="H584" s="639"/>
      <c r="I584" s="640"/>
      <c r="J584" s="638"/>
      <c r="K584" s="639"/>
      <c r="L584" s="639"/>
      <c r="M584" s="640"/>
      <c r="N584" s="269"/>
      <c r="O584" s="392">
        <f t="shared" ref="O584" si="1987">IF(F582="",0,1)</f>
        <v>0</v>
      </c>
      <c r="Q584" s="392" t="str">
        <f t="shared" ref="Q584" si="1988">IF(F582="","",IF(E584="",0,E584))</f>
        <v/>
      </c>
      <c r="R584" s="392" t="str">
        <f t="shared" ref="R584" si="1989">IF(F582="","",IF(E585="",0,E585))</f>
        <v/>
      </c>
      <c r="S584" s="392" t="str">
        <f t="shared" ref="S584" si="1990">IF(F582="","",IF(E586="",0,E586))</f>
        <v/>
      </c>
      <c r="X584" s="394"/>
      <c r="AA584" s="407" t="str">
        <f t="shared" si="1903"/>
        <v/>
      </c>
      <c r="AB584" s="354" t="str">
        <f t="shared" ref="AB584" si="1991">IF(OR(AK584="",AK584=0,AD584="",AG584=""),"",(IF(AND(AC582=AL$4,AK584&lt;=AN$4),3,IF(AND(AC582=AL$4,AK584&lt;=AO$4),2,IF(AND(AC582=AL$4,AK584&lt;=AP$4),1,0)))+IF(AND(AC582=AL$5,AK584&lt;=AN$5),3,IF(AND(AC582=AL$5,AK584&lt;=AO$5),2,IF(AND(AC582=AL$5,AK584&lt;=AP$5),1,0)))+IF(AND(AC582=AL$6,AK584&lt;=AN$6),3,IF(AND(AC582=AL$6,AK584&lt;=AO$6),2,IF(AND(AC582=AL$6,AK584&lt;=AP$6),1,0)))+IF(AND(AC582=AL$7,AK584&lt;=AN$7),3,IF(AND(AC582=AL$7,AK584&lt;=AO$7),2,IF(AND(AC582=AL$7,AK584&lt;=AP$7),1,0)))))</f>
        <v/>
      </c>
      <c r="AC584" s="276" t="str">
        <f t="shared" ref="AC584" si="1992">IF($F$23="","",$F$23)</f>
        <v>Education /Job Training</v>
      </c>
      <c r="AD584" s="646"/>
      <c r="AE584" s="647"/>
      <c r="AF584" s="648"/>
      <c r="AG584" s="646"/>
      <c r="AH584" s="647"/>
      <c r="AI584" s="647"/>
      <c r="AJ584" s="648"/>
      <c r="AK584" s="408"/>
      <c r="AL584" s="392">
        <f t="shared" ref="AL584" si="1993">IF(AC582="",0,1)</f>
        <v>0</v>
      </c>
      <c r="AN584" s="392" t="str">
        <f t="shared" ref="AN584" si="1994">IF(AC582="","",IF(AB584="",0,AB584))</f>
        <v/>
      </c>
      <c r="AO584" s="392" t="str">
        <f t="shared" ref="AO584" si="1995">IF(AC582="","",IF(AB585="",0,AB585))</f>
        <v/>
      </c>
      <c r="AP584" s="392" t="str">
        <f t="shared" ref="AP584" si="1996">IF(AC582="","",IF(AB586="",0,AB586))</f>
        <v/>
      </c>
      <c r="AU584" s="394"/>
    </row>
    <row r="585" spans="4:47" ht="15" customHeight="1" x14ac:dyDescent="0.25">
      <c r="D585" s="407" t="str">
        <f t="shared" si="1984"/>
        <v/>
      </c>
      <c r="E585" s="354" t="str">
        <f t="shared" ref="E585" si="1997">IF(OR(N585="",N585=0,G585="",J585=""),"",(IF(AND(F582=O$4,N585&lt;=Q$4),3,IF(AND(F582=O$4,N585&lt;=R$4),2,IF(AND(F582=O$4,N585&lt;=S$4),1,0)))+IF(AND(F582=O$5,N585&lt;=Q$5),3,IF(AND(F582=O$5,N585&lt;=R$5),2,IF(AND(F582=O$5,N585&lt;=S$5),1,0)))+IF(AND(F582=O$6,N585&lt;=Q$6),3,IF(AND(F582=O$6,N585&lt;=R$6),2,IF(AND(F582=O$6,N585&lt;=S$6),1,0)))+IF(AND(F582=O$7,N585&lt;=Q$7),3,IF(AND(F582=O$7,N585&lt;=R$7),2,IF(AND(F582=O$7,N585&lt;=S$7),1,0)))))</f>
        <v/>
      </c>
      <c r="F585" s="276" t="str">
        <f t="shared" ref="F585" si="1998">IF($F$24="","",$F$24)</f>
        <v>Health Services</v>
      </c>
      <c r="G585" s="638"/>
      <c r="H585" s="639"/>
      <c r="I585" s="640"/>
      <c r="J585" s="638"/>
      <c r="K585" s="639"/>
      <c r="L585" s="639"/>
      <c r="M585" s="640"/>
      <c r="N585" s="269"/>
      <c r="X585" s="394"/>
      <c r="AA585" s="407" t="str">
        <f t="shared" si="1903"/>
        <v/>
      </c>
      <c r="AB585" s="354" t="str">
        <f t="shared" ref="AB585" si="1999">IF(OR(AK585="",AK585=0,AD585="",AG585=""),"",(IF(AND(AC582=AL$4,AK585&lt;=AN$4),3,IF(AND(AC582=AL$4,AK585&lt;=AO$4),2,IF(AND(AC582=AL$4,AK585&lt;=AP$4),1,0)))+IF(AND(AC582=AL$5,AK585&lt;=AN$5),3,IF(AND(AC582=AL$5,AK585&lt;=AO$5),2,IF(AND(AC582=AL$5,AK585&lt;=AP$5),1,0)))+IF(AND(AC582=AL$6,AK585&lt;=AN$6),3,IF(AND(AC582=AL$6,AK585&lt;=AO$6),2,IF(AND(AC582=AL$6,AK585&lt;=AP$6),1,0)))+IF(AND(AC582=AL$7,AK585&lt;=AN$7),3,IF(AND(AC582=AL$7,AK585&lt;=AO$7),2,IF(AND(AC582=AL$7,AK585&lt;=AP$7),1,0)))))</f>
        <v/>
      </c>
      <c r="AC585" s="276" t="str">
        <f t="shared" ref="AC585" si="2000">IF($F$24="","",$F$24)</f>
        <v>Health Services</v>
      </c>
      <c r="AD585" s="646"/>
      <c r="AE585" s="647"/>
      <c r="AF585" s="648"/>
      <c r="AG585" s="646"/>
      <c r="AH585" s="647"/>
      <c r="AI585" s="647"/>
      <c r="AJ585" s="648"/>
      <c r="AK585" s="408"/>
      <c r="AU585" s="394"/>
    </row>
    <row r="586" spans="4:47" ht="15" customHeight="1" x14ac:dyDescent="0.25">
      <c r="D586" s="407" t="str">
        <f t="shared" si="1984"/>
        <v/>
      </c>
      <c r="E586" s="354" t="str">
        <f t="shared" ref="E586" si="2001">IF(OR(N586="",N586=0,G586="",J586=""),"",(IF(AND(F582=O$4,N586&lt;=Q$4),3,IF(AND(F582=O$4,N586&lt;=R$4),2,IF(AND(F582=O$4,N586&lt;=S$4),1,0)))+IF(AND(F582=O$5,N586&lt;=Q$5),3,IF(AND(F582=O$5,N586&lt;=R$5),2,IF(AND(F582=O$5,N586&lt;=S$5),1,0)))+IF(AND(F582=O$6,N586&lt;=Q$6),3,IF(AND(F582=O$6,N586&lt;=R$6),2,IF(AND(F582=O$6,N586&lt;=S$6),1,0)))+IF(AND(F582=O$7,N586&lt;=Q$7),3,IF(AND(F582=O$7,N586&lt;=R$7),2,IF(AND(F582=O$7,N586&lt;=S$7),1,0)))))</f>
        <v/>
      </c>
      <c r="F586" s="276" t="str">
        <f t="shared" ref="F586" si="2002">IF($F$25="","",$F$25)</f>
        <v>Recreation</v>
      </c>
      <c r="G586" s="638"/>
      <c r="H586" s="639"/>
      <c r="I586" s="640"/>
      <c r="J586" s="638"/>
      <c r="K586" s="639"/>
      <c r="L586" s="639"/>
      <c r="M586" s="640"/>
      <c r="N586" s="269"/>
      <c r="X586" s="394"/>
      <c r="AA586" s="407" t="str">
        <f t="shared" si="1903"/>
        <v/>
      </c>
      <c r="AB586" s="354" t="str">
        <f t="shared" ref="AB586" si="2003">IF(OR(AK586="",AK586=0,AD586="",AG586=""),"",(IF(AND(AC582=AL$4,AK586&lt;=AN$4),3,IF(AND(AC582=AL$4,AK586&lt;=AO$4),2,IF(AND(AC582=AL$4,AK586&lt;=AP$4),1,0)))+IF(AND(AC582=AL$5,AK586&lt;=AN$5),3,IF(AND(AC582=AL$5,AK586&lt;=AO$5),2,IF(AND(AC582=AL$5,AK586&lt;=AP$5),1,0)))+IF(AND(AC582=AL$6,AK586&lt;=AN$6),3,IF(AND(AC582=AL$6,AK586&lt;=AO$6),2,IF(AND(AC582=AL$6,AK586&lt;=AP$6),1,0)))+IF(AND(AC582=AL$7,AK586&lt;=AN$7),3,IF(AND(AC582=AL$7,AK586&lt;=AO$7),2,IF(AND(AC582=AL$7,AK586&lt;=AP$7),1,0)))))</f>
        <v/>
      </c>
      <c r="AC586" s="276" t="str">
        <f t="shared" ref="AC586" si="2004">IF($F$25="","",$F$25)</f>
        <v>Recreation</v>
      </c>
      <c r="AD586" s="646"/>
      <c r="AE586" s="647"/>
      <c r="AF586" s="648"/>
      <c r="AG586" s="646"/>
      <c r="AH586" s="647"/>
      <c r="AI586" s="647"/>
      <c r="AJ586" s="648"/>
      <c r="AK586" s="408"/>
      <c r="AU586" s="394"/>
    </row>
    <row r="587" spans="4:47" ht="15" customHeight="1" thickBot="1" x14ac:dyDescent="0.3">
      <c r="D587" s="409"/>
      <c r="E587" s="132"/>
      <c r="F587" s="132"/>
      <c r="G587" s="132"/>
      <c r="H587" s="132"/>
      <c r="I587" s="132"/>
      <c r="J587" s="132"/>
      <c r="K587" s="132"/>
      <c r="L587" s="132"/>
      <c r="M587" s="132"/>
      <c r="N587" s="410"/>
      <c r="O587" s="411"/>
      <c r="X587" s="394"/>
      <c r="AA587" s="409"/>
      <c r="AB587" s="132"/>
      <c r="AC587" s="132"/>
      <c r="AD587" s="132"/>
      <c r="AE587" s="132"/>
      <c r="AF587" s="132"/>
      <c r="AG587" s="132"/>
      <c r="AH587" s="132"/>
      <c r="AI587" s="132"/>
      <c r="AJ587" s="132"/>
      <c r="AK587" s="410"/>
      <c r="AL587" s="411"/>
      <c r="AU587" s="394"/>
    </row>
    <row r="588" spans="4:47" ht="15" customHeight="1" x14ac:dyDescent="0.25">
      <c r="D588" s="641"/>
      <c r="E588" s="642"/>
      <c r="F588" s="642"/>
      <c r="G588" s="642"/>
      <c r="H588" s="642"/>
      <c r="I588" s="642"/>
      <c r="J588" s="642"/>
      <c r="K588" s="642"/>
      <c r="L588" s="642"/>
      <c r="M588" s="642"/>
      <c r="N588" s="643"/>
      <c r="X588" s="394"/>
      <c r="AA588" s="641"/>
      <c r="AB588" s="642"/>
      <c r="AC588" s="642"/>
      <c r="AD588" s="642"/>
      <c r="AE588" s="642"/>
      <c r="AF588" s="642"/>
      <c r="AG588" s="642"/>
      <c r="AH588" s="642"/>
      <c r="AI588" s="642"/>
      <c r="AJ588" s="642"/>
      <c r="AK588" s="643"/>
      <c r="AU588" s="394"/>
    </row>
    <row r="589" spans="4:47" ht="15" customHeight="1" x14ac:dyDescent="0.25">
      <c r="D589" s="398"/>
      <c r="E589" s="124" t="s">
        <v>35</v>
      </c>
      <c r="F589" s="353">
        <v>71</v>
      </c>
      <c r="G589" s="124" t="s">
        <v>306</v>
      </c>
      <c r="H589" s="124"/>
      <c r="I589" s="124"/>
      <c r="J589" s="21" t="s">
        <v>144</v>
      </c>
      <c r="K589" s="265"/>
      <c r="L589" s="1"/>
      <c r="M589" s="1"/>
      <c r="N589" s="400"/>
      <c r="X589" s="394"/>
      <c r="AA589" s="398"/>
      <c r="AB589" s="124" t="s">
        <v>35</v>
      </c>
      <c r="AC589" s="353">
        <v>71</v>
      </c>
      <c r="AD589" s="124" t="s">
        <v>306</v>
      </c>
      <c r="AE589" s="124"/>
      <c r="AF589" s="124"/>
      <c r="AG589" s="21" t="s">
        <v>144</v>
      </c>
      <c r="AH589" s="399"/>
      <c r="AI589" s="1"/>
      <c r="AJ589" s="1"/>
      <c r="AK589" s="400"/>
      <c r="AU589" s="394"/>
    </row>
    <row r="590" spans="4:47" x14ac:dyDescent="0.25">
      <c r="D590" s="644" t="s">
        <v>36</v>
      </c>
      <c r="E590" s="645"/>
      <c r="F590" s="268" t="s">
        <v>28</v>
      </c>
      <c r="G590" s="402" t="str">
        <f t="shared" ref="G590" si="2005">IF(F590=O$4,P$4,IF(F590=O$5,P$5,IF(F590=O$6,P$6,IF(F590=O$7,P$7,IF(F590=O$8,"","")))))</f>
        <v/>
      </c>
      <c r="H590" s="403"/>
      <c r="I590" s="403"/>
      <c r="J590" s="21" t="s">
        <v>145</v>
      </c>
      <c r="K590" s="265"/>
      <c r="L590" s="3"/>
      <c r="M590" s="3"/>
      <c r="N590" s="404"/>
      <c r="X590" s="394"/>
      <c r="AA590" s="644" t="s">
        <v>36</v>
      </c>
      <c r="AB590" s="645"/>
      <c r="AC590" s="401" t="s">
        <v>28</v>
      </c>
      <c r="AD590" s="402" t="str">
        <f t="shared" ref="AD590" si="2006">IF(AC590=AL$4,AM$4,IF(AC590=AL$5,AM$5,IF(AC590=AL$6,AM$6,IF(AC590=AL$7,AM$7,IF(AC590=AL$8,"","")))))</f>
        <v/>
      </c>
      <c r="AE590" s="403"/>
      <c r="AF590" s="403"/>
      <c r="AG590" s="21" t="s">
        <v>145</v>
      </c>
      <c r="AH590" s="399"/>
      <c r="AI590" s="3"/>
      <c r="AJ590" s="3"/>
      <c r="AK590" s="404"/>
      <c r="AU590" s="394"/>
    </row>
    <row r="591" spans="4:47" x14ac:dyDescent="0.25">
      <c r="D591" s="405" t="s">
        <v>299</v>
      </c>
      <c r="E591" s="361" t="s">
        <v>59</v>
      </c>
      <c r="F591" s="124" t="s">
        <v>37</v>
      </c>
      <c r="G591" s="124" t="s">
        <v>38</v>
      </c>
      <c r="H591" s="124"/>
      <c r="I591" s="124"/>
      <c r="J591" s="124" t="s">
        <v>39</v>
      </c>
      <c r="K591" s="124"/>
      <c r="L591" s="124"/>
      <c r="M591" s="124"/>
      <c r="N591" s="406" t="s">
        <v>40</v>
      </c>
      <c r="O591" s="396" t="s">
        <v>25</v>
      </c>
      <c r="P591" s="396"/>
      <c r="Q591" s="396" t="str">
        <f t="shared" ref="Q591" si="2007">IF($F$23="","",$F$23)</f>
        <v>Education /Job Training</v>
      </c>
      <c r="R591" s="396" t="str">
        <f t="shared" ref="R591" si="2008">IF($F$24="","",$F$24)</f>
        <v>Health Services</v>
      </c>
      <c r="S591" s="396" t="str">
        <f t="shared" ref="S591" si="2009">IF($F$25="","",$F$25)</f>
        <v>Recreation</v>
      </c>
      <c r="X591" s="394"/>
      <c r="AA591" s="405" t="s">
        <v>299</v>
      </c>
      <c r="AB591" s="361" t="s">
        <v>59</v>
      </c>
      <c r="AC591" s="124" t="s">
        <v>37</v>
      </c>
      <c r="AD591" s="124" t="s">
        <v>38</v>
      </c>
      <c r="AE591" s="124"/>
      <c r="AF591" s="124"/>
      <c r="AG591" s="124" t="s">
        <v>39</v>
      </c>
      <c r="AH591" s="124"/>
      <c r="AI591" s="124"/>
      <c r="AJ591" s="124"/>
      <c r="AK591" s="406" t="s">
        <v>40</v>
      </c>
      <c r="AL591" s="396" t="s">
        <v>25</v>
      </c>
      <c r="AM591" s="396"/>
      <c r="AN591" s="396" t="str">
        <f t="shared" ref="AN591" si="2010">IF($F$23="","",$F$23)</f>
        <v>Education /Job Training</v>
      </c>
      <c r="AO591" s="396" t="str">
        <f t="shared" ref="AO591" si="2011">IF($F$24="","",$F$24)</f>
        <v>Health Services</v>
      </c>
      <c r="AP591" s="396" t="str">
        <f t="shared" ref="AP591" si="2012">IF($F$25="","",$F$25)</f>
        <v>Recreation</v>
      </c>
      <c r="AU591" s="394"/>
    </row>
    <row r="592" spans="4:47" x14ac:dyDescent="0.25">
      <c r="D592" s="407" t="str">
        <f t="shared" ref="D592:D594" si="2013">IFERROR(VLOOKUP($E592,$U$4:$V$6,2,0),"")</f>
        <v/>
      </c>
      <c r="E592" s="354" t="str">
        <f t="shared" ref="E592" si="2014">IF(OR(N592="",N592=0,G592="",J592=""),"",(IF(AND(F590=O$4,N592&lt;=Q$4),3,IF(AND(F590=O$4,N592&lt;=R$4),2,IF(AND(F590=O$4,N592&lt;=S$4),1,0)))+IF(AND(F590=O$5,N592&lt;=Q$5),3,IF(AND(F590=O$5,N592&lt;=R$5),2,IF(AND(F590=O$5,N592&lt;=S$5),1,0)))+IF(AND(F590=O$6,N592&lt;=Q$6),3,IF(AND(F590=O$6,N592&lt;=R$6),2,IF(AND(F590=O$6,N592&lt;=S$6),1,0)))+IF(AND(F590=O$7,N592&lt;=Q$7),3,IF(AND(F590=O$7,N592&lt;=R$7),2,IF(AND(F590=O$7,N592&lt;=S$7),1,0)))))</f>
        <v/>
      </c>
      <c r="F592" s="276" t="str">
        <f t="shared" ref="F592" si="2015">IF($F$23="","",$F$23)</f>
        <v>Education /Job Training</v>
      </c>
      <c r="G592" s="638"/>
      <c r="H592" s="639"/>
      <c r="I592" s="640"/>
      <c r="J592" s="638"/>
      <c r="K592" s="639"/>
      <c r="L592" s="639"/>
      <c r="M592" s="640"/>
      <c r="N592" s="269"/>
      <c r="O592" s="392">
        <f t="shared" ref="O592" si="2016">IF(F590="",0,1)</f>
        <v>0</v>
      </c>
      <c r="Q592" s="392" t="str">
        <f t="shared" ref="Q592" si="2017">IF(F590="","",IF(E592="",0,E592))</f>
        <v/>
      </c>
      <c r="R592" s="392" t="str">
        <f t="shared" ref="R592" si="2018">IF(F590="","",IF(E593="",0,E593))</f>
        <v/>
      </c>
      <c r="S592" s="392" t="str">
        <f t="shared" ref="S592" si="2019">IF(F590="","",IF(E594="",0,E594))</f>
        <v/>
      </c>
      <c r="X592" s="394"/>
      <c r="AA592" s="407" t="str">
        <f t="shared" si="1903"/>
        <v/>
      </c>
      <c r="AB592" s="354" t="str">
        <f t="shared" ref="AB592" si="2020">IF(OR(AK592="",AK592=0,AD592="",AG592=""),"",(IF(AND(AC590=AL$4,AK592&lt;=AN$4),3,IF(AND(AC590=AL$4,AK592&lt;=AO$4),2,IF(AND(AC590=AL$4,AK592&lt;=AP$4),1,0)))+IF(AND(AC590=AL$5,AK592&lt;=AN$5),3,IF(AND(AC590=AL$5,AK592&lt;=AO$5),2,IF(AND(AC590=AL$5,AK592&lt;=AP$5),1,0)))+IF(AND(AC590=AL$6,AK592&lt;=AN$6),3,IF(AND(AC590=AL$6,AK592&lt;=AO$6),2,IF(AND(AC590=AL$6,AK592&lt;=AP$6),1,0)))+IF(AND(AC590=AL$7,AK592&lt;=AN$7),3,IF(AND(AC590=AL$7,AK592&lt;=AO$7),2,IF(AND(AC590=AL$7,AK592&lt;=AP$7),1,0)))))</f>
        <v/>
      </c>
      <c r="AC592" s="276" t="str">
        <f t="shared" ref="AC592" si="2021">IF($F$23="","",$F$23)</f>
        <v>Education /Job Training</v>
      </c>
      <c r="AD592" s="646"/>
      <c r="AE592" s="647"/>
      <c r="AF592" s="648"/>
      <c r="AG592" s="646"/>
      <c r="AH592" s="647"/>
      <c r="AI592" s="647"/>
      <c r="AJ592" s="648"/>
      <c r="AK592" s="408"/>
      <c r="AL592" s="392">
        <f t="shared" ref="AL592" si="2022">IF(AC590="",0,1)</f>
        <v>0</v>
      </c>
      <c r="AN592" s="392" t="str">
        <f t="shared" ref="AN592" si="2023">IF(AC590="","",IF(AB592="",0,AB592))</f>
        <v/>
      </c>
      <c r="AO592" s="392" t="str">
        <f t="shared" ref="AO592" si="2024">IF(AC590="","",IF(AB593="",0,AB593))</f>
        <v/>
      </c>
      <c r="AP592" s="392" t="str">
        <f t="shared" ref="AP592" si="2025">IF(AC590="","",IF(AB594="",0,AB594))</f>
        <v/>
      </c>
      <c r="AU592" s="394"/>
    </row>
    <row r="593" spans="4:47" x14ac:dyDescent="0.25">
      <c r="D593" s="407" t="str">
        <f t="shared" si="2013"/>
        <v/>
      </c>
      <c r="E593" s="354" t="str">
        <f t="shared" ref="E593" si="2026">IF(OR(N593="",N593=0,G593="",J593=""),"",(IF(AND(F590=O$4,N593&lt;=Q$4),3,IF(AND(F590=O$4,N593&lt;=R$4),2,IF(AND(F590=O$4,N593&lt;=S$4),1,0)))+IF(AND(F590=O$5,N593&lt;=Q$5),3,IF(AND(F590=O$5,N593&lt;=R$5),2,IF(AND(F590=O$5,N593&lt;=S$5),1,0)))+IF(AND(F590=O$6,N593&lt;=Q$6),3,IF(AND(F590=O$6,N593&lt;=R$6),2,IF(AND(F590=O$6,N593&lt;=S$6),1,0)))+IF(AND(F590=O$7,N593&lt;=Q$7),3,IF(AND(F590=O$7,N593&lt;=R$7),2,IF(AND(F590=O$7,N593&lt;=S$7),1,0)))))</f>
        <v/>
      </c>
      <c r="F593" s="276" t="str">
        <f t="shared" ref="F593" si="2027">IF($F$24="","",$F$24)</f>
        <v>Health Services</v>
      </c>
      <c r="G593" s="638"/>
      <c r="H593" s="639"/>
      <c r="I593" s="640"/>
      <c r="J593" s="638"/>
      <c r="K593" s="639"/>
      <c r="L593" s="639"/>
      <c r="M593" s="640"/>
      <c r="N593" s="269"/>
      <c r="X593" s="394"/>
      <c r="AA593" s="407" t="str">
        <f t="shared" si="1903"/>
        <v/>
      </c>
      <c r="AB593" s="354" t="str">
        <f t="shared" ref="AB593" si="2028">IF(OR(AK593="",AK593=0,AD593="",AG593=""),"",(IF(AND(AC590=AL$4,AK593&lt;=AN$4),3,IF(AND(AC590=AL$4,AK593&lt;=AO$4),2,IF(AND(AC590=AL$4,AK593&lt;=AP$4),1,0)))+IF(AND(AC590=AL$5,AK593&lt;=AN$5),3,IF(AND(AC590=AL$5,AK593&lt;=AO$5),2,IF(AND(AC590=AL$5,AK593&lt;=AP$5),1,0)))+IF(AND(AC590=AL$6,AK593&lt;=AN$6),3,IF(AND(AC590=AL$6,AK593&lt;=AO$6),2,IF(AND(AC590=AL$6,AK593&lt;=AP$6),1,0)))+IF(AND(AC590=AL$7,AK593&lt;=AN$7),3,IF(AND(AC590=AL$7,AK593&lt;=AO$7),2,IF(AND(AC590=AL$7,AK593&lt;=AP$7),1,0)))))</f>
        <v/>
      </c>
      <c r="AC593" s="276" t="str">
        <f t="shared" ref="AC593" si="2029">IF($F$24="","",$F$24)</f>
        <v>Health Services</v>
      </c>
      <c r="AD593" s="646"/>
      <c r="AE593" s="647"/>
      <c r="AF593" s="648"/>
      <c r="AG593" s="646"/>
      <c r="AH593" s="647"/>
      <c r="AI593" s="647"/>
      <c r="AJ593" s="648"/>
      <c r="AK593" s="408"/>
      <c r="AU593" s="394"/>
    </row>
    <row r="594" spans="4:47" x14ac:dyDescent="0.25">
      <c r="D594" s="407" t="str">
        <f t="shared" si="2013"/>
        <v/>
      </c>
      <c r="E594" s="354" t="str">
        <f t="shared" ref="E594" si="2030">IF(OR(N594="",N594=0,G594="",J594=""),"",(IF(AND(F590=O$4,N594&lt;=Q$4),3,IF(AND(F590=O$4,N594&lt;=R$4),2,IF(AND(F590=O$4,N594&lt;=S$4),1,0)))+IF(AND(F590=O$5,N594&lt;=Q$5),3,IF(AND(F590=O$5,N594&lt;=R$5),2,IF(AND(F590=O$5,N594&lt;=S$5),1,0)))+IF(AND(F590=O$6,N594&lt;=Q$6),3,IF(AND(F590=O$6,N594&lt;=R$6),2,IF(AND(F590=O$6,N594&lt;=S$6),1,0)))+IF(AND(F590=O$7,N594&lt;=Q$7),3,IF(AND(F590=O$7,N594&lt;=R$7),2,IF(AND(F590=O$7,N594&lt;=S$7),1,0)))))</f>
        <v/>
      </c>
      <c r="F594" s="276" t="str">
        <f t="shared" ref="F594" si="2031">IF($F$25="","",$F$25)</f>
        <v>Recreation</v>
      </c>
      <c r="G594" s="638"/>
      <c r="H594" s="639"/>
      <c r="I594" s="640"/>
      <c r="J594" s="638"/>
      <c r="K594" s="639"/>
      <c r="L594" s="639"/>
      <c r="M594" s="640"/>
      <c r="N594" s="269"/>
      <c r="X594" s="394"/>
      <c r="AA594" s="407" t="str">
        <f t="shared" si="1903"/>
        <v/>
      </c>
      <c r="AB594" s="354" t="str">
        <f t="shared" ref="AB594" si="2032">IF(OR(AK594="",AK594=0,AD594="",AG594=""),"",(IF(AND(AC590=AL$4,AK594&lt;=AN$4),3,IF(AND(AC590=AL$4,AK594&lt;=AO$4),2,IF(AND(AC590=AL$4,AK594&lt;=AP$4),1,0)))+IF(AND(AC590=AL$5,AK594&lt;=AN$5),3,IF(AND(AC590=AL$5,AK594&lt;=AO$5),2,IF(AND(AC590=AL$5,AK594&lt;=AP$5),1,0)))+IF(AND(AC590=AL$6,AK594&lt;=AN$6),3,IF(AND(AC590=AL$6,AK594&lt;=AO$6),2,IF(AND(AC590=AL$6,AK594&lt;=AP$6),1,0)))+IF(AND(AC590=AL$7,AK594&lt;=AN$7),3,IF(AND(AC590=AL$7,AK594&lt;=AO$7),2,IF(AND(AC590=AL$7,AK594&lt;=AP$7),1,0)))))</f>
        <v/>
      </c>
      <c r="AC594" s="276" t="str">
        <f t="shared" ref="AC594" si="2033">IF($F$25="","",$F$25)</f>
        <v>Recreation</v>
      </c>
      <c r="AD594" s="646"/>
      <c r="AE594" s="647"/>
      <c r="AF594" s="648"/>
      <c r="AG594" s="646"/>
      <c r="AH594" s="647"/>
      <c r="AI594" s="647"/>
      <c r="AJ594" s="648"/>
      <c r="AK594" s="408"/>
      <c r="AU594" s="394"/>
    </row>
    <row r="595" spans="4:47" ht="15" customHeight="1" thickBot="1" x14ac:dyDescent="0.3">
      <c r="D595" s="409"/>
      <c r="E595" s="132"/>
      <c r="F595" s="132"/>
      <c r="G595" s="132"/>
      <c r="H595" s="132"/>
      <c r="I595" s="132"/>
      <c r="J595" s="132"/>
      <c r="K595" s="132"/>
      <c r="L595" s="132"/>
      <c r="M595" s="132"/>
      <c r="N595" s="410"/>
      <c r="O595" s="411"/>
      <c r="X595" s="394"/>
      <c r="AA595" s="409"/>
      <c r="AB595" s="132"/>
      <c r="AC595" s="132"/>
      <c r="AD595" s="132"/>
      <c r="AE595" s="132"/>
      <c r="AF595" s="132"/>
      <c r="AG595" s="132"/>
      <c r="AH595" s="132"/>
      <c r="AI595" s="132"/>
      <c r="AJ595" s="132"/>
      <c r="AK595" s="410"/>
      <c r="AL595" s="411"/>
      <c r="AU595" s="394"/>
    </row>
    <row r="596" spans="4:47" ht="15" customHeight="1" x14ac:dyDescent="0.25">
      <c r="D596" s="641"/>
      <c r="E596" s="642"/>
      <c r="F596" s="642"/>
      <c r="G596" s="642"/>
      <c r="H596" s="642"/>
      <c r="I596" s="642"/>
      <c r="J596" s="642"/>
      <c r="K596" s="642"/>
      <c r="L596" s="642"/>
      <c r="M596" s="642"/>
      <c r="N596" s="643"/>
      <c r="X596" s="394"/>
      <c r="AA596" s="641"/>
      <c r="AB596" s="642"/>
      <c r="AC596" s="642"/>
      <c r="AD596" s="642"/>
      <c r="AE596" s="642"/>
      <c r="AF596" s="642"/>
      <c r="AG596" s="642"/>
      <c r="AH596" s="642"/>
      <c r="AI596" s="642"/>
      <c r="AJ596" s="642"/>
      <c r="AK596" s="643"/>
      <c r="AU596" s="394"/>
    </row>
    <row r="597" spans="4:47" ht="15" customHeight="1" x14ac:dyDescent="0.25">
      <c r="D597" s="398"/>
      <c r="E597" s="124" t="s">
        <v>35</v>
      </c>
      <c r="F597" s="353">
        <v>72</v>
      </c>
      <c r="G597" s="124" t="s">
        <v>306</v>
      </c>
      <c r="H597" s="124"/>
      <c r="I597" s="124"/>
      <c r="J597" s="21" t="s">
        <v>144</v>
      </c>
      <c r="K597" s="265"/>
      <c r="L597" s="1"/>
      <c r="M597" s="1"/>
      <c r="N597" s="400"/>
      <c r="X597" s="394"/>
      <c r="AA597" s="398"/>
      <c r="AB597" s="124" t="s">
        <v>35</v>
      </c>
      <c r="AC597" s="353">
        <v>72</v>
      </c>
      <c r="AD597" s="124" t="s">
        <v>306</v>
      </c>
      <c r="AE597" s="124"/>
      <c r="AF597" s="124"/>
      <c r="AG597" s="21" t="s">
        <v>144</v>
      </c>
      <c r="AH597" s="399"/>
      <c r="AI597" s="1"/>
      <c r="AJ597" s="1"/>
      <c r="AK597" s="400"/>
      <c r="AU597" s="394"/>
    </row>
    <row r="598" spans="4:47" ht="15" customHeight="1" x14ac:dyDescent="0.25">
      <c r="D598" s="644" t="s">
        <v>36</v>
      </c>
      <c r="E598" s="645"/>
      <c r="F598" s="268" t="s">
        <v>28</v>
      </c>
      <c r="G598" s="402" t="str">
        <f t="shared" ref="G598" si="2034">IF(F598=O$4,P$4,IF(F598=O$5,P$5,IF(F598=O$6,P$6,IF(F598=O$7,P$7,IF(F598=O$8,"","")))))</f>
        <v/>
      </c>
      <c r="H598" s="403"/>
      <c r="I598" s="403"/>
      <c r="J598" s="21" t="s">
        <v>145</v>
      </c>
      <c r="K598" s="265"/>
      <c r="L598" s="3"/>
      <c r="M598" s="3"/>
      <c r="N598" s="404"/>
      <c r="X598" s="394"/>
      <c r="AA598" s="644" t="s">
        <v>36</v>
      </c>
      <c r="AB598" s="645"/>
      <c r="AC598" s="401" t="s">
        <v>28</v>
      </c>
      <c r="AD598" s="402" t="str">
        <f t="shared" ref="AD598" si="2035">IF(AC598=AL$4,AM$4,IF(AC598=AL$5,AM$5,IF(AC598=AL$6,AM$6,IF(AC598=AL$7,AM$7,IF(AC598=AL$8,"","")))))</f>
        <v/>
      </c>
      <c r="AE598" s="403"/>
      <c r="AF598" s="403"/>
      <c r="AG598" s="21" t="s">
        <v>145</v>
      </c>
      <c r="AH598" s="399"/>
      <c r="AI598" s="3"/>
      <c r="AJ598" s="3"/>
      <c r="AK598" s="404"/>
      <c r="AU598" s="394"/>
    </row>
    <row r="599" spans="4:47" ht="15" customHeight="1" x14ac:dyDescent="0.25">
      <c r="D599" s="405" t="s">
        <v>299</v>
      </c>
      <c r="E599" s="361" t="s">
        <v>59</v>
      </c>
      <c r="F599" s="124" t="s">
        <v>37</v>
      </c>
      <c r="G599" s="124" t="s">
        <v>38</v>
      </c>
      <c r="H599" s="124"/>
      <c r="I599" s="124"/>
      <c r="J599" s="124" t="s">
        <v>39</v>
      </c>
      <c r="K599" s="124"/>
      <c r="L599" s="124"/>
      <c r="M599" s="124"/>
      <c r="N599" s="406" t="s">
        <v>40</v>
      </c>
      <c r="O599" s="396" t="s">
        <v>25</v>
      </c>
      <c r="P599" s="396"/>
      <c r="Q599" s="396" t="str">
        <f t="shared" ref="Q599" si="2036">IF($F$23="","",$F$23)</f>
        <v>Education /Job Training</v>
      </c>
      <c r="R599" s="396" t="str">
        <f t="shared" ref="R599" si="2037">IF($F$24="","",$F$24)</f>
        <v>Health Services</v>
      </c>
      <c r="S599" s="396" t="str">
        <f t="shared" ref="S599" si="2038">IF($F$25="","",$F$25)</f>
        <v>Recreation</v>
      </c>
      <c r="X599" s="394"/>
      <c r="AA599" s="405" t="s">
        <v>299</v>
      </c>
      <c r="AB599" s="361" t="s">
        <v>59</v>
      </c>
      <c r="AC599" s="124" t="s">
        <v>37</v>
      </c>
      <c r="AD599" s="124" t="s">
        <v>38</v>
      </c>
      <c r="AE599" s="124"/>
      <c r="AF599" s="124"/>
      <c r="AG599" s="124" t="s">
        <v>39</v>
      </c>
      <c r="AH599" s="124"/>
      <c r="AI599" s="124"/>
      <c r="AJ599" s="124"/>
      <c r="AK599" s="406" t="s">
        <v>40</v>
      </c>
      <c r="AL599" s="396" t="s">
        <v>25</v>
      </c>
      <c r="AM599" s="396"/>
      <c r="AN599" s="396" t="str">
        <f t="shared" ref="AN599" si="2039">IF($F$23="","",$F$23)</f>
        <v>Education /Job Training</v>
      </c>
      <c r="AO599" s="396" t="str">
        <f t="shared" ref="AO599" si="2040">IF($F$24="","",$F$24)</f>
        <v>Health Services</v>
      </c>
      <c r="AP599" s="396" t="str">
        <f t="shared" ref="AP599" si="2041">IF($F$25="","",$F$25)</f>
        <v>Recreation</v>
      </c>
      <c r="AU599" s="394"/>
    </row>
    <row r="600" spans="4:47" x14ac:dyDescent="0.25">
      <c r="D600" s="407" t="str">
        <f t="shared" ref="D600:D602" si="2042">IFERROR(VLOOKUP($E600,$U$4:$V$6,2,0),"")</f>
        <v/>
      </c>
      <c r="E600" s="354" t="str">
        <f t="shared" ref="E600" si="2043">IF(OR(N600="",N600=0,G600="",J600=""),"",(IF(AND(F598=O$4,N600&lt;=Q$4),3,IF(AND(F598=O$4,N600&lt;=R$4),2,IF(AND(F598=O$4,N600&lt;=S$4),1,0)))+IF(AND(F598=O$5,N600&lt;=Q$5),3,IF(AND(F598=O$5,N600&lt;=R$5),2,IF(AND(F598=O$5,N600&lt;=S$5),1,0)))+IF(AND(F598=O$6,N600&lt;=Q$6),3,IF(AND(F598=O$6,N600&lt;=R$6),2,IF(AND(F598=O$6,N600&lt;=S$6),1,0)))+IF(AND(F598=O$7,N600&lt;=Q$7),3,IF(AND(F598=O$7,N600&lt;=R$7),2,IF(AND(F598=O$7,N600&lt;=S$7),1,0)))))</f>
        <v/>
      </c>
      <c r="F600" s="276" t="str">
        <f t="shared" ref="F600" si="2044">IF($F$23="","",$F$23)</f>
        <v>Education /Job Training</v>
      </c>
      <c r="G600" s="638"/>
      <c r="H600" s="639"/>
      <c r="I600" s="640"/>
      <c r="J600" s="638"/>
      <c r="K600" s="639"/>
      <c r="L600" s="639"/>
      <c r="M600" s="640"/>
      <c r="N600" s="269"/>
      <c r="O600" s="392">
        <f t="shared" ref="O600" si="2045">IF(F598="",0,1)</f>
        <v>0</v>
      </c>
      <c r="Q600" s="392" t="str">
        <f t="shared" ref="Q600" si="2046">IF(F598="","",IF(E600="",0,E600))</f>
        <v/>
      </c>
      <c r="R600" s="392" t="str">
        <f t="shared" ref="R600" si="2047">IF(F598="","",IF(E601="",0,E601))</f>
        <v/>
      </c>
      <c r="S600" s="392" t="str">
        <f t="shared" ref="S600" si="2048">IF(F598="","",IF(E602="",0,E602))</f>
        <v/>
      </c>
      <c r="X600" s="394"/>
      <c r="AA600" s="407" t="str">
        <f t="shared" si="1903"/>
        <v/>
      </c>
      <c r="AB600" s="354" t="str">
        <f t="shared" ref="AB600" si="2049">IF(OR(AK600="",AK600=0,AD600="",AG600=""),"",(IF(AND(AC598=AL$4,AK600&lt;=AN$4),3,IF(AND(AC598=AL$4,AK600&lt;=AO$4),2,IF(AND(AC598=AL$4,AK600&lt;=AP$4),1,0)))+IF(AND(AC598=AL$5,AK600&lt;=AN$5),3,IF(AND(AC598=AL$5,AK600&lt;=AO$5),2,IF(AND(AC598=AL$5,AK600&lt;=AP$5),1,0)))+IF(AND(AC598=AL$6,AK600&lt;=AN$6),3,IF(AND(AC598=AL$6,AK600&lt;=AO$6),2,IF(AND(AC598=AL$6,AK600&lt;=AP$6),1,0)))+IF(AND(AC598=AL$7,AK600&lt;=AN$7),3,IF(AND(AC598=AL$7,AK600&lt;=AO$7),2,IF(AND(AC598=AL$7,AK600&lt;=AP$7),1,0)))))</f>
        <v/>
      </c>
      <c r="AC600" s="276" t="str">
        <f t="shared" ref="AC600" si="2050">IF($F$23="","",$F$23)</f>
        <v>Education /Job Training</v>
      </c>
      <c r="AD600" s="646"/>
      <c r="AE600" s="647"/>
      <c r="AF600" s="648"/>
      <c r="AG600" s="646"/>
      <c r="AH600" s="647"/>
      <c r="AI600" s="647"/>
      <c r="AJ600" s="648"/>
      <c r="AK600" s="408"/>
      <c r="AL600" s="392">
        <f t="shared" ref="AL600" si="2051">IF(AC598="",0,1)</f>
        <v>0</v>
      </c>
      <c r="AN600" s="392" t="str">
        <f t="shared" ref="AN600" si="2052">IF(AC598="","",IF(AB600="",0,AB600))</f>
        <v/>
      </c>
      <c r="AO600" s="392" t="str">
        <f t="shared" ref="AO600" si="2053">IF(AC598="","",IF(AB601="",0,AB601))</f>
        <v/>
      </c>
      <c r="AP600" s="392" t="str">
        <f t="shared" ref="AP600" si="2054">IF(AC598="","",IF(AB602="",0,AB602))</f>
        <v/>
      </c>
      <c r="AU600" s="394"/>
    </row>
    <row r="601" spans="4:47" x14ac:dyDescent="0.25">
      <c r="D601" s="407" t="str">
        <f t="shared" si="2042"/>
        <v/>
      </c>
      <c r="E601" s="354" t="str">
        <f t="shared" ref="E601" si="2055">IF(OR(N601="",N601=0,G601="",J601=""),"",(IF(AND(F598=O$4,N601&lt;=Q$4),3,IF(AND(F598=O$4,N601&lt;=R$4),2,IF(AND(F598=O$4,N601&lt;=S$4),1,0)))+IF(AND(F598=O$5,N601&lt;=Q$5),3,IF(AND(F598=O$5,N601&lt;=R$5),2,IF(AND(F598=O$5,N601&lt;=S$5),1,0)))+IF(AND(F598=O$6,N601&lt;=Q$6),3,IF(AND(F598=O$6,N601&lt;=R$6),2,IF(AND(F598=O$6,N601&lt;=S$6),1,0)))+IF(AND(F598=O$7,N601&lt;=Q$7),3,IF(AND(F598=O$7,N601&lt;=R$7),2,IF(AND(F598=O$7,N601&lt;=S$7),1,0)))))</f>
        <v/>
      </c>
      <c r="F601" s="276" t="str">
        <f t="shared" ref="F601" si="2056">IF($F$24="","",$F$24)</f>
        <v>Health Services</v>
      </c>
      <c r="G601" s="638"/>
      <c r="H601" s="639"/>
      <c r="I601" s="640"/>
      <c r="J601" s="638"/>
      <c r="K601" s="639"/>
      <c r="L601" s="639"/>
      <c r="M601" s="640"/>
      <c r="N601" s="269"/>
      <c r="X601" s="394"/>
      <c r="AA601" s="407" t="str">
        <f t="shared" si="1903"/>
        <v/>
      </c>
      <c r="AB601" s="354" t="str">
        <f t="shared" ref="AB601" si="2057">IF(OR(AK601="",AK601=0,AD601="",AG601=""),"",(IF(AND(AC598=AL$4,AK601&lt;=AN$4),3,IF(AND(AC598=AL$4,AK601&lt;=AO$4),2,IF(AND(AC598=AL$4,AK601&lt;=AP$4),1,0)))+IF(AND(AC598=AL$5,AK601&lt;=AN$5),3,IF(AND(AC598=AL$5,AK601&lt;=AO$5),2,IF(AND(AC598=AL$5,AK601&lt;=AP$5),1,0)))+IF(AND(AC598=AL$6,AK601&lt;=AN$6),3,IF(AND(AC598=AL$6,AK601&lt;=AO$6),2,IF(AND(AC598=AL$6,AK601&lt;=AP$6),1,0)))+IF(AND(AC598=AL$7,AK601&lt;=AN$7),3,IF(AND(AC598=AL$7,AK601&lt;=AO$7),2,IF(AND(AC598=AL$7,AK601&lt;=AP$7),1,0)))))</f>
        <v/>
      </c>
      <c r="AC601" s="276" t="str">
        <f t="shared" ref="AC601" si="2058">IF($F$24="","",$F$24)</f>
        <v>Health Services</v>
      </c>
      <c r="AD601" s="646"/>
      <c r="AE601" s="647"/>
      <c r="AF601" s="648"/>
      <c r="AG601" s="646"/>
      <c r="AH601" s="647"/>
      <c r="AI601" s="647"/>
      <c r="AJ601" s="648"/>
      <c r="AK601" s="408"/>
      <c r="AU601" s="394"/>
    </row>
    <row r="602" spans="4:47" x14ac:dyDescent="0.25">
      <c r="D602" s="407" t="str">
        <f t="shared" si="2042"/>
        <v/>
      </c>
      <c r="E602" s="354" t="str">
        <f t="shared" ref="E602" si="2059">IF(OR(N602="",N602=0,G602="",J602=""),"",(IF(AND(F598=O$4,N602&lt;=Q$4),3,IF(AND(F598=O$4,N602&lt;=R$4),2,IF(AND(F598=O$4,N602&lt;=S$4),1,0)))+IF(AND(F598=O$5,N602&lt;=Q$5),3,IF(AND(F598=O$5,N602&lt;=R$5),2,IF(AND(F598=O$5,N602&lt;=S$5),1,0)))+IF(AND(F598=O$6,N602&lt;=Q$6),3,IF(AND(F598=O$6,N602&lt;=R$6),2,IF(AND(F598=O$6,N602&lt;=S$6),1,0)))+IF(AND(F598=O$7,N602&lt;=Q$7),3,IF(AND(F598=O$7,N602&lt;=R$7),2,IF(AND(F598=O$7,N602&lt;=S$7),1,0)))))</f>
        <v/>
      </c>
      <c r="F602" s="276" t="str">
        <f t="shared" ref="F602" si="2060">IF($F$25="","",$F$25)</f>
        <v>Recreation</v>
      </c>
      <c r="G602" s="638"/>
      <c r="H602" s="639"/>
      <c r="I602" s="640"/>
      <c r="J602" s="638"/>
      <c r="K602" s="639"/>
      <c r="L602" s="639"/>
      <c r="M602" s="640"/>
      <c r="N602" s="269"/>
      <c r="X602" s="394"/>
      <c r="AA602" s="407" t="str">
        <f t="shared" si="1903"/>
        <v/>
      </c>
      <c r="AB602" s="354" t="str">
        <f t="shared" ref="AB602" si="2061">IF(OR(AK602="",AK602=0,AD602="",AG602=""),"",(IF(AND(AC598=AL$4,AK602&lt;=AN$4),3,IF(AND(AC598=AL$4,AK602&lt;=AO$4),2,IF(AND(AC598=AL$4,AK602&lt;=AP$4),1,0)))+IF(AND(AC598=AL$5,AK602&lt;=AN$5),3,IF(AND(AC598=AL$5,AK602&lt;=AO$5),2,IF(AND(AC598=AL$5,AK602&lt;=AP$5),1,0)))+IF(AND(AC598=AL$6,AK602&lt;=AN$6),3,IF(AND(AC598=AL$6,AK602&lt;=AO$6),2,IF(AND(AC598=AL$6,AK602&lt;=AP$6),1,0)))+IF(AND(AC598=AL$7,AK602&lt;=AN$7),3,IF(AND(AC598=AL$7,AK602&lt;=AO$7),2,IF(AND(AC598=AL$7,AK602&lt;=AP$7),1,0)))))</f>
        <v/>
      </c>
      <c r="AC602" s="276" t="str">
        <f t="shared" ref="AC602" si="2062">IF($F$25="","",$F$25)</f>
        <v>Recreation</v>
      </c>
      <c r="AD602" s="646"/>
      <c r="AE602" s="647"/>
      <c r="AF602" s="648"/>
      <c r="AG602" s="646"/>
      <c r="AH602" s="647"/>
      <c r="AI602" s="647"/>
      <c r="AJ602" s="648"/>
      <c r="AK602" s="408"/>
      <c r="AU602" s="394"/>
    </row>
    <row r="603" spans="4:47" ht="16.5" thickBot="1" x14ac:dyDescent="0.3">
      <c r="D603" s="409"/>
      <c r="E603" s="132"/>
      <c r="F603" s="132"/>
      <c r="G603" s="132"/>
      <c r="H603" s="132"/>
      <c r="I603" s="132"/>
      <c r="J603" s="132"/>
      <c r="K603" s="132"/>
      <c r="L603" s="132"/>
      <c r="M603" s="132"/>
      <c r="N603" s="410"/>
      <c r="O603" s="411"/>
      <c r="X603" s="394"/>
      <c r="AA603" s="409"/>
      <c r="AB603" s="132"/>
      <c r="AC603" s="132"/>
      <c r="AD603" s="132"/>
      <c r="AE603" s="132"/>
      <c r="AF603" s="132"/>
      <c r="AG603" s="132"/>
      <c r="AH603" s="132"/>
      <c r="AI603" s="132"/>
      <c r="AJ603" s="132"/>
      <c r="AK603" s="410"/>
      <c r="AL603" s="411"/>
      <c r="AU603" s="394"/>
    </row>
    <row r="604" spans="4:47" x14ac:dyDescent="0.25">
      <c r="D604" s="641"/>
      <c r="E604" s="642"/>
      <c r="F604" s="642"/>
      <c r="G604" s="642"/>
      <c r="H604" s="642"/>
      <c r="I604" s="642"/>
      <c r="J604" s="642"/>
      <c r="K604" s="642"/>
      <c r="L604" s="642"/>
      <c r="M604" s="642"/>
      <c r="N604" s="643"/>
      <c r="X604" s="394"/>
      <c r="AA604" s="641"/>
      <c r="AB604" s="642"/>
      <c r="AC604" s="642"/>
      <c r="AD604" s="642"/>
      <c r="AE604" s="642"/>
      <c r="AF604" s="642"/>
      <c r="AG604" s="642"/>
      <c r="AH604" s="642"/>
      <c r="AI604" s="642"/>
      <c r="AJ604" s="642"/>
      <c r="AK604" s="643"/>
      <c r="AU604" s="394"/>
    </row>
    <row r="605" spans="4:47" ht="15" customHeight="1" x14ac:dyDescent="0.25">
      <c r="D605" s="398"/>
      <c r="E605" s="124" t="s">
        <v>35</v>
      </c>
      <c r="F605" s="353">
        <v>73</v>
      </c>
      <c r="G605" s="124" t="s">
        <v>306</v>
      </c>
      <c r="H605" s="124"/>
      <c r="I605" s="124"/>
      <c r="J605" s="21" t="s">
        <v>144</v>
      </c>
      <c r="K605" s="265"/>
      <c r="L605" s="1"/>
      <c r="M605" s="1"/>
      <c r="N605" s="400"/>
      <c r="X605" s="394"/>
      <c r="AA605" s="398"/>
      <c r="AB605" s="124" t="s">
        <v>35</v>
      </c>
      <c r="AC605" s="353">
        <v>73</v>
      </c>
      <c r="AD605" s="124" t="s">
        <v>306</v>
      </c>
      <c r="AE605" s="124"/>
      <c r="AF605" s="124"/>
      <c r="AG605" s="21" t="s">
        <v>144</v>
      </c>
      <c r="AH605" s="399"/>
      <c r="AI605" s="1"/>
      <c r="AJ605" s="1"/>
      <c r="AK605" s="400"/>
      <c r="AU605" s="394"/>
    </row>
    <row r="606" spans="4:47" ht="15" customHeight="1" x14ac:dyDescent="0.25">
      <c r="D606" s="644" t="s">
        <v>36</v>
      </c>
      <c r="E606" s="645"/>
      <c r="F606" s="268" t="s">
        <v>28</v>
      </c>
      <c r="G606" s="402" t="str">
        <f t="shared" ref="G606" si="2063">IF(F606=O$4,P$4,IF(F606=O$5,P$5,IF(F606=O$6,P$6,IF(F606=O$7,P$7,IF(F606=O$8,"","")))))</f>
        <v/>
      </c>
      <c r="H606" s="403"/>
      <c r="I606" s="403"/>
      <c r="J606" s="21" t="s">
        <v>145</v>
      </c>
      <c r="K606" s="265"/>
      <c r="L606" s="3"/>
      <c r="M606" s="3"/>
      <c r="N606" s="404"/>
      <c r="X606" s="394"/>
      <c r="AA606" s="644" t="s">
        <v>36</v>
      </c>
      <c r="AB606" s="645"/>
      <c r="AC606" s="401" t="s">
        <v>28</v>
      </c>
      <c r="AD606" s="402" t="str">
        <f t="shared" ref="AD606" si="2064">IF(AC606=AL$4,AM$4,IF(AC606=AL$5,AM$5,IF(AC606=AL$6,AM$6,IF(AC606=AL$7,AM$7,IF(AC606=AL$8,"","")))))</f>
        <v/>
      </c>
      <c r="AE606" s="403"/>
      <c r="AF606" s="403"/>
      <c r="AG606" s="21" t="s">
        <v>145</v>
      </c>
      <c r="AH606" s="399"/>
      <c r="AI606" s="3"/>
      <c r="AJ606" s="3"/>
      <c r="AK606" s="404"/>
      <c r="AU606" s="394"/>
    </row>
    <row r="607" spans="4:47" ht="15" customHeight="1" x14ac:dyDescent="0.25">
      <c r="D607" s="405" t="s">
        <v>299</v>
      </c>
      <c r="E607" s="361" t="s">
        <v>59</v>
      </c>
      <c r="F607" s="124" t="s">
        <v>37</v>
      </c>
      <c r="G607" s="124" t="s">
        <v>38</v>
      </c>
      <c r="H607" s="124"/>
      <c r="I607" s="124"/>
      <c r="J607" s="124" t="s">
        <v>39</v>
      </c>
      <c r="K607" s="124"/>
      <c r="L607" s="124"/>
      <c r="M607" s="124"/>
      <c r="N607" s="406" t="s">
        <v>40</v>
      </c>
      <c r="O607" s="396" t="s">
        <v>25</v>
      </c>
      <c r="P607" s="396"/>
      <c r="Q607" s="396" t="str">
        <f t="shared" ref="Q607" si="2065">IF($F$23="","",$F$23)</f>
        <v>Education /Job Training</v>
      </c>
      <c r="R607" s="396" t="str">
        <f t="shared" ref="R607" si="2066">IF($F$24="","",$F$24)</f>
        <v>Health Services</v>
      </c>
      <c r="S607" s="396" t="str">
        <f t="shared" ref="S607" si="2067">IF($F$25="","",$F$25)</f>
        <v>Recreation</v>
      </c>
      <c r="X607" s="394"/>
      <c r="AA607" s="405" t="s">
        <v>299</v>
      </c>
      <c r="AB607" s="361" t="s">
        <v>59</v>
      </c>
      <c r="AC607" s="124" t="s">
        <v>37</v>
      </c>
      <c r="AD607" s="124" t="s">
        <v>38</v>
      </c>
      <c r="AE607" s="124"/>
      <c r="AF607" s="124"/>
      <c r="AG607" s="124" t="s">
        <v>39</v>
      </c>
      <c r="AH607" s="124"/>
      <c r="AI607" s="124"/>
      <c r="AJ607" s="124"/>
      <c r="AK607" s="406" t="s">
        <v>40</v>
      </c>
      <c r="AL607" s="396" t="s">
        <v>25</v>
      </c>
      <c r="AM607" s="396"/>
      <c r="AN607" s="396" t="str">
        <f t="shared" ref="AN607" si="2068">IF($F$23="","",$F$23)</f>
        <v>Education /Job Training</v>
      </c>
      <c r="AO607" s="396" t="str">
        <f t="shared" ref="AO607" si="2069">IF($F$24="","",$F$24)</f>
        <v>Health Services</v>
      </c>
      <c r="AP607" s="396" t="str">
        <f t="shared" ref="AP607" si="2070">IF($F$25="","",$F$25)</f>
        <v>Recreation</v>
      </c>
      <c r="AU607" s="394"/>
    </row>
    <row r="608" spans="4:47" ht="15" customHeight="1" x14ac:dyDescent="0.25">
      <c r="D608" s="407" t="str">
        <f t="shared" ref="D608:D610" si="2071">IFERROR(VLOOKUP($E608,$U$4:$V$6,2,0),"")</f>
        <v/>
      </c>
      <c r="E608" s="354" t="str">
        <f t="shared" ref="E608" si="2072">IF(OR(N608="",N608=0,G608="",J608=""),"",(IF(AND(F606=O$4,N608&lt;=Q$4),3,IF(AND(F606=O$4,N608&lt;=R$4),2,IF(AND(F606=O$4,N608&lt;=S$4),1,0)))+IF(AND(F606=O$5,N608&lt;=Q$5),3,IF(AND(F606=O$5,N608&lt;=R$5),2,IF(AND(F606=O$5,N608&lt;=S$5),1,0)))+IF(AND(F606=O$6,N608&lt;=Q$6),3,IF(AND(F606=O$6,N608&lt;=R$6),2,IF(AND(F606=O$6,N608&lt;=S$6),1,0)))+IF(AND(F606=O$7,N608&lt;=Q$7),3,IF(AND(F606=O$7,N608&lt;=R$7),2,IF(AND(F606=O$7,N608&lt;=S$7),1,0)))))</f>
        <v/>
      </c>
      <c r="F608" s="276" t="str">
        <f t="shared" ref="F608" si="2073">IF($F$23="","",$F$23)</f>
        <v>Education /Job Training</v>
      </c>
      <c r="G608" s="638"/>
      <c r="H608" s="639"/>
      <c r="I608" s="640"/>
      <c r="J608" s="638"/>
      <c r="K608" s="639"/>
      <c r="L608" s="639"/>
      <c r="M608" s="640"/>
      <c r="N608" s="269"/>
      <c r="O608" s="392">
        <f t="shared" ref="O608" si="2074">IF(F606="",0,1)</f>
        <v>0</v>
      </c>
      <c r="Q608" s="392" t="str">
        <f t="shared" ref="Q608" si="2075">IF(F606="","",IF(E608="",0,E608))</f>
        <v/>
      </c>
      <c r="R608" s="392" t="str">
        <f t="shared" ref="R608" si="2076">IF(F606="","",IF(E609="",0,E609))</f>
        <v/>
      </c>
      <c r="S608" s="392" t="str">
        <f t="shared" ref="S608" si="2077">IF(F606="","",IF(E610="",0,E610))</f>
        <v/>
      </c>
      <c r="X608" s="394"/>
      <c r="AA608" s="407" t="str">
        <f t="shared" si="1903"/>
        <v/>
      </c>
      <c r="AB608" s="354" t="str">
        <f t="shared" ref="AB608" si="2078">IF(OR(AK608="",AK608=0,AD608="",AG608=""),"",(IF(AND(AC606=AL$4,AK608&lt;=AN$4),3,IF(AND(AC606=AL$4,AK608&lt;=AO$4),2,IF(AND(AC606=AL$4,AK608&lt;=AP$4),1,0)))+IF(AND(AC606=AL$5,AK608&lt;=AN$5),3,IF(AND(AC606=AL$5,AK608&lt;=AO$5),2,IF(AND(AC606=AL$5,AK608&lt;=AP$5),1,0)))+IF(AND(AC606=AL$6,AK608&lt;=AN$6),3,IF(AND(AC606=AL$6,AK608&lt;=AO$6),2,IF(AND(AC606=AL$6,AK608&lt;=AP$6),1,0)))+IF(AND(AC606=AL$7,AK608&lt;=AN$7),3,IF(AND(AC606=AL$7,AK608&lt;=AO$7),2,IF(AND(AC606=AL$7,AK608&lt;=AP$7),1,0)))))</f>
        <v/>
      </c>
      <c r="AC608" s="276" t="str">
        <f t="shared" ref="AC608" si="2079">IF($F$23="","",$F$23)</f>
        <v>Education /Job Training</v>
      </c>
      <c r="AD608" s="646"/>
      <c r="AE608" s="647"/>
      <c r="AF608" s="648"/>
      <c r="AG608" s="646"/>
      <c r="AH608" s="647"/>
      <c r="AI608" s="647"/>
      <c r="AJ608" s="648"/>
      <c r="AK608" s="408"/>
      <c r="AL608" s="392">
        <f t="shared" ref="AL608" si="2080">IF(AC606="",0,1)</f>
        <v>0</v>
      </c>
      <c r="AN608" s="392" t="str">
        <f t="shared" ref="AN608" si="2081">IF(AC606="","",IF(AB608="",0,AB608))</f>
        <v/>
      </c>
      <c r="AO608" s="392" t="str">
        <f t="shared" ref="AO608" si="2082">IF(AC606="","",IF(AB609="",0,AB609))</f>
        <v/>
      </c>
      <c r="AP608" s="392" t="str">
        <f t="shared" ref="AP608" si="2083">IF(AC606="","",IF(AB610="",0,AB610))</f>
        <v/>
      </c>
      <c r="AU608" s="394"/>
    </row>
    <row r="609" spans="4:47" ht="15" customHeight="1" x14ac:dyDescent="0.25">
      <c r="D609" s="407" t="str">
        <f t="shared" si="2071"/>
        <v/>
      </c>
      <c r="E609" s="354" t="str">
        <f t="shared" ref="E609" si="2084">IF(OR(N609="",N609=0,G609="",J609=""),"",(IF(AND(F606=O$4,N609&lt;=Q$4),3,IF(AND(F606=O$4,N609&lt;=R$4),2,IF(AND(F606=O$4,N609&lt;=S$4),1,0)))+IF(AND(F606=O$5,N609&lt;=Q$5),3,IF(AND(F606=O$5,N609&lt;=R$5),2,IF(AND(F606=O$5,N609&lt;=S$5),1,0)))+IF(AND(F606=O$6,N609&lt;=Q$6),3,IF(AND(F606=O$6,N609&lt;=R$6),2,IF(AND(F606=O$6,N609&lt;=S$6),1,0)))+IF(AND(F606=O$7,N609&lt;=Q$7),3,IF(AND(F606=O$7,N609&lt;=R$7),2,IF(AND(F606=O$7,N609&lt;=S$7),1,0)))))</f>
        <v/>
      </c>
      <c r="F609" s="276" t="str">
        <f t="shared" ref="F609" si="2085">IF($F$24="","",$F$24)</f>
        <v>Health Services</v>
      </c>
      <c r="G609" s="638"/>
      <c r="H609" s="639"/>
      <c r="I609" s="640"/>
      <c r="J609" s="638"/>
      <c r="K609" s="639"/>
      <c r="L609" s="639"/>
      <c r="M609" s="640"/>
      <c r="N609" s="269"/>
      <c r="X609" s="394"/>
      <c r="AA609" s="407" t="str">
        <f t="shared" si="1903"/>
        <v/>
      </c>
      <c r="AB609" s="354" t="str">
        <f t="shared" ref="AB609" si="2086">IF(OR(AK609="",AK609=0,AD609="",AG609=""),"",(IF(AND(AC606=AL$4,AK609&lt;=AN$4),3,IF(AND(AC606=AL$4,AK609&lt;=AO$4),2,IF(AND(AC606=AL$4,AK609&lt;=AP$4),1,0)))+IF(AND(AC606=AL$5,AK609&lt;=AN$5),3,IF(AND(AC606=AL$5,AK609&lt;=AO$5),2,IF(AND(AC606=AL$5,AK609&lt;=AP$5),1,0)))+IF(AND(AC606=AL$6,AK609&lt;=AN$6),3,IF(AND(AC606=AL$6,AK609&lt;=AO$6),2,IF(AND(AC606=AL$6,AK609&lt;=AP$6),1,0)))+IF(AND(AC606=AL$7,AK609&lt;=AN$7),3,IF(AND(AC606=AL$7,AK609&lt;=AO$7),2,IF(AND(AC606=AL$7,AK609&lt;=AP$7),1,0)))))</f>
        <v/>
      </c>
      <c r="AC609" s="276" t="str">
        <f t="shared" ref="AC609" si="2087">IF($F$24="","",$F$24)</f>
        <v>Health Services</v>
      </c>
      <c r="AD609" s="646"/>
      <c r="AE609" s="647"/>
      <c r="AF609" s="648"/>
      <c r="AG609" s="646"/>
      <c r="AH609" s="647"/>
      <c r="AI609" s="647"/>
      <c r="AJ609" s="648"/>
      <c r="AK609" s="408"/>
      <c r="AU609" s="394"/>
    </row>
    <row r="610" spans="4:47" x14ac:dyDescent="0.25">
      <c r="D610" s="407" t="str">
        <f t="shared" si="2071"/>
        <v/>
      </c>
      <c r="E610" s="354" t="str">
        <f t="shared" ref="E610" si="2088">IF(OR(N610="",N610=0,G610="",J610=""),"",(IF(AND(F606=O$4,N610&lt;=Q$4),3,IF(AND(F606=O$4,N610&lt;=R$4),2,IF(AND(F606=O$4,N610&lt;=S$4),1,0)))+IF(AND(F606=O$5,N610&lt;=Q$5),3,IF(AND(F606=O$5,N610&lt;=R$5),2,IF(AND(F606=O$5,N610&lt;=S$5),1,0)))+IF(AND(F606=O$6,N610&lt;=Q$6),3,IF(AND(F606=O$6,N610&lt;=R$6),2,IF(AND(F606=O$6,N610&lt;=S$6),1,0)))+IF(AND(F606=O$7,N610&lt;=Q$7),3,IF(AND(F606=O$7,N610&lt;=R$7),2,IF(AND(F606=O$7,N610&lt;=S$7),1,0)))))</f>
        <v/>
      </c>
      <c r="F610" s="276" t="str">
        <f t="shared" ref="F610" si="2089">IF($F$25="","",$F$25)</f>
        <v>Recreation</v>
      </c>
      <c r="G610" s="638"/>
      <c r="H610" s="639"/>
      <c r="I610" s="640"/>
      <c r="J610" s="638"/>
      <c r="K610" s="639"/>
      <c r="L610" s="639"/>
      <c r="M610" s="640"/>
      <c r="N610" s="269"/>
      <c r="X610" s="394"/>
      <c r="AA610" s="407" t="str">
        <f t="shared" si="1903"/>
        <v/>
      </c>
      <c r="AB610" s="354" t="str">
        <f t="shared" ref="AB610" si="2090">IF(OR(AK610="",AK610=0,AD610="",AG610=""),"",(IF(AND(AC606=AL$4,AK610&lt;=AN$4),3,IF(AND(AC606=AL$4,AK610&lt;=AO$4),2,IF(AND(AC606=AL$4,AK610&lt;=AP$4),1,0)))+IF(AND(AC606=AL$5,AK610&lt;=AN$5),3,IF(AND(AC606=AL$5,AK610&lt;=AO$5),2,IF(AND(AC606=AL$5,AK610&lt;=AP$5),1,0)))+IF(AND(AC606=AL$6,AK610&lt;=AN$6),3,IF(AND(AC606=AL$6,AK610&lt;=AO$6),2,IF(AND(AC606=AL$6,AK610&lt;=AP$6),1,0)))+IF(AND(AC606=AL$7,AK610&lt;=AN$7),3,IF(AND(AC606=AL$7,AK610&lt;=AO$7),2,IF(AND(AC606=AL$7,AK610&lt;=AP$7),1,0)))))</f>
        <v/>
      </c>
      <c r="AC610" s="276" t="str">
        <f t="shared" ref="AC610" si="2091">IF($F$25="","",$F$25)</f>
        <v>Recreation</v>
      </c>
      <c r="AD610" s="646"/>
      <c r="AE610" s="647"/>
      <c r="AF610" s="648"/>
      <c r="AG610" s="646"/>
      <c r="AH610" s="647"/>
      <c r="AI610" s="647"/>
      <c r="AJ610" s="648"/>
      <c r="AK610" s="408"/>
      <c r="AU610" s="394"/>
    </row>
    <row r="611" spans="4:47" ht="16.5" thickBot="1" x14ac:dyDescent="0.3">
      <c r="D611" s="409"/>
      <c r="E611" s="132"/>
      <c r="F611" s="132"/>
      <c r="G611" s="132"/>
      <c r="H611" s="132"/>
      <c r="I611" s="132"/>
      <c r="J611" s="132"/>
      <c r="K611" s="132"/>
      <c r="L611" s="132"/>
      <c r="M611" s="132"/>
      <c r="N611" s="410"/>
      <c r="O611" s="411"/>
      <c r="X611" s="394"/>
      <c r="AA611" s="409"/>
      <c r="AB611" s="132"/>
      <c r="AC611" s="132"/>
      <c r="AD611" s="132"/>
      <c r="AE611" s="132"/>
      <c r="AF611" s="132"/>
      <c r="AG611" s="132"/>
      <c r="AH611" s="132"/>
      <c r="AI611" s="132"/>
      <c r="AJ611" s="132"/>
      <c r="AK611" s="410"/>
      <c r="AL611" s="411"/>
      <c r="AU611" s="394"/>
    </row>
    <row r="612" spans="4:47" x14ac:dyDescent="0.25">
      <c r="D612" s="641"/>
      <c r="E612" s="642"/>
      <c r="F612" s="642"/>
      <c r="G612" s="642"/>
      <c r="H612" s="642"/>
      <c r="I612" s="642"/>
      <c r="J612" s="642"/>
      <c r="K612" s="642"/>
      <c r="L612" s="642"/>
      <c r="M612" s="642"/>
      <c r="N612" s="643"/>
      <c r="X612" s="394"/>
      <c r="AA612" s="641"/>
      <c r="AB612" s="642"/>
      <c r="AC612" s="642"/>
      <c r="AD612" s="642"/>
      <c r="AE612" s="642"/>
      <c r="AF612" s="642"/>
      <c r="AG612" s="642"/>
      <c r="AH612" s="642"/>
      <c r="AI612" s="642"/>
      <c r="AJ612" s="642"/>
      <c r="AK612" s="643"/>
      <c r="AU612" s="394"/>
    </row>
    <row r="613" spans="4:47" x14ac:dyDescent="0.25">
      <c r="D613" s="398"/>
      <c r="E613" s="124" t="s">
        <v>35</v>
      </c>
      <c r="F613" s="353">
        <v>74</v>
      </c>
      <c r="G613" s="124" t="s">
        <v>306</v>
      </c>
      <c r="H613" s="124"/>
      <c r="I613" s="124"/>
      <c r="J613" s="21" t="s">
        <v>144</v>
      </c>
      <c r="K613" s="265"/>
      <c r="L613" s="1"/>
      <c r="M613" s="1"/>
      <c r="N613" s="400"/>
      <c r="X613" s="394"/>
      <c r="AA613" s="398"/>
      <c r="AB613" s="124" t="s">
        <v>35</v>
      </c>
      <c r="AC613" s="353">
        <v>74</v>
      </c>
      <c r="AD613" s="124" t="s">
        <v>306</v>
      </c>
      <c r="AE613" s="124"/>
      <c r="AF613" s="124"/>
      <c r="AG613" s="21" t="s">
        <v>144</v>
      </c>
      <c r="AH613" s="399"/>
      <c r="AI613" s="1"/>
      <c r="AJ613" s="1"/>
      <c r="AK613" s="400"/>
      <c r="AU613" s="394"/>
    </row>
    <row r="614" spans="4:47" x14ac:dyDescent="0.25">
      <c r="D614" s="644" t="s">
        <v>36</v>
      </c>
      <c r="E614" s="645"/>
      <c r="F614" s="268" t="s">
        <v>28</v>
      </c>
      <c r="G614" s="402" t="str">
        <f t="shared" ref="G614" si="2092">IF(F614=O$4,P$4,IF(F614=O$5,P$5,IF(F614=O$6,P$6,IF(F614=O$7,P$7,IF(F614=O$8,"","")))))</f>
        <v/>
      </c>
      <c r="H614" s="403"/>
      <c r="I614" s="403"/>
      <c r="J614" s="21" t="s">
        <v>145</v>
      </c>
      <c r="K614" s="265"/>
      <c r="L614" s="3"/>
      <c r="M614" s="3"/>
      <c r="N614" s="404"/>
      <c r="X614" s="394"/>
      <c r="AA614" s="644" t="s">
        <v>36</v>
      </c>
      <c r="AB614" s="645"/>
      <c r="AC614" s="401" t="s">
        <v>28</v>
      </c>
      <c r="AD614" s="402" t="str">
        <f t="shared" ref="AD614" si="2093">IF(AC614=AL$4,AM$4,IF(AC614=AL$5,AM$5,IF(AC614=AL$6,AM$6,IF(AC614=AL$7,AM$7,IF(AC614=AL$8,"","")))))</f>
        <v/>
      </c>
      <c r="AE614" s="403"/>
      <c r="AF614" s="403"/>
      <c r="AG614" s="21" t="s">
        <v>145</v>
      </c>
      <c r="AH614" s="399"/>
      <c r="AI614" s="3"/>
      <c r="AJ614" s="3"/>
      <c r="AK614" s="404"/>
      <c r="AU614" s="394"/>
    </row>
    <row r="615" spans="4:47" ht="15" customHeight="1" x14ac:dyDescent="0.25">
      <c r="D615" s="405" t="s">
        <v>299</v>
      </c>
      <c r="E615" s="361" t="s">
        <v>59</v>
      </c>
      <c r="F615" s="124" t="s">
        <v>37</v>
      </c>
      <c r="G615" s="124" t="s">
        <v>38</v>
      </c>
      <c r="H615" s="124"/>
      <c r="I615" s="124"/>
      <c r="J615" s="124" t="s">
        <v>39</v>
      </c>
      <c r="K615" s="124"/>
      <c r="L615" s="124"/>
      <c r="M615" s="124"/>
      <c r="N615" s="406" t="s">
        <v>40</v>
      </c>
      <c r="O615" s="396" t="s">
        <v>25</v>
      </c>
      <c r="P615" s="396"/>
      <c r="Q615" s="396" t="str">
        <f t="shared" ref="Q615" si="2094">IF($F$23="","",$F$23)</f>
        <v>Education /Job Training</v>
      </c>
      <c r="R615" s="396" t="str">
        <f t="shared" ref="R615" si="2095">IF($F$24="","",$F$24)</f>
        <v>Health Services</v>
      </c>
      <c r="S615" s="396" t="str">
        <f t="shared" ref="S615" si="2096">IF($F$25="","",$F$25)</f>
        <v>Recreation</v>
      </c>
      <c r="X615" s="394"/>
      <c r="AA615" s="405" t="s">
        <v>299</v>
      </c>
      <c r="AB615" s="361" t="s">
        <v>59</v>
      </c>
      <c r="AC615" s="124" t="s">
        <v>37</v>
      </c>
      <c r="AD615" s="124" t="s">
        <v>38</v>
      </c>
      <c r="AE615" s="124"/>
      <c r="AF615" s="124"/>
      <c r="AG615" s="124" t="s">
        <v>39</v>
      </c>
      <c r="AH615" s="124"/>
      <c r="AI615" s="124"/>
      <c r="AJ615" s="124"/>
      <c r="AK615" s="406" t="s">
        <v>40</v>
      </c>
      <c r="AL615" s="396" t="s">
        <v>25</v>
      </c>
      <c r="AM615" s="396"/>
      <c r="AN615" s="396" t="str">
        <f t="shared" ref="AN615" si="2097">IF($F$23="","",$F$23)</f>
        <v>Education /Job Training</v>
      </c>
      <c r="AO615" s="396" t="str">
        <f t="shared" ref="AO615" si="2098">IF($F$24="","",$F$24)</f>
        <v>Health Services</v>
      </c>
      <c r="AP615" s="396" t="str">
        <f t="shared" ref="AP615" si="2099">IF($F$25="","",$F$25)</f>
        <v>Recreation</v>
      </c>
      <c r="AU615" s="394"/>
    </row>
    <row r="616" spans="4:47" ht="15" customHeight="1" x14ac:dyDescent="0.25">
      <c r="D616" s="407" t="str">
        <f t="shared" ref="D616:D618" si="2100">IFERROR(VLOOKUP($E616,$U$4:$V$6,2,0),"")</f>
        <v/>
      </c>
      <c r="E616" s="354" t="str">
        <f t="shared" ref="E616" si="2101">IF(OR(N616="",N616=0,G616="",J616=""),"",(IF(AND(F614=O$4,N616&lt;=Q$4),3,IF(AND(F614=O$4,N616&lt;=R$4),2,IF(AND(F614=O$4,N616&lt;=S$4),1,0)))+IF(AND(F614=O$5,N616&lt;=Q$5),3,IF(AND(F614=O$5,N616&lt;=R$5),2,IF(AND(F614=O$5,N616&lt;=S$5),1,0)))+IF(AND(F614=O$6,N616&lt;=Q$6),3,IF(AND(F614=O$6,N616&lt;=R$6),2,IF(AND(F614=O$6,N616&lt;=S$6),1,0)))+IF(AND(F614=O$7,N616&lt;=Q$7),3,IF(AND(F614=O$7,N616&lt;=R$7),2,IF(AND(F614=O$7,N616&lt;=S$7),1,0)))))</f>
        <v/>
      </c>
      <c r="F616" s="276" t="str">
        <f t="shared" ref="F616" si="2102">IF($F$23="","",$F$23)</f>
        <v>Education /Job Training</v>
      </c>
      <c r="G616" s="638"/>
      <c r="H616" s="639"/>
      <c r="I616" s="640"/>
      <c r="J616" s="638"/>
      <c r="K616" s="639"/>
      <c r="L616" s="639"/>
      <c r="M616" s="640"/>
      <c r="N616" s="269"/>
      <c r="O616" s="392">
        <f t="shared" ref="O616" si="2103">IF(F614="",0,1)</f>
        <v>0</v>
      </c>
      <c r="Q616" s="392" t="str">
        <f t="shared" ref="Q616" si="2104">IF(F614="","",IF(E616="",0,E616))</f>
        <v/>
      </c>
      <c r="R616" s="392" t="str">
        <f t="shared" ref="R616" si="2105">IF(F614="","",IF(E617="",0,E617))</f>
        <v/>
      </c>
      <c r="S616" s="392" t="str">
        <f t="shared" ref="S616" si="2106">IF(F614="","",IF(E618="",0,E618))</f>
        <v/>
      </c>
      <c r="X616" s="394"/>
      <c r="AA616" s="407" t="str">
        <f t="shared" si="1903"/>
        <v/>
      </c>
      <c r="AB616" s="354" t="str">
        <f t="shared" ref="AB616" si="2107">IF(OR(AK616="",AK616=0,AD616="",AG616=""),"",(IF(AND(AC614=AL$4,AK616&lt;=AN$4),3,IF(AND(AC614=AL$4,AK616&lt;=AO$4),2,IF(AND(AC614=AL$4,AK616&lt;=AP$4),1,0)))+IF(AND(AC614=AL$5,AK616&lt;=AN$5),3,IF(AND(AC614=AL$5,AK616&lt;=AO$5),2,IF(AND(AC614=AL$5,AK616&lt;=AP$5),1,0)))+IF(AND(AC614=AL$6,AK616&lt;=AN$6),3,IF(AND(AC614=AL$6,AK616&lt;=AO$6),2,IF(AND(AC614=AL$6,AK616&lt;=AP$6),1,0)))+IF(AND(AC614=AL$7,AK616&lt;=AN$7),3,IF(AND(AC614=AL$7,AK616&lt;=AO$7),2,IF(AND(AC614=AL$7,AK616&lt;=AP$7),1,0)))))</f>
        <v/>
      </c>
      <c r="AC616" s="276" t="str">
        <f t="shared" ref="AC616" si="2108">IF($F$23="","",$F$23)</f>
        <v>Education /Job Training</v>
      </c>
      <c r="AD616" s="646"/>
      <c r="AE616" s="647"/>
      <c r="AF616" s="648"/>
      <c r="AG616" s="646"/>
      <c r="AH616" s="647"/>
      <c r="AI616" s="647"/>
      <c r="AJ616" s="648"/>
      <c r="AK616" s="408"/>
      <c r="AL616" s="392">
        <f t="shared" ref="AL616" si="2109">IF(AC614="",0,1)</f>
        <v>0</v>
      </c>
      <c r="AN616" s="392" t="str">
        <f t="shared" ref="AN616" si="2110">IF(AC614="","",IF(AB616="",0,AB616))</f>
        <v/>
      </c>
      <c r="AO616" s="392" t="str">
        <f t="shared" ref="AO616" si="2111">IF(AC614="","",IF(AB617="",0,AB617))</f>
        <v/>
      </c>
      <c r="AP616" s="392" t="str">
        <f t="shared" ref="AP616" si="2112">IF(AC614="","",IF(AB618="",0,AB618))</f>
        <v/>
      </c>
      <c r="AU616" s="394"/>
    </row>
    <row r="617" spans="4:47" ht="15" customHeight="1" x14ac:dyDescent="0.25">
      <c r="D617" s="407" t="str">
        <f t="shared" si="2100"/>
        <v/>
      </c>
      <c r="E617" s="354" t="str">
        <f t="shared" ref="E617" si="2113">IF(OR(N617="",N617=0,G617="",J617=""),"",(IF(AND(F614=O$4,N617&lt;=Q$4),3,IF(AND(F614=O$4,N617&lt;=R$4),2,IF(AND(F614=O$4,N617&lt;=S$4),1,0)))+IF(AND(F614=O$5,N617&lt;=Q$5),3,IF(AND(F614=O$5,N617&lt;=R$5),2,IF(AND(F614=O$5,N617&lt;=S$5),1,0)))+IF(AND(F614=O$6,N617&lt;=Q$6),3,IF(AND(F614=O$6,N617&lt;=R$6),2,IF(AND(F614=O$6,N617&lt;=S$6),1,0)))+IF(AND(F614=O$7,N617&lt;=Q$7),3,IF(AND(F614=O$7,N617&lt;=R$7),2,IF(AND(F614=O$7,N617&lt;=S$7),1,0)))))</f>
        <v/>
      </c>
      <c r="F617" s="276" t="str">
        <f t="shared" ref="F617" si="2114">IF($F$24="","",$F$24)</f>
        <v>Health Services</v>
      </c>
      <c r="G617" s="638"/>
      <c r="H617" s="639"/>
      <c r="I617" s="640"/>
      <c r="J617" s="638"/>
      <c r="K617" s="639"/>
      <c r="L617" s="639"/>
      <c r="M617" s="640"/>
      <c r="N617" s="269"/>
      <c r="X617" s="394"/>
      <c r="AA617" s="407" t="str">
        <f t="shared" si="1903"/>
        <v/>
      </c>
      <c r="AB617" s="354" t="str">
        <f t="shared" ref="AB617" si="2115">IF(OR(AK617="",AK617=0,AD617="",AG617=""),"",(IF(AND(AC614=AL$4,AK617&lt;=AN$4),3,IF(AND(AC614=AL$4,AK617&lt;=AO$4),2,IF(AND(AC614=AL$4,AK617&lt;=AP$4),1,0)))+IF(AND(AC614=AL$5,AK617&lt;=AN$5),3,IF(AND(AC614=AL$5,AK617&lt;=AO$5),2,IF(AND(AC614=AL$5,AK617&lt;=AP$5),1,0)))+IF(AND(AC614=AL$6,AK617&lt;=AN$6),3,IF(AND(AC614=AL$6,AK617&lt;=AO$6),2,IF(AND(AC614=AL$6,AK617&lt;=AP$6),1,0)))+IF(AND(AC614=AL$7,AK617&lt;=AN$7),3,IF(AND(AC614=AL$7,AK617&lt;=AO$7),2,IF(AND(AC614=AL$7,AK617&lt;=AP$7),1,0)))))</f>
        <v/>
      </c>
      <c r="AC617" s="276" t="str">
        <f t="shared" ref="AC617" si="2116">IF($F$24="","",$F$24)</f>
        <v>Health Services</v>
      </c>
      <c r="AD617" s="646"/>
      <c r="AE617" s="647"/>
      <c r="AF617" s="648"/>
      <c r="AG617" s="646"/>
      <c r="AH617" s="647"/>
      <c r="AI617" s="647"/>
      <c r="AJ617" s="648"/>
      <c r="AK617" s="408"/>
      <c r="AU617" s="394"/>
    </row>
    <row r="618" spans="4:47" ht="15" customHeight="1" x14ac:dyDescent="0.25">
      <c r="D618" s="407" t="str">
        <f t="shared" si="2100"/>
        <v/>
      </c>
      <c r="E618" s="354" t="str">
        <f t="shared" ref="E618" si="2117">IF(OR(N618="",N618=0,G618="",J618=""),"",(IF(AND(F614=O$4,N618&lt;=Q$4),3,IF(AND(F614=O$4,N618&lt;=R$4),2,IF(AND(F614=O$4,N618&lt;=S$4),1,0)))+IF(AND(F614=O$5,N618&lt;=Q$5),3,IF(AND(F614=O$5,N618&lt;=R$5),2,IF(AND(F614=O$5,N618&lt;=S$5),1,0)))+IF(AND(F614=O$6,N618&lt;=Q$6),3,IF(AND(F614=O$6,N618&lt;=R$6),2,IF(AND(F614=O$6,N618&lt;=S$6),1,0)))+IF(AND(F614=O$7,N618&lt;=Q$7),3,IF(AND(F614=O$7,N618&lt;=R$7),2,IF(AND(F614=O$7,N618&lt;=S$7),1,0)))))</f>
        <v/>
      </c>
      <c r="F618" s="276" t="str">
        <f t="shared" ref="F618" si="2118">IF($F$25="","",$F$25)</f>
        <v>Recreation</v>
      </c>
      <c r="G618" s="638"/>
      <c r="H618" s="639"/>
      <c r="I618" s="640"/>
      <c r="J618" s="638"/>
      <c r="K618" s="639"/>
      <c r="L618" s="639"/>
      <c r="M618" s="640"/>
      <c r="N618" s="269"/>
      <c r="X618" s="394"/>
      <c r="AA618" s="407" t="str">
        <f t="shared" si="1903"/>
        <v/>
      </c>
      <c r="AB618" s="354" t="str">
        <f t="shared" ref="AB618" si="2119">IF(OR(AK618="",AK618=0,AD618="",AG618=""),"",(IF(AND(AC614=AL$4,AK618&lt;=AN$4),3,IF(AND(AC614=AL$4,AK618&lt;=AO$4),2,IF(AND(AC614=AL$4,AK618&lt;=AP$4),1,0)))+IF(AND(AC614=AL$5,AK618&lt;=AN$5),3,IF(AND(AC614=AL$5,AK618&lt;=AO$5),2,IF(AND(AC614=AL$5,AK618&lt;=AP$5),1,0)))+IF(AND(AC614=AL$6,AK618&lt;=AN$6),3,IF(AND(AC614=AL$6,AK618&lt;=AO$6),2,IF(AND(AC614=AL$6,AK618&lt;=AP$6),1,0)))+IF(AND(AC614=AL$7,AK618&lt;=AN$7),3,IF(AND(AC614=AL$7,AK618&lt;=AO$7),2,IF(AND(AC614=AL$7,AK618&lt;=AP$7),1,0)))))</f>
        <v/>
      </c>
      <c r="AC618" s="276" t="str">
        <f t="shared" ref="AC618" si="2120">IF($F$25="","",$F$25)</f>
        <v>Recreation</v>
      </c>
      <c r="AD618" s="646"/>
      <c r="AE618" s="647"/>
      <c r="AF618" s="648"/>
      <c r="AG618" s="646"/>
      <c r="AH618" s="647"/>
      <c r="AI618" s="647"/>
      <c r="AJ618" s="648"/>
      <c r="AK618" s="408"/>
      <c r="AU618" s="394"/>
    </row>
    <row r="619" spans="4:47" ht="15" customHeight="1" thickBot="1" x14ac:dyDescent="0.3">
      <c r="D619" s="409"/>
      <c r="E619" s="132"/>
      <c r="F619" s="132"/>
      <c r="G619" s="132"/>
      <c r="H619" s="132"/>
      <c r="I619" s="132"/>
      <c r="J619" s="132"/>
      <c r="K619" s="132"/>
      <c r="L619" s="132"/>
      <c r="M619" s="132"/>
      <c r="N619" s="410"/>
      <c r="O619" s="411"/>
      <c r="X619" s="394"/>
      <c r="AA619" s="409"/>
      <c r="AB619" s="132"/>
      <c r="AC619" s="132"/>
      <c r="AD619" s="132"/>
      <c r="AE619" s="132"/>
      <c r="AF619" s="132"/>
      <c r="AG619" s="132"/>
      <c r="AH619" s="132"/>
      <c r="AI619" s="132"/>
      <c r="AJ619" s="132"/>
      <c r="AK619" s="410"/>
      <c r="AL619" s="411"/>
      <c r="AU619" s="394"/>
    </row>
    <row r="620" spans="4:47" x14ac:dyDescent="0.25">
      <c r="D620" s="641"/>
      <c r="E620" s="642"/>
      <c r="F620" s="642"/>
      <c r="G620" s="642"/>
      <c r="H620" s="642"/>
      <c r="I620" s="642"/>
      <c r="J620" s="642"/>
      <c r="K620" s="642"/>
      <c r="L620" s="642"/>
      <c r="M620" s="642"/>
      <c r="N620" s="643"/>
      <c r="X620" s="394"/>
      <c r="AA620" s="641"/>
      <c r="AB620" s="642"/>
      <c r="AC620" s="642"/>
      <c r="AD620" s="642"/>
      <c r="AE620" s="642"/>
      <c r="AF620" s="642"/>
      <c r="AG620" s="642"/>
      <c r="AH620" s="642"/>
      <c r="AI620" s="642"/>
      <c r="AJ620" s="642"/>
      <c r="AK620" s="643"/>
      <c r="AU620" s="394"/>
    </row>
    <row r="621" spans="4:47" x14ac:dyDescent="0.25">
      <c r="D621" s="398"/>
      <c r="E621" s="124" t="s">
        <v>35</v>
      </c>
      <c r="F621" s="353">
        <v>75</v>
      </c>
      <c r="G621" s="124" t="s">
        <v>306</v>
      </c>
      <c r="H621" s="124"/>
      <c r="I621" s="124"/>
      <c r="J621" s="21" t="s">
        <v>144</v>
      </c>
      <c r="K621" s="265"/>
      <c r="L621" s="1"/>
      <c r="M621" s="1"/>
      <c r="N621" s="400"/>
      <c r="X621" s="394"/>
      <c r="AA621" s="398"/>
      <c r="AB621" s="124" t="s">
        <v>35</v>
      </c>
      <c r="AC621" s="353">
        <v>75</v>
      </c>
      <c r="AD621" s="124" t="s">
        <v>306</v>
      </c>
      <c r="AE621" s="124"/>
      <c r="AF621" s="124"/>
      <c r="AG621" s="21" t="s">
        <v>144</v>
      </c>
      <c r="AH621" s="399"/>
      <c r="AI621" s="1"/>
      <c r="AJ621" s="1"/>
      <c r="AK621" s="400"/>
      <c r="AU621" s="394"/>
    </row>
    <row r="622" spans="4:47" x14ac:dyDescent="0.25">
      <c r="D622" s="644" t="s">
        <v>36</v>
      </c>
      <c r="E622" s="645"/>
      <c r="F622" s="268" t="s">
        <v>28</v>
      </c>
      <c r="G622" s="402" t="str">
        <f t="shared" ref="G622" si="2121">IF(F622=O$4,P$4,IF(F622=O$5,P$5,IF(F622=O$6,P$6,IF(F622=O$7,P$7,IF(F622=O$8,"","")))))</f>
        <v/>
      </c>
      <c r="H622" s="403"/>
      <c r="I622" s="403"/>
      <c r="J622" s="21" t="s">
        <v>145</v>
      </c>
      <c r="K622" s="265"/>
      <c r="L622" s="3"/>
      <c r="M622" s="3"/>
      <c r="N622" s="404"/>
      <c r="X622" s="394"/>
      <c r="AA622" s="644" t="s">
        <v>36</v>
      </c>
      <c r="AB622" s="645"/>
      <c r="AC622" s="401" t="s">
        <v>28</v>
      </c>
      <c r="AD622" s="402" t="str">
        <f t="shared" ref="AD622" si="2122">IF(AC622=AL$4,AM$4,IF(AC622=AL$5,AM$5,IF(AC622=AL$6,AM$6,IF(AC622=AL$7,AM$7,IF(AC622=AL$8,"","")))))</f>
        <v/>
      </c>
      <c r="AE622" s="403"/>
      <c r="AF622" s="403"/>
      <c r="AG622" s="21" t="s">
        <v>145</v>
      </c>
      <c r="AH622" s="399"/>
      <c r="AI622" s="3"/>
      <c r="AJ622" s="3"/>
      <c r="AK622" s="404"/>
      <c r="AU622" s="394"/>
    </row>
    <row r="623" spans="4:47" x14ac:dyDescent="0.25">
      <c r="D623" s="405" t="s">
        <v>299</v>
      </c>
      <c r="E623" s="361" t="s">
        <v>59</v>
      </c>
      <c r="F623" s="124" t="s">
        <v>37</v>
      </c>
      <c r="G623" s="124" t="s">
        <v>38</v>
      </c>
      <c r="H623" s="124"/>
      <c r="I623" s="124"/>
      <c r="J623" s="124" t="s">
        <v>39</v>
      </c>
      <c r="K623" s="124"/>
      <c r="L623" s="124"/>
      <c r="M623" s="124"/>
      <c r="N623" s="406" t="s">
        <v>40</v>
      </c>
      <c r="O623" s="396" t="s">
        <v>25</v>
      </c>
      <c r="P623" s="396"/>
      <c r="Q623" s="396" t="str">
        <f t="shared" ref="Q623" si="2123">IF($F$23="","",$F$23)</f>
        <v>Education /Job Training</v>
      </c>
      <c r="R623" s="396" t="str">
        <f t="shared" ref="R623" si="2124">IF($F$24="","",$F$24)</f>
        <v>Health Services</v>
      </c>
      <c r="S623" s="396" t="str">
        <f t="shared" ref="S623" si="2125">IF($F$25="","",$F$25)</f>
        <v>Recreation</v>
      </c>
      <c r="X623" s="394"/>
      <c r="AA623" s="405" t="s">
        <v>299</v>
      </c>
      <c r="AB623" s="361" t="s">
        <v>59</v>
      </c>
      <c r="AC623" s="124" t="s">
        <v>37</v>
      </c>
      <c r="AD623" s="124" t="s">
        <v>38</v>
      </c>
      <c r="AE623" s="124"/>
      <c r="AF623" s="124"/>
      <c r="AG623" s="124" t="s">
        <v>39</v>
      </c>
      <c r="AH623" s="124"/>
      <c r="AI623" s="124"/>
      <c r="AJ623" s="124"/>
      <c r="AK623" s="406" t="s">
        <v>40</v>
      </c>
      <c r="AL623" s="396" t="s">
        <v>25</v>
      </c>
      <c r="AM623" s="396"/>
      <c r="AN623" s="396" t="str">
        <f t="shared" ref="AN623" si="2126">IF($F$23="","",$F$23)</f>
        <v>Education /Job Training</v>
      </c>
      <c r="AO623" s="396" t="str">
        <f t="shared" ref="AO623" si="2127">IF($F$24="","",$F$24)</f>
        <v>Health Services</v>
      </c>
      <c r="AP623" s="396" t="str">
        <f t="shared" ref="AP623" si="2128">IF($F$25="","",$F$25)</f>
        <v>Recreation</v>
      </c>
      <c r="AU623" s="394"/>
    </row>
    <row r="624" spans="4:47" x14ac:dyDescent="0.25">
      <c r="D624" s="407" t="str">
        <f t="shared" ref="D624:D626" si="2129">IFERROR(VLOOKUP($E624,$U$4:$V$6,2,0),"")</f>
        <v/>
      </c>
      <c r="E624" s="354" t="str">
        <f t="shared" ref="E624" si="2130">IF(OR(N624="",N624=0,G624="",J624=""),"",(IF(AND(F622=O$4,N624&lt;=Q$4),3,IF(AND(F622=O$4,N624&lt;=R$4),2,IF(AND(F622=O$4,N624&lt;=S$4),1,0)))+IF(AND(F622=O$5,N624&lt;=Q$5),3,IF(AND(F622=O$5,N624&lt;=R$5),2,IF(AND(F622=O$5,N624&lt;=S$5),1,0)))+IF(AND(F622=O$6,N624&lt;=Q$6),3,IF(AND(F622=O$6,N624&lt;=R$6),2,IF(AND(F622=O$6,N624&lt;=S$6),1,0)))+IF(AND(F622=O$7,N624&lt;=Q$7),3,IF(AND(F622=O$7,N624&lt;=R$7),2,IF(AND(F622=O$7,N624&lt;=S$7),1,0)))))</f>
        <v/>
      </c>
      <c r="F624" s="276" t="str">
        <f t="shared" ref="F624" si="2131">IF($F$23="","",$F$23)</f>
        <v>Education /Job Training</v>
      </c>
      <c r="G624" s="638"/>
      <c r="H624" s="639"/>
      <c r="I624" s="640"/>
      <c r="J624" s="638"/>
      <c r="K624" s="639"/>
      <c r="L624" s="639"/>
      <c r="M624" s="640"/>
      <c r="N624" s="269"/>
      <c r="O624" s="392">
        <f t="shared" ref="O624" si="2132">IF(F622="",0,1)</f>
        <v>0</v>
      </c>
      <c r="Q624" s="392" t="str">
        <f t="shared" ref="Q624" si="2133">IF(F622="","",IF(E624="",0,E624))</f>
        <v/>
      </c>
      <c r="R624" s="392" t="str">
        <f t="shared" ref="R624" si="2134">IF(F622="","",IF(E625="",0,E625))</f>
        <v/>
      </c>
      <c r="S624" s="392" t="str">
        <f t="shared" ref="S624" si="2135">IF(F622="","",IF(E626="",0,E626))</f>
        <v/>
      </c>
      <c r="X624" s="394"/>
      <c r="AA624" s="407" t="str">
        <f t="shared" ref="AA624:AA682" si="2136">IFERROR(VLOOKUP($AB624,$AR$4:$AS$6,2,0),"")</f>
        <v/>
      </c>
      <c r="AB624" s="354" t="str">
        <f t="shared" ref="AB624" si="2137">IF(OR(AK624="",AK624=0,AD624="",AG624=""),"",(IF(AND(AC622=AL$4,AK624&lt;=AN$4),3,IF(AND(AC622=AL$4,AK624&lt;=AO$4),2,IF(AND(AC622=AL$4,AK624&lt;=AP$4),1,0)))+IF(AND(AC622=AL$5,AK624&lt;=AN$5),3,IF(AND(AC622=AL$5,AK624&lt;=AO$5),2,IF(AND(AC622=AL$5,AK624&lt;=AP$5),1,0)))+IF(AND(AC622=AL$6,AK624&lt;=AN$6),3,IF(AND(AC622=AL$6,AK624&lt;=AO$6),2,IF(AND(AC622=AL$6,AK624&lt;=AP$6),1,0)))+IF(AND(AC622=AL$7,AK624&lt;=AN$7),3,IF(AND(AC622=AL$7,AK624&lt;=AO$7),2,IF(AND(AC622=AL$7,AK624&lt;=AP$7),1,0)))))</f>
        <v/>
      </c>
      <c r="AC624" s="276" t="str">
        <f t="shared" ref="AC624" si="2138">IF($F$23="","",$F$23)</f>
        <v>Education /Job Training</v>
      </c>
      <c r="AD624" s="646"/>
      <c r="AE624" s="647"/>
      <c r="AF624" s="648"/>
      <c r="AG624" s="646"/>
      <c r="AH624" s="647"/>
      <c r="AI624" s="647"/>
      <c r="AJ624" s="648"/>
      <c r="AK624" s="408"/>
      <c r="AL624" s="392">
        <f t="shared" ref="AL624" si="2139">IF(AC622="",0,1)</f>
        <v>0</v>
      </c>
      <c r="AN624" s="392" t="str">
        <f t="shared" ref="AN624" si="2140">IF(AC622="","",IF(AB624="",0,AB624))</f>
        <v/>
      </c>
      <c r="AO624" s="392" t="str">
        <f t="shared" ref="AO624" si="2141">IF(AC622="","",IF(AB625="",0,AB625))</f>
        <v/>
      </c>
      <c r="AP624" s="392" t="str">
        <f t="shared" ref="AP624" si="2142">IF(AC622="","",IF(AB626="",0,AB626))</f>
        <v/>
      </c>
      <c r="AU624" s="394"/>
    </row>
    <row r="625" spans="4:47" ht="15" customHeight="1" x14ac:dyDescent="0.25">
      <c r="D625" s="407" t="str">
        <f t="shared" si="2129"/>
        <v/>
      </c>
      <c r="E625" s="354" t="str">
        <f t="shared" ref="E625" si="2143">IF(OR(N625="",N625=0,G625="",J625=""),"",(IF(AND(F622=O$4,N625&lt;=Q$4),3,IF(AND(F622=O$4,N625&lt;=R$4),2,IF(AND(F622=O$4,N625&lt;=S$4),1,0)))+IF(AND(F622=O$5,N625&lt;=Q$5),3,IF(AND(F622=O$5,N625&lt;=R$5),2,IF(AND(F622=O$5,N625&lt;=S$5),1,0)))+IF(AND(F622=O$6,N625&lt;=Q$6),3,IF(AND(F622=O$6,N625&lt;=R$6),2,IF(AND(F622=O$6,N625&lt;=S$6),1,0)))+IF(AND(F622=O$7,N625&lt;=Q$7),3,IF(AND(F622=O$7,N625&lt;=R$7),2,IF(AND(F622=O$7,N625&lt;=S$7),1,0)))))</f>
        <v/>
      </c>
      <c r="F625" s="276" t="str">
        <f t="shared" ref="F625" si="2144">IF($F$24="","",$F$24)</f>
        <v>Health Services</v>
      </c>
      <c r="G625" s="638"/>
      <c r="H625" s="639"/>
      <c r="I625" s="640"/>
      <c r="J625" s="638"/>
      <c r="K625" s="639"/>
      <c r="L625" s="639"/>
      <c r="M625" s="640"/>
      <c r="N625" s="269"/>
      <c r="X625" s="394"/>
      <c r="AA625" s="407" t="str">
        <f t="shared" si="2136"/>
        <v/>
      </c>
      <c r="AB625" s="354" t="str">
        <f t="shared" ref="AB625" si="2145">IF(OR(AK625="",AK625=0,AD625="",AG625=""),"",(IF(AND(AC622=AL$4,AK625&lt;=AN$4),3,IF(AND(AC622=AL$4,AK625&lt;=AO$4),2,IF(AND(AC622=AL$4,AK625&lt;=AP$4),1,0)))+IF(AND(AC622=AL$5,AK625&lt;=AN$5),3,IF(AND(AC622=AL$5,AK625&lt;=AO$5),2,IF(AND(AC622=AL$5,AK625&lt;=AP$5),1,0)))+IF(AND(AC622=AL$6,AK625&lt;=AN$6),3,IF(AND(AC622=AL$6,AK625&lt;=AO$6),2,IF(AND(AC622=AL$6,AK625&lt;=AP$6),1,0)))+IF(AND(AC622=AL$7,AK625&lt;=AN$7),3,IF(AND(AC622=AL$7,AK625&lt;=AO$7),2,IF(AND(AC622=AL$7,AK625&lt;=AP$7),1,0)))))</f>
        <v/>
      </c>
      <c r="AC625" s="276" t="str">
        <f t="shared" ref="AC625" si="2146">IF($F$24="","",$F$24)</f>
        <v>Health Services</v>
      </c>
      <c r="AD625" s="646"/>
      <c r="AE625" s="647"/>
      <c r="AF625" s="648"/>
      <c r="AG625" s="646"/>
      <c r="AH625" s="647"/>
      <c r="AI625" s="647"/>
      <c r="AJ625" s="648"/>
      <c r="AK625" s="408"/>
      <c r="AU625" s="394"/>
    </row>
    <row r="626" spans="4:47" ht="15" customHeight="1" x14ac:dyDescent="0.25">
      <c r="D626" s="407" t="str">
        <f t="shared" si="2129"/>
        <v/>
      </c>
      <c r="E626" s="354" t="str">
        <f t="shared" ref="E626" si="2147">IF(OR(N626="",N626=0,G626="",J626=""),"",(IF(AND(F622=O$4,N626&lt;=Q$4),3,IF(AND(F622=O$4,N626&lt;=R$4),2,IF(AND(F622=O$4,N626&lt;=S$4),1,0)))+IF(AND(F622=O$5,N626&lt;=Q$5),3,IF(AND(F622=O$5,N626&lt;=R$5),2,IF(AND(F622=O$5,N626&lt;=S$5),1,0)))+IF(AND(F622=O$6,N626&lt;=Q$6),3,IF(AND(F622=O$6,N626&lt;=R$6),2,IF(AND(F622=O$6,N626&lt;=S$6),1,0)))+IF(AND(F622=O$7,N626&lt;=Q$7),3,IF(AND(F622=O$7,N626&lt;=R$7),2,IF(AND(F622=O$7,N626&lt;=S$7),1,0)))))</f>
        <v/>
      </c>
      <c r="F626" s="276" t="str">
        <f t="shared" ref="F626" si="2148">IF($F$25="","",$F$25)</f>
        <v>Recreation</v>
      </c>
      <c r="G626" s="638"/>
      <c r="H626" s="639"/>
      <c r="I626" s="640"/>
      <c r="J626" s="638"/>
      <c r="K626" s="639"/>
      <c r="L626" s="639"/>
      <c r="M626" s="640"/>
      <c r="N626" s="269"/>
      <c r="X626" s="394"/>
      <c r="AA626" s="407" t="str">
        <f t="shared" si="2136"/>
        <v/>
      </c>
      <c r="AB626" s="354" t="str">
        <f t="shared" ref="AB626" si="2149">IF(OR(AK626="",AK626=0,AD626="",AG626=""),"",(IF(AND(AC622=AL$4,AK626&lt;=AN$4),3,IF(AND(AC622=AL$4,AK626&lt;=AO$4),2,IF(AND(AC622=AL$4,AK626&lt;=AP$4),1,0)))+IF(AND(AC622=AL$5,AK626&lt;=AN$5),3,IF(AND(AC622=AL$5,AK626&lt;=AO$5),2,IF(AND(AC622=AL$5,AK626&lt;=AP$5),1,0)))+IF(AND(AC622=AL$6,AK626&lt;=AN$6),3,IF(AND(AC622=AL$6,AK626&lt;=AO$6),2,IF(AND(AC622=AL$6,AK626&lt;=AP$6),1,0)))+IF(AND(AC622=AL$7,AK626&lt;=AN$7),3,IF(AND(AC622=AL$7,AK626&lt;=AO$7),2,IF(AND(AC622=AL$7,AK626&lt;=AP$7),1,0)))))</f>
        <v/>
      </c>
      <c r="AC626" s="276" t="str">
        <f t="shared" ref="AC626" si="2150">IF($F$25="","",$F$25)</f>
        <v>Recreation</v>
      </c>
      <c r="AD626" s="646"/>
      <c r="AE626" s="647"/>
      <c r="AF626" s="648"/>
      <c r="AG626" s="646"/>
      <c r="AH626" s="647"/>
      <c r="AI626" s="647"/>
      <c r="AJ626" s="648"/>
      <c r="AK626" s="408"/>
      <c r="AU626" s="394"/>
    </row>
    <row r="627" spans="4:47" ht="15" customHeight="1" thickBot="1" x14ac:dyDescent="0.3">
      <c r="D627" s="409"/>
      <c r="E627" s="132"/>
      <c r="F627" s="132"/>
      <c r="G627" s="132"/>
      <c r="H627" s="132"/>
      <c r="I627" s="132"/>
      <c r="J627" s="132"/>
      <c r="K627" s="132"/>
      <c r="L627" s="132"/>
      <c r="M627" s="132"/>
      <c r="N627" s="410"/>
      <c r="O627" s="411"/>
      <c r="X627" s="394"/>
      <c r="AA627" s="409"/>
      <c r="AB627" s="132"/>
      <c r="AC627" s="132"/>
      <c r="AD627" s="132"/>
      <c r="AE627" s="132"/>
      <c r="AF627" s="132"/>
      <c r="AG627" s="132"/>
      <c r="AH627" s="132"/>
      <c r="AI627" s="132"/>
      <c r="AJ627" s="132"/>
      <c r="AK627" s="410"/>
      <c r="AL627" s="411"/>
      <c r="AU627" s="394"/>
    </row>
    <row r="628" spans="4:47" ht="15" customHeight="1" x14ac:dyDescent="0.25">
      <c r="D628" s="641"/>
      <c r="E628" s="642"/>
      <c r="F628" s="642"/>
      <c r="G628" s="642"/>
      <c r="H628" s="642"/>
      <c r="I628" s="642"/>
      <c r="J628" s="642"/>
      <c r="K628" s="642"/>
      <c r="L628" s="642"/>
      <c r="M628" s="642"/>
      <c r="N628" s="643"/>
      <c r="X628" s="394"/>
      <c r="AA628" s="641"/>
      <c r="AB628" s="642"/>
      <c r="AC628" s="642"/>
      <c r="AD628" s="642"/>
      <c r="AE628" s="642"/>
      <c r="AF628" s="642"/>
      <c r="AG628" s="642"/>
      <c r="AH628" s="642"/>
      <c r="AI628" s="642"/>
      <c r="AJ628" s="642"/>
      <c r="AK628" s="643"/>
      <c r="AU628" s="394"/>
    </row>
    <row r="629" spans="4:47" ht="15" customHeight="1" x14ac:dyDescent="0.25">
      <c r="D629" s="398"/>
      <c r="E629" s="124" t="s">
        <v>35</v>
      </c>
      <c r="F629" s="353">
        <v>76</v>
      </c>
      <c r="G629" s="124" t="s">
        <v>306</v>
      </c>
      <c r="H629" s="124"/>
      <c r="I629" s="124"/>
      <c r="J629" s="21" t="s">
        <v>144</v>
      </c>
      <c r="K629" s="265"/>
      <c r="L629" s="1"/>
      <c r="M629" s="1"/>
      <c r="N629" s="400"/>
      <c r="X629" s="394"/>
      <c r="AA629" s="398"/>
      <c r="AB629" s="124" t="s">
        <v>35</v>
      </c>
      <c r="AC629" s="353">
        <v>76</v>
      </c>
      <c r="AD629" s="124" t="s">
        <v>306</v>
      </c>
      <c r="AE629" s="124"/>
      <c r="AF629" s="124"/>
      <c r="AG629" s="21" t="s">
        <v>144</v>
      </c>
      <c r="AH629" s="399"/>
      <c r="AI629" s="1"/>
      <c r="AJ629" s="1"/>
      <c r="AK629" s="400"/>
      <c r="AU629" s="394"/>
    </row>
    <row r="630" spans="4:47" x14ac:dyDescent="0.25">
      <c r="D630" s="644" t="s">
        <v>36</v>
      </c>
      <c r="E630" s="645"/>
      <c r="F630" s="268" t="s">
        <v>28</v>
      </c>
      <c r="G630" s="402" t="str">
        <f t="shared" ref="G630" si="2151">IF(F630=O$4,P$4,IF(F630=O$5,P$5,IF(F630=O$6,P$6,IF(F630=O$7,P$7,IF(F630=O$8,"","")))))</f>
        <v/>
      </c>
      <c r="H630" s="403"/>
      <c r="I630" s="403"/>
      <c r="J630" s="21" t="s">
        <v>145</v>
      </c>
      <c r="K630" s="265"/>
      <c r="L630" s="3"/>
      <c r="M630" s="3"/>
      <c r="N630" s="404"/>
      <c r="X630" s="394"/>
      <c r="AA630" s="644" t="s">
        <v>36</v>
      </c>
      <c r="AB630" s="645"/>
      <c r="AC630" s="401" t="s">
        <v>28</v>
      </c>
      <c r="AD630" s="402" t="str">
        <f t="shared" ref="AD630" si="2152">IF(AC630=AL$4,AM$4,IF(AC630=AL$5,AM$5,IF(AC630=AL$6,AM$6,IF(AC630=AL$7,AM$7,IF(AC630=AL$8,"","")))))</f>
        <v/>
      </c>
      <c r="AE630" s="403"/>
      <c r="AF630" s="403"/>
      <c r="AG630" s="21" t="s">
        <v>145</v>
      </c>
      <c r="AH630" s="399"/>
      <c r="AI630" s="3"/>
      <c r="AJ630" s="3"/>
      <c r="AK630" s="404"/>
      <c r="AU630" s="394"/>
    </row>
    <row r="631" spans="4:47" x14ac:dyDescent="0.25">
      <c r="D631" s="405" t="s">
        <v>299</v>
      </c>
      <c r="E631" s="361" t="s">
        <v>59</v>
      </c>
      <c r="F631" s="124" t="s">
        <v>37</v>
      </c>
      <c r="G631" s="124" t="s">
        <v>38</v>
      </c>
      <c r="H631" s="124"/>
      <c r="I631" s="124"/>
      <c r="J631" s="124" t="s">
        <v>39</v>
      </c>
      <c r="K631" s="124"/>
      <c r="L631" s="124"/>
      <c r="M631" s="124"/>
      <c r="N631" s="406" t="s">
        <v>40</v>
      </c>
      <c r="O631" s="396" t="s">
        <v>25</v>
      </c>
      <c r="P631" s="396"/>
      <c r="Q631" s="396" t="str">
        <f t="shared" ref="Q631" si="2153">IF($F$23="","",$F$23)</f>
        <v>Education /Job Training</v>
      </c>
      <c r="R631" s="396" t="str">
        <f t="shared" ref="R631" si="2154">IF($F$24="","",$F$24)</f>
        <v>Health Services</v>
      </c>
      <c r="S631" s="396" t="str">
        <f t="shared" ref="S631" si="2155">IF($F$25="","",$F$25)</f>
        <v>Recreation</v>
      </c>
      <c r="X631" s="394"/>
      <c r="AA631" s="405" t="s">
        <v>299</v>
      </c>
      <c r="AB631" s="361" t="s">
        <v>59</v>
      </c>
      <c r="AC631" s="124" t="s">
        <v>37</v>
      </c>
      <c r="AD631" s="124" t="s">
        <v>38</v>
      </c>
      <c r="AE631" s="124"/>
      <c r="AF631" s="124"/>
      <c r="AG631" s="124" t="s">
        <v>39</v>
      </c>
      <c r="AH631" s="124"/>
      <c r="AI631" s="124"/>
      <c r="AJ631" s="124"/>
      <c r="AK631" s="406" t="s">
        <v>40</v>
      </c>
      <c r="AL631" s="396" t="s">
        <v>25</v>
      </c>
      <c r="AM631" s="396"/>
      <c r="AN631" s="396" t="str">
        <f t="shared" ref="AN631" si="2156">IF($F$23="","",$F$23)</f>
        <v>Education /Job Training</v>
      </c>
      <c r="AO631" s="396" t="str">
        <f t="shared" ref="AO631" si="2157">IF($F$24="","",$F$24)</f>
        <v>Health Services</v>
      </c>
      <c r="AP631" s="396" t="str">
        <f t="shared" ref="AP631" si="2158">IF($F$25="","",$F$25)</f>
        <v>Recreation</v>
      </c>
      <c r="AU631" s="394"/>
    </row>
    <row r="632" spans="4:47" x14ac:dyDescent="0.25">
      <c r="D632" s="407" t="str">
        <f t="shared" ref="D632:D634" si="2159">IFERROR(VLOOKUP($E632,$U$4:$V$6,2,0),"")</f>
        <v/>
      </c>
      <c r="E632" s="354" t="str">
        <f t="shared" ref="E632" si="2160">IF(OR(N632="",N632=0,G632="",J632=""),"",(IF(AND(F630=O$4,N632&lt;=Q$4),3,IF(AND(F630=O$4,N632&lt;=R$4),2,IF(AND(F630=O$4,N632&lt;=S$4),1,0)))+IF(AND(F630=O$5,N632&lt;=Q$5),3,IF(AND(F630=O$5,N632&lt;=R$5),2,IF(AND(F630=O$5,N632&lt;=S$5),1,0)))+IF(AND(F630=O$6,N632&lt;=Q$6),3,IF(AND(F630=O$6,N632&lt;=R$6),2,IF(AND(F630=O$6,N632&lt;=S$6),1,0)))+IF(AND(F630=O$7,N632&lt;=Q$7),3,IF(AND(F630=O$7,N632&lt;=R$7),2,IF(AND(F630=O$7,N632&lt;=S$7),1,0)))))</f>
        <v/>
      </c>
      <c r="F632" s="276" t="str">
        <f t="shared" ref="F632" si="2161">IF($F$23="","",$F$23)</f>
        <v>Education /Job Training</v>
      </c>
      <c r="G632" s="638"/>
      <c r="H632" s="639"/>
      <c r="I632" s="640"/>
      <c r="J632" s="638"/>
      <c r="K632" s="639"/>
      <c r="L632" s="639"/>
      <c r="M632" s="640"/>
      <c r="N632" s="269"/>
      <c r="O632" s="392">
        <f t="shared" ref="O632" si="2162">IF(F630="",0,1)</f>
        <v>0</v>
      </c>
      <c r="Q632" s="392" t="str">
        <f t="shared" ref="Q632" si="2163">IF(F630="","",IF(E632="",0,E632))</f>
        <v/>
      </c>
      <c r="R632" s="392" t="str">
        <f t="shared" ref="R632" si="2164">IF(F630="","",IF(E633="",0,E633))</f>
        <v/>
      </c>
      <c r="S632" s="392" t="str">
        <f t="shared" ref="S632" si="2165">IF(F630="","",IF(E634="",0,E634))</f>
        <v/>
      </c>
      <c r="X632" s="394"/>
      <c r="AA632" s="407" t="str">
        <f t="shared" si="2136"/>
        <v/>
      </c>
      <c r="AB632" s="354" t="str">
        <f t="shared" ref="AB632" si="2166">IF(OR(AK632="",AK632=0,AD632="",AG632=""),"",(IF(AND(AC630=AL$4,AK632&lt;=AN$4),3,IF(AND(AC630=AL$4,AK632&lt;=AO$4),2,IF(AND(AC630=AL$4,AK632&lt;=AP$4),1,0)))+IF(AND(AC630=AL$5,AK632&lt;=AN$5),3,IF(AND(AC630=AL$5,AK632&lt;=AO$5),2,IF(AND(AC630=AL$5,AK632&lt;=AP$5),1,0)))+IF(AND(AC630=AL$6,AK632&lt;=AN$6),3,IF(AND(AC630=AL$6,AK632&lt;=AO$6),2,IF(AND(AC630=AL$6,AK632&lt;=AP$6),1,0)))+IF(AND(AC630=AL$7,AK632&lt;=AN$7),3,IF(AND(AC630=AL$7,AK632&lt;=AO$7),2,IF(AND(AC630=AL$7,AK632&lt;=AP$7),1,0)))))</f>
        <v/>
      </c>
      <c r="AC632" s="276" t="str">
        <f t="shared" ref="AC632" si="2167">IF($F$23="","",$F$23)</f>
        <v>Education /Job Training</v>
      </c>
      <c r="AD632" s="646"/>
      <c r="AE632" s="647"/>
      <c r="AF632" s="648"/>
      <c r="AG632" s="646"/>
      <c r="AH632" s="647"/>
      <c r="AI632" s="647"/>
      <c r="AJ632" s="648"/>
      <c r="AK632" s="408"/>
      <c r="AL632" s="392">
        <f t="shared" ref="AL632" si="2168">IF(AC630="",0,1)</f>
        <v>0</v>
      </c>
      <c r="AN632" s="392" t="str">
        <f t="shared" ref="AN632" si="2169">IF(AC630="","",IF(AB632="",0,AB632))</f>
        <v/>
      </c>
      <c r="AO632" s="392" t="str">
        <f t="shared" ref="AO632" si="2170">IF(AC630="","",IF(AB633="",0,AB633))</f>
        <v/>
      </c>
      <c r="AP632" s="392" t="str">
        <f t="shared" ref="AP632" si="2171">IF(AC630="","",IF(AB634="",0,AB634))</f>
        <v/>
      </c>
      <c r="AU632" s="394"/>
    </row>
    <row r="633" spans="4:47" x14ac:dyDescent="0.25">
      <c r="D633" s="407" t="str">
        <f t="shared" si="2159"/>
        <v/>
      </c>
      <c r="E633" s="354" t="str">
        <f t="shared" ref="E633" si="2172">IF(OR(N633="",N633=0,G633="",J633=""),"",(IF(AND(F630=O$4,N633&lt;=Q$4),3,IF(AND(F630=O$4,N633&lt;=R$4),2,IF(AND(F630=O$4,N633&lt;=S$4),1,0)))+IF(AND(F630=O$5,N633&lt;=Q$5),3,IF(AND(F630=O$5,N633&lt;=R$5),2,IF(AND(F630=O$5,N633&lt;=S$5),1,0)))+IF(AND(F630=O$6,N633&lt;=Q$6),3,IF(AND(F630=O$6,N633&lt;=R$6),2,IF(AND(F630=O$6,N633&lt;=S$6),1,0)))+IF(AND(F630=O$7,N633&lt;=Q$7),3,IF(AND(F630=O$7,N633&lt;=R$7),2,IF(AND(F630=O$7,N633&lt;=S$7),1,0)))))</f>
        <v/>
      </c>
      <c r="F633" s="276" t="str">
        <f t="shared" ref="F633" si="2173">IF($F$24="","",$F$24)</f>
        <v>Health Services</v>
      </c>
      <c r="G633" s="638"/>
      <c r="H633" s="639"/>
      <c r="I633" s="640"/>
      <c r="J633" s="638"/>
      <c r="K633" s="639"/>
      <c r="L633" s="639"/>
      <c r="M633" s="640"/>
      <c r="N633" s="269"/>
      <c r="X633" s="394"/>
      <c r="AA633" s="407" t="str">
        <f t="shared" si="2136"/>
        <v/>
      </c>
      <c r="AB633" s="354" t="str">
        <f t="shared" ref="AB633" si="2174">IF(OR(AK633="",AK633=0,AD633="",AG633=""),"",(IF(AND(AC630=AL$4,AK633&lt;=AN$4),3,IF(AND(AC630=AL$4,AK633&lt;=AO$4),2,IF(AND(AC630=AL$4,AK633&lt;=AP$4),1,0)))+IF(AND(AC630=AL$5,AK633&lt;=AN$5),3,IF(AND(AC630=AL$5,AK633&lt;=AO$5),2,IF(AND(AC630=AL$5,AK633&lt;=AP$5),1,0)))+IF(AND(AC630=AL$6,AK633&lt;=AN$6),3,IF(AND(AC630=AL$6,AK633&lt;=AO$6),2,IF(AND(AC630=AL$6,AK633&lt;=AP$6),1,0)))+IF(AND(AC630=AL$7,AK633&lt;=AN$7),3,IF(AND(AC630=AL$7,AK633&lt;=AO$7),2,IF(AND(AC630=AL$7,AK633&lt;=AP$7),1,0)))))</f>
        <v/>
      </c>
      <c r="AC633" s="276" t="str">
        <f t="shared" ref="AC633" si="2175">IF($F$24="","",$F$24)</f>
        <v>Health Services</v>
      </c>
      <c r="AD633" s="646"/>
      <c r="AE633" s="647"/>
      <c r="AF633" s="648"/>
      <c r="AG633" s="646"/>
      <c r="AH633" s="647"/>
      <c r="AI633" s="647"/>
      <c r="AJ633" s="648"/>
      <c r="AK633" s="408"/>
      <c r="AU633" s="394"/>
    </row>
    <row r="634" spans="4:47" x14ac:dyDescent="0.25">
      <c r="D634" s="407" t="str">
        <f t="shared" si="2159"/>
        <v/>
      </c>
      <c r="E634" s="354" t="str">
        <f t="shared" ref="E634" si="2176">IF(OR(N634="",N634=0,G634="",J634=""),"",(IF(AND(F630=O$4,N634&lt;=Q$4),3,IF(AND(F630=O$4,N634&lt;=R$4),2,IF(AND(F630=O$4,N634&lt;=S$4),1,0)))+IF(AND(F630=O$5,N634&lt;=Q$5),3,IF(AND(F630=O$5,N634&lt;=R$5),2,IF(AND(F630=O$5,N634&lt;=S$5),1,0)))+IF(AND(F630=O$6,N634&lt;=Q$6),3,IF(AND(F630=O$6,N634&lt;=R$6),2,IF(AND(F630=O$6,N634&lt;=S$6),1,0)))+IF(AND(F630=O$7,N634&lt;=Q$7),3,IF(AND(F630=O$7,N634&lt;=R$7),2,IF(AND(F630=O$7,N634&lt;=S$7),1,0)))))</f>
        <v/>
      </c>
      <c r="F634" s="276" t="str">
        <f t="shared" ref="F634" si="2177">IF($F$25="","",$F$25)</f>
        <v>Recreation</v>
      </c>
      <c r="G634" s="638"/>
      <c r="H634" s="639"/>
      <c r="I634" s="640"/>
      <c r="J634" s="638"/>
      <c r="K634" s="639"/>
      <c r="L634" s="639"/>
      <c r="M634" s="640"/>
      <c r="N634" s="269"/>
      <c r="X634" s="394"/>
      <c r="AA634" s="407" t="str">
        <f t="shared" si="2136"/>
        <v/>
      </c>
      <c r="AB634" s="354" t="str">
        <f t="shared" ref="AB634" si="2178">IF(OR(AK634="",AK634=0,AD634="",AG634=""),"",(IF(AND(AC630=AL$4,AK634&lt;=AN$4),3,IF(AND(AC630=AL$4,AK634&lt;=AO$4),2,IF(AND(AC630=AL$4,AK634&lt;=AP$4),1,0)))+IF(AND(AC630=AL$5,AK634&lt;=AN$5),3,IF(AND(AC630=AL$5,AK634&lt;=AO$5),2,IF(AND(AC630=AL$5,AK634&lt;=AP$5),1,0)))+IF(AND(AC630=AL$6,AK634&lt;=AN$6),3,IF(AND(AC630=AL$6,AK634&lt;=AO$6),2,IF(AND(AC630=AL$6,AK634&lt;=AP$6),1,0)))+IF(AND(AC630=AL$7,AK634&lt;=AN$7),3,IF(AND(AC630=AL$7,AK634&lt;=AO$7),2,IF(AND(AC630=AL$7,AK634&lt;=AP$7),1,0)))))</f>
        <v/>
      </c>
      <c r="AC634" s="276" t="str">
        <f t="shared" ref="AC634" si="2179">IF($F$25="","",$F$25)</f>
        <v>Recreation</v>
      </c>
      <c r="AD634" s="646"/>
      <c r="AE634" s="647"/>
      <c r="AF634" s="648"/>
      <c r="AG634" s="646"/>
      <c r="AH634" s="647"/>
      <c r="AI634" s="647"/>
      <c r="AJ634" s="648"/>
      <c r="AK634" s="408"/>
      <c r="AU634" s="394"/>
    </row>
    <row r="635" spans="4:47" ht="15" customHeight="1" thickBot="1" x14ac:dyDescent="0.3">
      <c r="D635" s="409"/>
      <c r="E635" s="132"/>
      <c r="F635" s="132"/>
      <c r="G635" s="132"/>
      <c r="H635" s="132"/>
      <c r="I635" s="132"/>
      <c r="J635" s="132"/>
      <c r="K635" s="132"/>
      <c r="L635" s="132"/>
      <c r="M635" s="132"/>
      <c r="N635" s="410"/>
      <c r="O635" s="411"/>
      <c r="X635" s="394"/>
      <c r="AA635" s="409"/>
      <c r="AB635" s="132"/>
      <c r="AC635" s="132"/>
      <c r="AD635" s="132"/>
      <c r="AE635" s="132"/>
      <c r="AF635" s="132"/>
      <c r="AG635" s="132"/>
      <c r="AH635" s="132"/>
      <c r="AI635" s="132"/>
      <c r="AJ635" s="132"/>
      <c r="AK635" s="410"/>
      <c r="AL635" s="411"/>
      <c r="AU635" s="394"/>
    </row>
    <row r="636" spans="4:47" ht="15" customHeight="1" x14ac:dyDescent="0.25">
      <c r="D636" s="641"/>
      <c r="E636" s="642"/>
      <c r="F636" s="642"/>
      <c r="G636" s="642"/>
      <c r="H636" s="642"/>
      <c r="I636" s="642"/>
      <c r="J636" s="642"/>
      <c r="K636" s="642"/>
      <c r="L636" s="642"/>
      <c r="M636" s="642"/>
      <c r="N636" s="643"/>
      <c r="X636" s="394"/>
      <c r="AA636" s="641"/>
      <c r="AB636" s="642"/>
      <c r="AC636" s="642"/>
      <c r="AD636" s="642"/>
      <c r="AE636" s="642"/>
      <c r="AF636" s="642"/>
      <c r="AG636" s="642"/>
      <c r="AH636" s="642"/>
      <c r="AI636" s="642"/>
      <c r="AJ636" s="642"/>
      <c r="AK636" s="643"/>
      <c r="AU636" s="394"/>
    </row>
    <row r="637" spans="4:47" ht="15" customHeight="1" x14ac:dyDescent="0.25">
      <c r="D637" s="398"/>
      <c r="E637" s="124" t="s">
        <v>35</v>
      </c>
      <c r="F637" s="353">
        <v>77</v>
      </c>
      <c r="G637" s="124" t="s">
        <v>306</v>
      </c>
      <c r="H637" s="124"/>
      <c r="I637" s="124"/>
      <c r="J637" s="21" t="s">
        <v>144</v>
      </c>
      <c r="K637" s="265"/>
      <c r="L637" s="1"/>
      <c r="M637" s="1"/>
      <c r="N637" s="400"/>
      <c r="X637" s="394"/>
      <c r="AA637" s="398"/>
      <c r="AB637" s="124" t="s">
        <v>35</v>
      </c>
      <c r="AC637" s="353">
        <v>77</v>
      </c>
      <c r="AD637" s="124" t="s">
        <v>306</v>
      </c>
      <c r="AE637" s="124"/>
      <c r="AF637" s="124"/>
      <c r="AG637" s="21" t="s">
        <v>144</v>
      </c>
      <c r="AH637" s="399"/>
      <c r="AI637" s="1"/>
      <c r="AJ637" s="1"/>
      <c r="AK637" s="400"/>
      <c r="AU637" s="394"/>
    </row>
    <row r="638" spans="4:47" ht="15" customHeight="1" x14ac:dyDescent="0.25">
      <c r="D638" s="644" t="s">
        <v>36</v>
      </c>
      <c r="E638" s="645"/>
      <c r="F638" s="268" t="s">
        <v>28</v>
      </c>
      <c r="G638" s="402" t="str">
        <f t="shared" ref="G638" si="2180">IF(F638=O$4,P$4,IF(F638=O$5,P$5,IF(F638=O$6,P$6,IF(F638=O$7,P$7,IF(F638=O$8,"","")))))</f>
        <v/>
      </c>
      <c r="H638" s="403"/>
      <c r="I638" s="403"/>
      <c r="J638" s="21" t="s">
        <v>145</v>
      </c>
      <c r="K638" s="265"/>
      <c r="L638" s="3"/>
      <c r="M638" s="3"/>
      <c r="N638" s="404"/>
      <c r="X638" s="394"/>
      <c r="AA638" s="644" t="s">
        <v>36</v>
      </c>
      <c r="AB638" s="645"/>
      <c r="AC638" s="401" t="s">
        <v>28</v>
      </c>
      <c r="AD638" s="402" t="str">
        <f t="shared" ref="AD638" si="2181">IF(AC638=AL$4,AM$4,IF(AC638=AL$5,AM$5,IF(AC638=AL$6,AM$6,IF(AC638=AL$7,AM$7,IF(AC638=AL$8,"","")))))</f>
        <v/>
      </c>
      <c r="AE638" s="403"/>
      <c r="AF638" s="403"/>
      <c r="AG638" s="21" t="s">
        <v>145</v>
      </c>
      <c r="AH638" s="399"/>
      <c r="AI638" s="3"/>
      <c r="AJ638" s="3"/>
      <c r="AK638" s="404"/>
      <c r="AU638" s="394"/>
    </row>
    <row r="639" spans="4:47" ht="15" customHeight="1" x14ac:dyDescent="0.25">
      <c r="D639" s="405" t="s">
        <v>299</v>
      </c>
      <c r="E639" s="361" t="s">
        <v>59</v>
      </c>
      <c r="F639" s="124" t="s">
        <v>37</v>
      </c>
      <c r="G639" s="124" t="s">
        <v>38</v>
      </c>
      <c r="H639" s="124"/>
      <c r="I639" s="124"/>
      <c r="J639" s="124" t="s">
        <v>39</v>
      </c>
      <c r="K639" s="124"/>
      <c r="L639" s="124"/>
      <c r="M639" s="124"/>
      <c r="N639" s="406" t="s">
        <v>40</v>
      </c>
      <c r="O639" s="396" t="s">
        <v>25</v>
      </c>
      <c r="P639" s="396"/>
      <c r="Q639" s="396" t="str">
        <f t="shared" ref="Q639" si="2182">IF($F$23="","",$F$23)</f>
        <v>Education /Job Training</v>
      </c>
      <c r="R639" s="396" t="str">
        <f t="shared" ref="R639" si="2183">IF($F$24="","",$F$24)</f>
        <v>Health Services</v>
      </c>
      <c r="S639" s="396" t="str">
        <f t="shared" ref="S639" si="2184">IF($F$25="","",$F$25)</f>
        <v>Recreation</v>
      </c>
      <c r="X639" s="394"/>
      <c r="AA639" s="405" t="s">
        <v>299</v>
      </c>
      <c r="AB639" s="361" t="s">
        <v>59</v>
      </c>
      <c r="AC639" s="124" t="s">
        <v>37</v>
      </c>
      <c r="AD639" s="124" t="s">
        <v>38</v>
      </c>
      <c r="AE639" s="124"/>
      <c r="AF639" s="124"/>
      <c r="AG639" s="124" t="s">
        <v>39</v>
      </c>
      <c r="AH639" s="124"/>
      <c r="AI639" s="124"/>
      <c r="AJ639" s="124"/>
      <c r="AK639" s="406" t="s">
        <v>40</v>
      </c>
      <c r="AL639" s="396" t="s">
        <v>25</v>
      </c>
      <c r="AM639" s="396"/>
      <c r="AN639" s="396" t="str">
        <f t="shared" ref="AN639" si="2185">IF($F$23="","",$F$23)</f>
        <v>Education /Job Training</v>
      </c>
      <c r="AO639" s="396" t="str">
        <f t="shared" ref="AO639" si="2186">IF($F$24="","",$F$24)</f>
        <v>Health Services</v>
      </c>
      <c r="AP639" s="396" t="str">
        <f t="shared" ref="AP639" si="2187">IF($F$25="","",$F$25)</f>
        <v>Recreation</v>
      </c>
      <c r="AU639" s="394"/>
    </row>
    <row r="640" spans="4:47" x14ac:dyDescent="0.25">
      <c r="D640" s="407" t="str">
        <f t="shared" ref="D640:D642" si="2188">IFERROR(VLOOKUP($E640,$U$4:$V$6,2,0),"")</f>
        <v/>
      </c>
      <c r="E640" s="354" t="str">
        <f t="shared" ref="E640" si="2189">IF(OR(N640="",N640=0,G640="",J640=""),"",(IF(AND(F638=O$4,N640&lt;=Q$4),3,IF(AND(F638=O$4,N640&lt;=R$4),2,IF(AND(F638=O$4,N640&lt;=S$4),1,0)))+IF(AND(F638=O$5,N640&lt;=Q$5),3,IF(AND(F638=O$5,N640&lt;=R$5),2,IF(AND(F638=O$5,N640&lt;=S$5),1,0)))+IF(AND(F638=O$6,N640&lt;=Q$6),3,IF(AND(F638=O$6,N640&lt;=R$6),2,IF(AND(F638=O$6,N640&lt;=S$6),1,0)))+IF(AND(F638=O$7,N640&lt;=Q$7),3,IF(AND(F638=O$7,N640&lt;=R$7),2,IF(AND(F638=O$7,N640&lt;=S$7),1,0)))))</f>
        <v/>
      </c>
      <c r="F640" s="276" t="str">
        <f t="shared" ref="F640" si="2190">IF($F$23="","",$F$23)</f>
        <v>Education /Job Training</v>
      </c>
      <c r="G640" s="638"/>
      <c r="H640" s="639"/>
      <c r="I640" s="640"/>
      <c r="J640" s="638"/>
      <c r="K640" s="639"/>
      <c r="L640" s="639"/>
      <c r="M640" s="640"/>
      <c r="N640" s="269"/>
      <c r="O640" s="392">
        <f t="shared" ref="O640" si="2191">IF(F638="",0,1)</f>
        <v>0</v>
      </c>
      <c r="Q640" s="392" t="str">
        <f t="shared" ref="Q640" si="2192">IF(F638="","",IF(E640="",0,E640))</f>
        <v/>
      </c>
      <c r="R640" s="392" t="str">
        <f t="shared" ref="R640" si="2193">IF(F638="","",IF(E641="",0,E641))</f>
        <v/>
      </c>
      <c r="S640" s="392" t="str">
        <f t="shared" ref="S640" si="2194">IF(F638="","",IF(E642="",0,E642))</f>
        <v/>
      </c>
      <c r="X640" s="394"/>
      <c r="AA640" s="407" t="str">
        <f t="shared" si="2136"/>
        <v/>
      </c>
      <c r="AB640" s="354" t="str">
        <f t="shared" ref="AB640" si="2195">IF(OR(AK640="",AK640=0,AD640="",AG640=""),"",(IF(AND(AC638=AL$4,AK640&lt;=AN$4),3,IF(AND(AC638=AL$4,AK640&lt;=AO$4),2,IF(AND(AC638=AL$4,AK640&lt;=AP$4),1,0)))+IF(AND(AC638=AL$5,AK640&lt;=AN$5),3,IF(AND(AC638=AL$5,AK640&lt;=AO$5),2,IF(AND(AC638=AL$5,AK640&lt;=AP$5),1,0)))+IF(AND(AC638=AL$6,AK640&lt;=AN$6),3,IF(AND(AC638=AL$6,AK640&lt;=AO$6),2,IF(AND(AC638=AL$6,AK640&lt;=AP$6),1,0)))+IF(AND(AC638=AL$7,AK640&lt;=AN$7),3,IF(AND(AC638=AL$7,AK640&lt;=AO$7),2,IF(AND(AC638=AL$7,AK640&lt;=AP$7),1,0)))))</f>
        <v/>
      </c>
      <c r="AC640" s="276" t="str">
        <f t="shared" ref="AC640" si="2196">IF($F$23="","",$F$23)</f>
        <v>Education /Job Training</v>
      </c>
      <c r="AD640" s="646"/>
      <c r="AE640" s="647"/>
      <c r="AF640" s="648"/>
      <c r="AG640" s="646"/>
      <c r="AH640" s="647"/>
      <c r="AI640" s="647"/>
      <c r="AJ640" s="648"/>
      <c r="AK640" s="408"/>
      <c r="AL640" s="392">
        <f t="shared" ref="AL640" si="2197">IF(AC638="",0,1)</f>
        <v>0</v>
      </c>
      <c r="AN640" s="392" t="str">
        <f t="shared" ref="AN640" si="2198">IF(AC638="","",IF(AB640="",0,AB640))</f>
        <v/>
      </c>
      <c r="AO640" s="392" t="str">
        <f t="shared" ref="AO640" si="2199">IF(AC638="","",IF(AB641="",0,AB641))</f>
        <v/>
      </c>
      <c r="AP640" s="392" t="str">
        <f t="shared" ref="AP640" si="2200">IF(AC638="","",IF(AB642="",0,AB642))</f>
        <v/>
      </c>
      <c r="AU640" s="394"/>
    </row>
    <row r="641" spans="4:47" x14ac:dyDescent="0.25">
      <c r="D641" s="407" t="str">
        <f t="shared" si="2188"/>
        <v/>
      </c>
      <c r="E641" s="354" t="str">
        <f t="shared" ref="E641" si="2201">IF(OR(N641="",N641=0,G641="",J641=""),"",(IF(AND(F638=O$4,N641&lt;=Q$4),3,IF(AND(F638=O$4,N641&lt;=R$4),2,IF(AND(F638=O$4,N641&lt;=S$4),1,0)))+IF(AND(F638=O$5,N641&lt;=Q$5),3,IF(AND(F638=O$5,N641&lt;=R$5),2,IF(AND(F638=O$5,N641&lt;=S$5),1,0)))+IF(AND(F638=O$6,N641&lt;=Q$6),3,IF(AND(F638=O$6,N641&lt;=R$6),2,IF(AND(F638=O$6,N641&lt;=S$6),1,0)))+IF(AND(F638=O$7,N641&lt;=Q$7),3,IF(AND(F638=O$7,N641&lt;=R$7),2,IF(AND(F638=O$7,N641&lt;=S$7),1,0)))))</f>
        <v/>
      </c>
      <c r="F641" s="276" t="str">
        <f t="shared" ref="F641" si="2202">IF($F$24="","",$F$24)</f>
        <v>Health Services</v>
      </c>
      <c r="G641" s="638"/>
      <c r="H641" s="639"/>
      <c r="I641" s="640"/>
      <c r="J641" s="638"/>
      <c r="K641" s="639"/>
      <c r="L641" s="639"/>
      <c r="M641" s="640"/>
      <c r="N641" s="269"/>
      <c r="X641" s="394"/>
      <c r="AA641" s="407" t="str">
        <f t="shared" si="2136"/>
        <v/>
      </c>
      <c r="AB641" s="354" t="str">
        <f t="shared" ref="AB641" si="2203">IF(OR(AK641="",AK641=0,AD641="",AG641=""),"",(IF(AND(AC638=AL$4,AK641&lt;=AN$4),3,IF(AND(AC638=AL$4,AK641&lt;=AO$4),2,IF(AND(AC638=AL$4,AK641&lt;=AP$4),1,0)))+IF(AND(AC638=AL$5,AK641&lt;=AN$5),3,IF(AND(AC638=AL$5,AK641&lt;=AO$5),2,IF(AND(AC638=AL$5,AK641&lt;=AP$5),1,0)))+IF(AND(AC638=AL$6,AK641&lt;=AN$6),3,IF(AND(AC638=AL$6,AK641&lt;=AO$6),2,IF(AND(AC638=AL$6,AK641&lt;=AP$6),1,0)))+IF(AND(AC638=AL$7,AK641&lt;=AN$7),3,IF(AND(AC638=AL$7,AK641&lt;=AO$7),2,IF(AND(AC638=AL$7,AK641&lt;=AP$7),1,0)))))</f>
        <v/>
      </c>
      <c r="AC641" s="276" t="str">
        <f t="shared" ref="AC641" si="2204">IF($F$24="","",$F$24)</f>
        <v>Health Services</v>
      </c>
      <c r="AD641" s="646"/>
      <c r="AE641" s="647"/>
      <c r="AF641" s="648"/>
      <c r="AG641" s="646"/>
      <c r="AH641" s="647"/>
      <c r="AI641" s="647"/>
      <c r="AJ641" s="648"/>
      <c r="AK641" s="408"/>
      <c r="AU641" s="394"/>
    </row>
    <row r="642" spans="4:47" x14ac:dyDescent="0.25">
      <c r="D642" s="407" t="str">
        <f t="shared" si="2188"/>
        <v/>
      </c>
      <c r="E642" s="354" t="str">
        <f t="shared" ref="E642" si="2205">IF(OR(N642="",N642=0,G642="",J642=""),"",(IF(AND(F638=O$4,N642&lt;=Q$4),3,IF(AND(F638=O$4,N642&lt;=R$4),2,IF(AND(F638=O$4,N642&lt;=S$4),1,0)))+IF(AND(F638=O$5,N642&lt;=Q$5),3,IF(AND(F638=O$5,N642&lt;=R$5),2,IF(AND(F638=O$5,N642&lt;=S$5),1,0)))+IF(AND(F638=O$6,N642&lt;=Q$6),3,IF(AND(F638=O$6,N642&lt;=R$6),2,IF(AND(F638=O$6,N642&lt;=S$6),1,0)))+IF(AND(F638=O$7,N642&lt;=Q$7),3,IF(AND(F638=O$7,N642&lt;=R$7),2,IF(AND(F638=O$7,N642&lt;=S$7),1,0)))))</f>
        <v/>
      </c>
      <c r="F642" s="276" t="str">
        <f t="shared" ref="F642" si="2206">IF($F$25="","",$F$25)</f>
        <v>Recreation</v>
      </c>
      <c r="G642" s="638"/>
      <c r="H642" s="639"/>
      <c r="I642" s="640"/>
      <c r="J642" s="638"/>
      <c r="K642" s="639"/>
      <c r="L642" s="639"/>
      <c r="M642" s="640"/>
      <c r="N642" s="269"/>
      <c r="X642" s="394"/>
      <c r="AA642" s="407" t="str">
        <f t="shared" si="2136"/>
        <v/>
      </c>
      <c r="AB642" s="354" t="str">
        <f t="shared" ref="AB642" si="2207">IF(OR(AK642="",AK642=0,AD642="",AG642=""),"",(IF(AND(AC638=AL$4,AK642&lt;=AN$4),3,IF(AND(AC638=AL$4,AK642&lt;=AO$4),2,IF(AND(AC638=AL$4,AK642&lt;=AP$4),1,0)))+IF(AND(AC638=AL$5,AK642&lt;=AN$5),3,IF(AND(AC638=AL$5,AK642&lt;=AO$5),2,IF(AND(AC638=AL$5,AK642&lt;=AP$5),1,0)))+IF(AND(AC638=AL$6,AK642&lt;=AN$6),3,IF(AND(AC638=AL$6,AK642&lt;=AO$6),2,IF(AND(AC638=AL$6,AK642&lt;=AP$6),1,0)))+IF(AND(AC638=AL$7,AK642&lt;=AN$7),3,IF(AND(AC638=AL$7,AK642&lt;=AO$7),2,IF(AND(AC638=AL$7,AK642&lt;=AP$7),1,0)))))</f>
        <v/>
      </c>
      <c r="AC642" s="276" t="str">
        <f t="shared" ref="AC642" si="2208">IF($F$25="","",$F$25)</f>
        <v>Recreation</v>
      </c>
      <c r="AD642" s="646"/>
      <c r="AE642" s="647"/>
      <c r="AF642" s="648"/>
      <c r="AG642" s="646"/>
      <c r="AH642" s="647"/>
      <c r="AI642" s="647"/>
      <c r="AJ642" s="648"/>
      <c r="AK642" s="408"/>
      <c r="AU642" s="394"/>
    </row>
    <row r="643" spans="4:47" ht="16.5" thickBot="1" x14ac:dyDescent="0.3">
      <c r="D643" s="409"/>
      <c r="E643" s="132"/>
      <c r="F643" s="132"/>
      <c r="G643" s="132"/>
      <c r="H643" s="132"/>
      <c r="I643" s="132"/>
      <c r="J643" s="132"/>
      <c r="K643" s="132"/>
      <c r="L643" s="132"/>
      <c r="M643" s="132"/>
      <c r="N643" s="410"/>
      <c r="O643" s="411"/>
      <c r="X643" s="394"/>
      <c r="AA643" s="409"/>
      <c r="AB643" s="132"/>
      <c r="AC643" s="132"/>
      <c r="AD643" s="132"/>
      <c r="AE643" s="132"/>
      <c r="AF643" s="132"/>
      <c r="AG643" s="132"/>
      <c r="AH643" s="132"/>
      <c r="AI643" s="132"/>
      <c r="AJ643" s="132"/>
      <c r="AK643" s="410"/>
      <c r="AL643" s="411"/>
      <c r="AU643" s="394"/>
    </row>
    <row r="644" spans="4:47" x14ac:dyDescent="0.25">
      <c r="D644" s="641"/>
      <c r="E644" s="642"/>
      <c r="F644" s="642"/>
      <c r="G644" s="642"/>
      <c r="H644" s="642"/>
      <c r="I644" s="642"/>
      <c r="J644" s="642"/>
      <c r="K644" s="642"/>
      <c r="L644" s="642"/>
      <c r="M644" s="642"/>
      <c r="N644" s="643"/>
      <c r="X644" s="394"/>
      <c r="AA644" s="641"/>
      <c r="AB644" s="642"/>
      <c r="AC644" s="642"/>
      <c r="AD644" s="642"/>
      <c r="AE644" s="642"/>
      <c r="AF644" s="642"/>
      <c r="AG644" s="642"/>
      <c r="AH644" s="642"/>
      <c r="AI644" s="642"/>
      <c r="AJ644" s="642"/>
      <c r="AK644" s="643"/>
      <c r="AU644" s="394"/>
    </row>
    <row r="645" spans="4:47" ht="15" customHeight="1" x14ac:dyDescent="0.25">
      <c r="D645" s="398"/>
      <c r="E645" s="124" t="s">
        <v>35</v>
      </c>
      <c r="F645" s="353">
        <v>78</v>
      </c>
      <c r="G645" s="124" t="s">
        <v>306</v>
      </c>
      <c r="H645" s="124"/>
      <c r="I645" s="124"/>
      <c r="J645" s="21" t="s">
        <v>144</v>
      </c>
      <c r="K645" s="265"/>
      <c r="L645" s="1"/>
      <c r="M645" s="1"/>
      <c r="N645" s="400"/>
      <c r="X645" s="394"/>
      <c r="AA645" s="398"/>
      <c r="AB645" s="124" t="s">
        <v>35</v>
      </c>
      <c r="AC645" s="353">
        <v>78</v>
      </c>
      <c r="AD645" s="124" t="s">
        <v>306</v>
      </c>
      <c r="AE645" s="124"/>
      <c r="AF645" s="124"/>
      <c r="AG645" s="21" t="s">
        <v>144</v>
      </c>
      <c r="AH645" s="399"/>
      <c r="AI645" s="1"/>
      <c r="AJ645" s="1"/>
      <c r="AK645" s="400"/>
      <c r="AU645" s="394"/>
    </row>
    <row r="646" spans="4:47" ht="15" customHeight="1" x14ac:dyDescent="0.25">
      <c r="D646" s="644" t="s">
        <v>36</v>
      </c>
      <c r="E646" s="645"/>
      <c r="F646" s="268" t="s">
        <v>28</v>
      </c>
      <c r="G646" s="402" t="str">
        <f t="shared" ref="G646" si="2209">IF(F646=O$4,P$4,IF(F646=O$5,P$5,IF(F646=O$6,P$6,IF(F646=O$7,P$7,IF(F646=O$8,"","")))))</f>
        <v/>
      </c>
      <c r="H646" s="403"/>
      <c r="I646" s="403"/>
      <c r="J646" s="21" t="s">
        <v>145</v>
      </c>
      <c r="K646" s="265"/>
      <c r="L646" s="3"/>
      <c r="M646" s="3"/>
      <c r="N646" s="404"/>
      <c r="X646" s="394"/>
      <c r="AA646" s="644" t="s">
        <v>36</v>
      </c>
      <c r="AB646" s="645"/>
      <c r="AC646" s="401" t="s">
        <v>28</v>
      </c>
      <c r="AD646" s="402" t="str">
        <f t="shared" ref="AD646" si="2210">IF(AC646=AL$4,AM$4,IF(AC646=AL$5,AM$5,IF(AC646=AL$6,AM$6,IF(AC646=AL$7,AM$7,IF(AC646=AL$8,"","")))))</f>
        <v/>
      </c>
      <c r="AE646" s="403"/>
      <c r="AF646" s="403"/>
      <c r="AG646" s="21" t="s">
        <v>145</v>
      </c>
      <c r="AH646" s="399"/>
      <c r="AI646" s="3"/>
      <c r="AJ646" s="3"/>
      <c r="AK646" s="404"/>
      <c r="AU646" s="394"/>
    </row>
    <row r="647" spans="4:47" ht="15" customHeight="1" x14ac:dyDescent="0.25">
      <c r="D647" s="405" t="s">
        <v>299</v>
      </c>
      <c r="E647" s="361" t="s">
        <v>59</v>
      </c>
      <c r="F647" s="124" t="s">
        <v>37</v>
      </c>
      <c r="G647" s="124" t="s">
        <v>38</v>
      </c>
      <c r="H647" s="124"/>
      <c r="I647" s="124"/>
      <c r="J647" s="124" t="s">
        <v>39</v>
      </c>
      <c r="K647" s="124"/>
      <c r="L647" s="124"/>
      <c r="M647" s="124"/>
      <c r="N647" s="406" t="s">
        <v>40</v>
      </c>
      <c r="O647" s="396" t="s">
        <v>25</v>
      </c>
      <c r="P647" s="396"/>
      <c r="Q647" s="396" t="str">
        <f t="shared" ref="Q647" si="2211">IF($F$23="","",$F$23)</f>
        <v>Education /Job Training</v>
      </c>
      <c r="R647" s="396" t="str">
        <f t="shared" ref="R647" si="2212">IF($F$24="","",$F$24)</f>
        <v>Health Services</v>
      </c>
      <c r="S647" s="396" t="str">
        <f t="shared" ref="S647" si="2213">IF($F$25="","",$F$25)</f>
        <v>Recreation</v>
      </c>
      <c r="X647" s="394"/>
      <c r="AA647" s="405" t="s">
        <v>299</v>
      </c>
      <c r="AB647" s="361" t="s">
        <v>59</v>
      </c>
      <c r="AC647" s="124" t="s">
        <v>37</v>
      </c>
      <c r="AD647" s="124" t="s">
        <v>38</v>
      </c>
      <c r="AE647" s="124"/>
      <c r="AF647" s="124"/>
      <c r="AG647" s="124" t="s">
        <v>39</v>
      </c>
      <c r="AH647" s="124"/>
      <c r="AI647" s="124"/>
      <c r="AJ647" s="124"/>
      <c r="AK647" s="406" t="s">
        <v>40</v>
      </c>
      <c r="AL647" s="396" t="s">
        <v>25</v>
      </c>
      <c r="AM647" s="396"/>
      <c r="AN647" s="396" t="str">
        <f t="shared" ref="AN647" si="2214">IF($F$23="","",$F$23)</f>
        <v>Education /Job Training</v>
      </c>
      <c r="AO647" s="396" t="str">
        <f t="shared" ref="AO647" si="2215">IF($F$24="","",$F$24)</f>
        <v>Health Services</v>
      </c>
      <c r="AP647" s="396" t="str">
        <f t="shared" ref="AP647" si="2216">IF($F$25="","",$F$25)</f>
        <v>Recreation</v>
      </c>
      <c r="AU647" s="394"/>
    </row>
    <row r="648" spans="4:47" ht="15" customHeight="1" x14ac:dyDescent="0.25">
      <c r="D648" s="407" t="str">
        <f t="shared" ref="D648:D650" si="2217">IFERROR(VLOOKUP($E648,$U$4:$V$6,2,0),"")</f>
        <v/>
      </c>
      <c r="E648" s="354" t="str">
        <f t="shared" ref="E648" si="2218">IF(OR(N648="",N648=0,G648="",J648=""),"",(IF(AND(F646=O$4,N648&lt;=Q$4),3,IF(AND(F646=O$4,N648&lt;=R$4),2,IF(AND(F646=O$4,N648&lt;=S$4),1,0)))+IF(AND(F646=O$5,N648&lt;=Q$5),3,IF(AND(F646=O$5,N648&lt;=R$5),2,IF(AND(F646=O$5,N648&lt;=S$5),1,0)))+IF(AND(F646=O$6,N648&lt;=Q$6),3,IF(AND(F646=O$6,N648&lt;=R$6),2,IF(AND(F646=O$6,N648&lt;=S$6),1,0)))+IF(AND(F646=O$7,N648&lt;=Q$7),3,IF(AND(F646=O$7,N648&lt;=R$7),2,IF(AND(F646=O$7,N648&lt;=S$7),1,0)))))</f>
        <v/>
      </c>
      <c r="F648" s="276" t="str">
        <f t="shared" ref="F648" si="2219">IF($F$23="","",$F$23)</f>
        <v>Education /Job Training</v>
      </c>
      <c r="G648" s="638"/>
      <c r="H648" s="639"/>
      <c r="I648" s="640"/>
      <c r="J648" s="638"/>
      <c r="K648" s="639"/>
      <c r="L648" s="639"/>
      <c r="M648" s="640"/>
      <c r="N648" s="269"/>
      <c r="O648" s="392">
        <f t="shared" ref="O648" si="2220">IF(F646="",0,1)</f>
        <v>0</v>
      </c>
      <c r="Q648" s="392" t="str">
        <f t="shared" ref="Q648" si="2221">IF(F646="","",IF(E648="",0,E648))</f>
        <v/>
      </c>
      <c r="R648" s="392" t="str">
        <f t="shared" ref="R648" si="2222">IF(F646="","",IF(E649="",0,E649))</f>
        <v/>
      </c>
      <c r="S648" s="392" t="str">
        <f t="shared" ref="S648" si="2223">IF(F646="","",IF(E650="",0,E650))</f>
        <v/>
      </c>
      <c r="X648" s="394"/>
      <c r="AA648" s="407" t="str">
        <f t="shared" si="2136"/>
        <v/>
      </c>
      <c r="AB648" s="354" t="str">
        <f t="shared" ref="AB648" si="2224">IF(OR(AK648="",AK648=0,AD648="",AG648=""),"",(IF(AND(AC646=AL$4,AK648&lt;=AN$4),3,IF(AND(AC646=AL$4,AK648&lt;=AO$4),2,IF(AND(AC646=AL$4,AK648&lt;=AP$4),1,0)))+IF(AND(AC646=AL$5,AK648&lt;=AN$5),3,IF(AND(AC646=AL$5,AK648&lt;=AO$5),2,IF(AND(AC646=AL$5,AK648&lt;=AP$5),1,0)))+IF(AND(AC646=AL$6,AK648&lt;=AN$6),3,IF(AND(AC646=AL$6,AK648&lt;=AO$6),2,IF(AND(AC646=AL$6,AK648&lt;=AP$6),1,0)))+IF(AND(AC646=AL$7,AK648&lt;=AN$7),3,IF(AND(AC646=AL$7,AK648&lt;=AO$7),2,IF(AND(AC646=AL$7,AK648&lt;=AP$7),1,0)))))</f>
        <v/>
      </c>
      <c r="AC648" s="276" t="str">
        <f t="shared" ref="AC648" si="2225">IF($F$23="","",$F$23)</f>
        <v>Education /Job Training</v>
      </c>
      <c r="AD648" s="646"/>
      <c r="AE648" s="647"/>
      <c r="AF648" s="648"/>
      <c r="AG648" s="646"/>
      <c r="AH648" s="647"/>
      <c r="AI648" s="647"/>
      <c r="AJ648" s="648"/>
      <c r="AK648" s="408"/>
      <c r="AL648" s="392">
        <f t="shared" ref="AL648" si="2226">IF(AC646="",0,1)</f>
        <v>0</v>
      </c>
      <c r="AN648" s="392" t="str">
        <f t="shared" ref="AN648" si="2227">IF(AC646="","",IF(AB648="",0,AB648))</f>
        <v/>
      </c>
      <c r="AO648" s="392" t="str">
        <f t="shared" ref="AO648" si="2228">IF(AC646="","",IF(AB649="",0,AB649))</f>
        <v/>
      </c>
      <c r="AP648" s="392" t="str">
        <f t="shared" ref="AP648" si="2229">IF(AC646="","",IF(AB650="",0,AB650))</f>
        <v/>
      </c>
      <c r="AU648" s="394"/>
    </row>
    <row r="649" spans="4:47" ht="15" customHeight="1" x14ac:dyDescent="0.25">
      <c r="D649" s="407" t="str">
        <f t="shared" si="2217"/>
        <v/>
      </c>
      <c r="E649" s="354" t="str">
        <f t="shared" ref="E649" si="2230">IF(OR(N649="",N649=0,G649="",J649=""),"",(IF(AND(F646=O$4,N649&lt;=Q$4),3,IF(AND(F646=O$4,N649&lt;=R$4),2,IF(AND(F646=O$4,N649&lt;=S$4),1,0)))+IF(AND(F646=O$5,N649&lt;=Q$5),3,IF(AND(F646=O$5,N649&lt;=R$5),2,IF(AND(F646=O$5,N649&lt;=S$5),1,0)))+IF(AND(F646=O$6,N649&lt;=Q$6),3,IF(AND(F646=O$6,N649&lt;=R$6),2,IF(AND(F646=O$6,N649&lt;=S$6),1,0)))+IF(AND(F646=O$7,N649&lt;=Q$7),3,IF(AND(F646=O$7,N649&lt;=R$7),2,IF(AND(F646=O$7,N649&lt;=S$7),1,0)))))</f>
        <v/>
      </c>
      <c r="F649" s="276" t="str">
        <f t="shared" ref="F649" si="2231">IF($F$24="","",$F$24)</f>
        <v>Health Services</v>
      </c>
      <c r="G649" s="638"/>
      <c r="H649" s="639"/>
      <c r="I649" s="640"/>
      <c r="J649" s="638"/>
      <c r="K649" s="639"/>
      <c r="L649" s="639"/>
      <c r="M649" s="640"/>
      <c r="N649" s="269"/>
      <c r="X649" s="394"/>
      <c r="AA649" s="407" t="str">
        <f t="shared" si="2136"/>
        <v/>
      </c>
      <c r="AB649" s="354" t="str">
        <f t="shared" ref="AB649" si="2232">IF(OR(AK649="",AK649=0,AD649="",AG649=""),"",(IF(AND(AC646=AL$4,AK649&lt;=AN$4),3,IF(AND(AC646=AL$4,AK649&lt;=AO$4),2,IF(AND(AC646=AL$4,AK649&lt;=AP$4),1,0)))+IF(AND(AC646=AL$5,AK649&lt;=AN$5),3,IF(AND(AC646=AL$5,AK649&lt;=AO$5),2,IF(AND(AC646=AL$5,AK649&lt;=AP$5),1,0)))+IF(AND(AC646=AL$6,AK649&lt;=AN$6),3,IF(AND(AC646=AL$6,AK649&lt;=AO$6),2,IF(AND(AC646=AL$6,AK649&lt;=AP$6),1,0)))+IF(AND(AC646=AL$7,AK649&lt;=AN$7),3,IF(AND(AC646=AL$7,AK649&lt;=AO$7),2,IF(AND(AC646=AL$7,AK649&lt;=AP$7),1,0)))))</f>
        <v/>
      </c>
      <c r="AC649" s="276" t="str">
        <f t="shared" ref="AC649" si="2233">IF($F$24="","",$F$24)</f>
        <v>Health Services</v>
      </c>
      <c r="AD649" s="646"/>
      <c r="AE649" s="647"/>
      <c r="AF649" s="648"/>
      <c r="AG649" s="646"/>
      <c r="AH649" s="647"/>
      <c r="AI649" s="647"/>
      <c r="AJ649" s="648"/>
      <c r="AK649" s="408"/>
      <c r="AU649" s="394"/>
    </row>
    <row r="650" spans="4:47" x14ac:dyDescent="0.25">
      <c r="D650" s="407" t="str">
        <f t="shared" si="2217"/>
        <v/>
      </c>
      <c r="E650" s="354" t="str">
        <f t="shared" ref="E650" si="2234">IF(OR(N650="",N650=0,G650="",J650=""),"",(IF(AND(F646=O$4,N650&lt;=Q$4),3,IF(AND(F646=O$4,N650&lt;=R$4),2,IF(AND(F646=O$4,N650&lt;=S$4),1,0)))+IF(AND(F646=O$5,N650&lt;=Q$5),3,IF(AND(F646=O$5,N650&lt;=R$5),2,IF(AND(F646=O$5,N650&lt;=S$5),1,0)))+IF(AND(F646=O$6,N650&lt;=Q$6),3,IF(AND(F646=O$6,N650&lt;=R$6),2,IF(AND(F646=O$6,N650&lt;=S$6),1,0)))+IF(AND(F646=O$7,N650&lt;=Q$7),3,IF(AND(F646=O$7,N650&lt;=R$7),2,IF(AND(F646=O$7,N650&lt;=S$7),1,0)))))</f>
        <v/>
      </c>
      <c r="F650" s="276" t="str">
        <f t="shared" ref="F650" si="2235">IF($F$25="","",$F$25)</f>
        <v>Recreation</v>
      </c>
      <c r="G650" s="638"/>
      <c r="H650" s="639"/>
      <c r="I650" s="640"/>
      <c r="J650" s="638"/>
      <c r="K650" s="639"/>
      <c r="L650" s="639"/>
      <c r="M650" s="640"/>
      <c r="N650" s="269"/>
      <c r="X650" s="394"/>
      <c r="AA650" s="407" t="str">
        <f t="shared" si="2136"/>
        <v/>
      </c>
      <c r="AB650" s="354" t="str">
        <f t="shared" ref="AB650" si="2236">IF(OR(AK650="",AK650=0,AD650="",AG650=""),"",(IF(AND(AC646=AL$4,AK650&lt;=AN$4),3,IF(AND(AC646=AL$4,AK650&lt;=AO$4),2,IF(AND(AC646=AL$4,AK650&lt;=AP$4),1,0)))+IF(AND(AC646=AL$5,AK650&lt;=AN$5),3,IF(AND(AC646=AL$5,AK650&lt;=AO$5),2,IF(AND(AC646=AL$5,AK650&lt;=AP$5),1,0)))+IF(AND(AC646=AL$6,AK650&lt;=AN$6),3,IF(AND(AC646=AL$6,AK650&lt;=AO$6),2,IF(AND(AC646=AL$6,AK650&lt;=AP$6),1,0)))+IF(AND(AC646=AL$7,AK650&lt;=AN$7),3,IF(AND(AC646=AL$7,AK650&lt;=AO$7),2,IF(AND(AC646=AL$7,AK650&lt;=AP$7),1,0)))))</f>
        <v/>
      </c>
      <c r="AC650" s="276" t="str">
        <f t="shared" ref="AC650" si="2237">IF($F$25="","",$F$25)</f>
        <v>Recreation</v>
      </c>
      <c r="AD650" s="646"/>
      <c r="AE650" s="647"/>
      <c r="AF650" s="648"/>
      <c r="AG650" s="646"/>
      <c r="AH650" s="647"/>
      <c r="AI650" s="647"/>
      <c r="AJ650" s="648"/>
      <c r="AK650" s="408"/>
      <c r="AU650" s="394"/>
    </row>
    <row r="651" spans="4:47" ht="16.5" thickBot="1" x14ac:dyDescent="0.3">
      <c r="D651" s="409"/>
      <c r="E651" s="132"/>
      <c r="F651" s="132"/>
      <c r="G651" s="132"/>
      <c r="H651" s="132"/>
      <c r="I651" s="132"/>
      <c r="J651" s="132"/>
      <c r="K651" s="132"/>
      <c r="L651" s="132"/>
      <c r="M651" s="132"/>
      <c r="N651" s="410"/>
      <c r="O651" s="411"/>
      <c r="X651" s="394"/>
      <c r="AA651" s="409"/>
      <c r="AB651" s="132"/>
      <c r="AC651" s="132"/>
      <c r="AD651" s="132"/>
      <c r="AE651" s="132"/>
      <c r="AF651" s="132"/>
      <c r="AG651" s="132"/>
      <c r="AH651" s="132"/>
      <c r="AI651" s="132"/>
      <c r="AJ651" s="132"/>
      <c r="AK651" s="410"/>
      <c r="AL651" s="411"/>
      <c r="AU651" s="394"/>
    </row>
    <row r="652" spans="4:47" x14ac:dyDescent="0.25">
      <c r="D652" s="641"/>
      <c r="E652" s="642"/>
      <c r="F652" s="642"/>
      <c r="G652" s="642"/>
      <c r="H652" s="642"/>
      <c r="I652" s="642"/>
      <c r="J652" s="642"/>
      <c r="K652" s="642"/>
      <c r="L652" s="642"/>
      <c r="M652" s="642"/>
      <c r="N652" s="643"/>
      <c r="X652" s="394"/>
      <c r="AA652" s="641"/>
      <c r="AB652" s="642"/>
      <c r="AC652" s="642"/>
      <c r="AD652" s="642"/>
      <c r="AE652" s="642"/>
      <c r="AF652" s="642"/>
      <c r="AG652" s="642"/>
      <c r="AH652" s="642"/>
      <c r="AI652" s="642"/>
      <c r="AJ652" s="642"/>
      <c r="AK652" s="643"/>
      <c r="AU652" s="394"/>
    </row>
    <row r="653" spans="4:47" x14ac:dyDescent="0.25">
      <c r="D653" s="398"/>
      <c r="E653" s="124" t="s">
        <v>35</v>
      </c>
      <c r="F653" s="353">
        <v>79</v>
      </c>
      <c r="G653" s="124" t="s">
        <v>306</v>
      </c>
      <c r="H653" s="124"/>
      <c r="I653" s="124"/>
      <c r="J653" s="21" t="s">
        <v>144</v>
      </c>
      <c r="K653" s="265"/>
      <c r="L653" s="1"/>
      <c r="M653" s="1"/>
      <c r="N653" s="400"/>
      <c r="X653" s="394"/>
      <c r="AA653" s="398"/>
      <c r="AB653" s="124" t="s">
        <v>35</v>
      </c>
      <c r="AC653" s="353">
        <v>79</v>
      </c>
      <c r="AD653" s="124" t="s">
        <v>306</v>
      </c>
      <c r="AE653" s="124"/>
      <c r="AF653" s="124"/>
      <c r="AG653" s="21" t="s">
        <v>144</v>
      </c>
      <c r="AH653" s="399"/>
      <c r="AI653" s="1"/>
      <c r="AJ653" s="1"/>
      <c r="AK653" s="400"/>
      <c r="AU653" s="394"/>
    </row>
    <row r="654" spans="4:47" x14ac:dyDescent="0.25">
      <c r="D654" s="644" t="s">
        <v>36</v>
      </c>
      <c r="E654" s="645"/>
      <c r="F654" s="268" t="s">
        <v>28</v>
      </c>
      <c r="G654" s="402" t="str">
        <f t="shared" ref="G654" si="2238">IF(F654=O$4,P$4,IF(F654=O$5,P$5,IF(F654=O$6,P$6,IF(F654=O$7,P$7,IF(F654=O$8,"","")))))</f>
        <v/>
      </c>
      <c r="H654" s="403"/>
      <c r="I654" s="403"/>
      <c r="J654" s="21" t="s">
        <v>145</v>
      </c>
      <c r="K654" s="265"/>
      <c r="L654" s="3"/>
      <c r="M654" s="3"/>
      <c r="N654" s="404"/>
      <c r="X654" s="394"/>
      <c r="AA654" s="644" t="s">
        <v>36</v>
      </c>
      <c r="AB654" s="645"/>
      <c r="AC654" s="401" t="s">
        <v>28</v>
      </c>
      <c r="AD654" s="402" t="str">
        <f t="shared" ref="AD654" si="2239">IF(AC654=AL$4,AM$4,IF(AC654=AL$5,AM$5,IF(AC654=AL$6,AM$6,IF(AC654=AL$7,AM$7,IF(AC654=AL$8,"","")))))</f>
        <v/>
      </c>
      <c r="AE654" s="403"/>
      <c r="AF654" s="403"/>
      <c r="AG654" s="21" t="s">
        <v>145</v>
      </c>
      <c r="AH654" s="399"/>
      <c r="AI654" s="3"/>
      <c r="AJ654" s="3"/>
      <c r="AK654" s="404"/>
      <c r="AU654" s="394"/>
    </row>
    <row r="655" spans="4:47" ht="15" customHeight="1" x14ac:dyDescent="0.25">
      <c r="D655" s="405" t="s">
        <v>299</v>
      </c>
      <c r="E655" s="361" t="s">
        <v>59</v>
      </c>
      <c r="F655" s="124" t="s">
        <v>37</v>
      </c>
      <c r="G655" s="124" t="s">
        <v>38</v>
      </c>
      <c r="H655" s="124"/>
      <c r="I655" s="124"/>
      <c r="J655" s="124" t="s">
        <v>39</v>
      </c>
      <c r="K655" s="124"/>
      <c r="L655" s="124"/>
      <c r="M655" s="124"/>
      <c r="N655" s="406" t="s">
        <v>40</v>
      </c>
      <c r="O655" s="396" t="s">
        <v>25</v>
      </c>
      <c r="P655" s="396"/>
      <c r="Q655" s="396" t="str">
        <f t="shared" ref="Q655" si="2240">IF($F$23="","",$F$23)</f>
        <v>Education /Job Training</v>
      </c>
      <c r="R655" s="396" t="str">
        <f t="shared" ref="R655" si="2241">IF($F$24="","",$F$24)</f>
        <v>Health Services</v>
      </c>
      <c r="S655" s="396" t="str">
        <f t="shared" ref="S655" si="2242">IF($F$25="","",$F$25)</f>
        <v>Recreation</v>
      </c>
      <c r="X655" s="394"/>
      <c r="AA655" s="405" t="s">
        <v>299</v>
      </c>
      <c r="AB655" s="361" t="s">
        <v>59</v>
      </c>
      <c r="AC655" s="124" t="s">
        <v>37</v>
      </c>
      <c r="AD655" s="124" t="s">
        <v>38</v>
      </c>
      <c r="AE655" s="124"/>
      <c r="AF655" s="124"/>
      <c r="AG655" s="124" t="s">
        <v>39</v>
      </c>
      <c r="AH655" s="124"/>
      <c r="AI655" s="124"/>
      <c r="AJ655" s="124"/>
      <c r="AK655" s="406" t="s">
        <v>40</v>
      </c>
      <c r="AL655" s="396" t="s">
        <v>25</v>
      </c>
      <c r="AM655" s="396"/>
      <c r="AN655" s="396" t="str">
        <f t="shared" ref="AN655" si="2243">IF($F$23="","",$F$23)</f>
        <v>Education /Job Training</v>
      </c>
      <c r="AO655" s="396" t="str">
        <f t="shared" ref="AO655" si="2244">IF($F$24="","",$F$24)</f>
        <v>Health Services</v>
      </c>
      <c r="AP655" s="396" t="str">
        <f t="shared" ref="AP655" si="2245">IF($F$25="","",$F$25)</f>
        <v>Recreation</v>
      </c>
      <c r="AU655" s="394"/>
    </row>
    <row r="656" spans="4:47" ht="15" customHeight="1" x14ac:dyDescent="0.25">
      <c r="D656" s="407" t="str">
        <f t="shared" ref="D656:D658" si="2246">IFERROR(VLOOKUP($E656,$U$4:$V$6,2,0),"")</f>
        <v/>
      </c>
      <c r="E656" s="354" t="str">
        <f t="shared" ref="E656" si="2247">IF(OR(N656="",N656=0,G656="",J656=""),"",(IF(AND(F654=O$4,N656&lt;=Q$4),3,IF(AND(F654=O$4,N656&lt;=R$4),2,IF(AND(F654=O$4,N656&lt;=S$4),1,0)))+IF(AND(F654=O$5,N656&lt;=Q$5),3,IF(AND(F654=O$5,N656&lt;=R$5),2,IF(AND(F654=O$5,N656&lt;=S$5),1,0)))+IF(AND(F654=O$6,N656&lt;=Q$6),3,IF(AND(F654=O$6,N656&lt;=R$6),2,IF(AND(F654=O$6,N656&lt;=S$6),1,0)))+IF(AND(F654=O$7,N656&lt;=Q$7),3,IF(AND(F654=O$7,N656&lt;=R$7),2,IF(AND(F654=O$7,N656&lt;=S$7),1,0)))))</f>
        <v/>
      </c>
      <c r="F656" s="276" t="str">
        <f t="shared" ref="F656" si="2248">IF($F$23="","",$F$23)</f>
        <v>Education /Job Training</v>
      </c>
      <c r="G656" s="638"/>
      <c r="H656" s="639"/>
      <c r="I656" s="640"/>
      <c r="J656" s="638"/>
      <c r="K656" s="639"/>
      <c r="L656" s="639"/>
      <c r="M656" s="640"/>
      <c r="N656" s="269"/>
      <c r="O656" s="392">
        <f t="shared" ref="O656" si="2249">IF(F654="",0,1)</f>
        <v>0</v>
      </c>
      <c r="Q656" s="392" t="str">
        <f t="shared" ref="Q656" si="2250">IF(F654="","",IF(E656="",0,E656))</f>
        <v/>
      </c>
      <c r="R656" s="392" t="str">
        <f t="shared" ref="R656" si="2251">IF(F654="","",IF(E657="",0,E657))</f>
        <v/>
      </c>
      <c r="S656" s="392" t="str">
        <f t="shared" ref="S656" si="2252">IF(F654="","",IF(E658="",0,E658))</f>
        <v/>
      </c>
      <c r="X656" s="394"/>
      <c r="AA656" s="407" t="str">
        <f t="shared" si="2136"/>
        <v/>
      </c>
      <c r="AB656" s="354" t="str">
        <f t="shared" ref="AB656" si="2253">IF(OR(AK656="",AK656=0,AD656="",AG656=""),"",(IF(AND(AC654=AL$4,AK656&lt;=AN$4),3,IF(AND(AC654=AL$4,AK656&lt;=AO$4),2,IF(AND(AC654=AL$4,AK656&lt;=AP$4),1,0)))+IF(AND(AC654=AL$5,AK656&lt;=AN$5),3,IF(AND(AC654=AL$5,AK656&lt;=AO$5),2,IF(AND(AC654=AL$5,AK656&lt;=AP$5),1,0)))+IF(AND(AC654=AL$6,AK656&lt;=AN$6),3,IF(AND(AC654=AL$6,AK656&lt;=AO$6),2,IF(AND(AC654=AL$6,AK656&lt;=AP$6),1,0)))+IF(AND(AC654=AL$7,AK656&lt;=AN$7),3,IF(AND(AC654=AL$7,AK656&lt;=AO$7),2,IF(AND(AC654=AL$7,AK656&lt;=AP$7),1,0)))))</f>
        <v/>
      </c>
      <c r="AC656" s="276" t="str">
        <f t="shared" ref="AC656" si="2254">IF($F$23="","",$F$23)</f>
        <v>Education /Job Training</v>
      </c>
      <c r="AD656" s="646"/>
      <c r="AE656" s="647"/>
      <c r="AF656" s="648"/>
      <c r="AG656" s="646"/>
      <c r="AH656" s="647"/>
      <c r="AI656" s="647"/>
      <c r="AJ656" s="648"/>
      <c r="AK656" s="408"/>
      <c r="AL656" s="392">
        <f t="shared" ref="AL656" si="2255">IF(AC654="",0,1)</f>
        <v>0</v>
      </c>
      <c r="AN656" s="392" t="str">
        <f t="shared" ref="AN656" si="2256">IF(AC654="","",IF(AB656="",0,AB656))</f>
        <v/>
      </c>
      <c r="AO656" s="392" t="str">
        <f t="shared" ref="AO656" si="2257">IF(AC654="","",IF(AB657="",0,AB657))</f>
        <v/>
      </c>
      <c r="AP656" s="392" t="str">
        <f t="shared" ref="AP656" si="2258">IF(AC654="","",IF(AB658="",0,AB658))</f>
        <v/>
      </c>
      <c r="AU656" s="394"/>
    </row>
    <row r="657" spans="4:47" ht="15" customHeight="1" x14ac:dyDescent="0.25">
      <c r="D657" s="407" t="str">
        <f t="shared" si="2246"/>
        <v/>
      </c>
      <c r="E657" s="354" t="str">
        <f t="shared" ref="E657" si="2259">IF(OR(N657="",N657=0,G657="",J657=""),"",(IF(AND(F654=O$4,N657&lt;=Q$4),3,IF(AND(F654=O$4,N657&lt;=R$4),2,IF(AND(F654=O$4,N657&lt;=S$4),1,0)))+IF(AND(F654=O$5,N657&lt;=Q$5),3,IF(AND(F654=O$5,N657&lt;=R$5),2,IF(AND(F654=O$5,N657&lt;=S$5),1,0)))+IF(AND(F654=O$6,N657&lt;=Q$6),3,IF(AND(F654=O$6,N657&lt;=R$6),2,IF(AND(F654=O$6,N657&lt;=S$6),1,0)))+IF(AND(F654=O$7,N657&lt;=Q$7),3,IF(AND(F654=O$7,N657&lt;=R$7),2,IF(AND(F654=O$7,N657&lt;=S$7),1,0)))))</f>
        <v/>
      </c>
      <c r="F657" s="276" t="str">
        <f t="shared" ref="F657" si="2260">IF($F$24="","",$F$24)</f>
        <v>Health Services</v>
      </c>
      <c r="G657" s="638"/>
      <c r="H657" s="639"/>
      <c r="I657" s="640"/>
      <c r="J657" s="638"/>
      <c r="K657" s="639"/>
      <c r="L657" s="639"/>
      <c r="M657" s="640"/>
      <c r="N657" s="269"/>
      <c r="X657" s="394"/>
      <c r="AA657" s="407" t="str">
        <f t="shared" si="2136"/>
        <v/>
      </c>
      <c r="AB657" s="354" t="str">
        <f t="shared" ref="AB657" si="2261">IF(OR(AK657="",AK657=0,AD657="",AG657=""),"",(IF(AND(AC654=AL$4,AK657&lt;=AN$4),3,IF(AND(AC654=AL$4,AK657&lt;=AO$4),2,IF(AND(AC654=AL$4,AK657&lt;=AP$4),1,0)))+IF(AND(AC654=AL$5,AK657&lt;=AN$5),3,IF(AND(AC654=AL$5,AK657&lt;=AO$5),2,IF(AND(AC654=AL$5,AK657&lt;=AP$5),1,0)))+IF(AND(AC654=AL$6,AK657&lt;=AN$6),3,IF(AND(AC654=AL$6,AK657&lt;=AO$6),2,IF(AND(AC654=AL$6,AK657&lt;=AP$6),1,0)))+IF(AND(AC654=AL$7,AK657&lt;=AN$7),3,IF(AND(AC654=AL$7,AK657&lt;=AO$7),2,IF(AND(AC654=AL$7,AK657&lt;=AP$7),1,0)))))</f>
        <v/>
      </c>
      <c r="AC657" s="276" t="str">
        <f t="shared" ref="AC657" si="2262">IF($F$24="","",$F$24)</f>
        <v>Health Services</v>
      </c>
      <c r="AD657" s="646"/>
      <c r="AE657" s="647"/>
      <c r="AF657" s="648"/>
      <c r="AG657" s="646"/>
      <c r="AH657" s="647"/>
      <c r="AI657" s="647"/>
      <c r="AJ657" s="648"/>
      <c r="AK657" s="408"/>
      <c r="AU657" s="394"/>
    </row>
    <row r="658" spans="4:47" ht="15" customHeight="1" x14ac:dyDescent="0.25">
      <c r="D658" s="407" t="str">
        <f t="shared" si="2246"/>
        <v/>
      </c>
      <c r="E658" s="354" t="str">
        <f t="shared" ref="E658" si="2263">IF(OR(N658="",N658=0,G658="",J658=""),"",(IF(AND(F654=O$4,N658&lt;=Q$4),3,IF(AND(F654=O$4,N658&lt;=R$4),2,IF(AND(F654=O$4,N658&lt;=S$4),1,0)))+IF(AND(F654=O$5,N658&lt;=Q$5),3,IF(AND(F654=O$5,N658&lt;=R$5),2,IF(AND(F654=O$5,N658&lt;=S$5),1,0)))+IF(AND(F654=O$6,N658&lt;=Q$6),3,IF(AND(F654=O$6,N658&lt;=R$6),2,IF(AND(F654=O$6,N658&lt;=S$6),1,0)))+IF(AND(F654=O$7,N658&lt;=Q$7),3,IF(AND(F654=O$7,N658&lt;=R$7),2,IF(AND(F654=O$7,N658&lt;=S$7),1,0)))))</f>
        <v/>
      </c>
      <c r="F658" s="276" t="str">
        <f t="shared" ref="F658" si="2264">IF($F$25="","",$F$25)</f>
        <v>Recreation</v>
      </c>
      <c r="G658" s="638"/>
      <c r="H658" s="639"/>
      <c r="I658" s="640"/>
      <c r="J658" s="638"/>
      <c r="K658" s="639"/>
      <c r="L658" s="639"/>
      <c r="M658" s="640"/>
      <c r="N658" s="269"/>
      <c r="X658" s="394"/>
      <c r="AA658" s="407" t="str">
        <f t="shared" si="2136"/>
        <v/>
      </c>
      <c r="AB658" s="354" t="str">
        <f t="shared" ref="AB658" si="2265">IF(OR(AK658="",AK658=0,AD658="",AG658=""),"",(IF(AND(AC654=AL$4,AK658&lt;=AN$4),3,IF(AND(AC654=AL$4,AK658&lt;=AO$4),2,IF(AND(AC654=AL$4,AK658&lt;=AP$4),1,0)))+IF(AND(AC654=AL$5,AK658&lt;=AN$5),3,IF(AND(AC654=AL$5,AK658&lt;=AO$5),2,IF(AND(AC654=AL$5,AK658&lt;=AP$5),1,0)))+IF(AND(AC654=AL$6,AK658&lt;=AN$6),3,IF(AND(AC654=AL$6,AK658&lt;=AO$6),2,IF(AND(AC654=AL$6,AK658&lt;=AP$6),1,0)))+IF(AND(AC654=AL$7,AK658&lt;=AN$7),3,IF(AND(AC654=AL$7,AK658&lt;=AO$7),2,IF(AND(AC654=AL$7,AK658&lt;=AP$7),1,0)))))</f>
        <v/>
      </c>
      <c r="AC658" s="276" t="str">
        <f t="shared" ref="AC658" si="2266">IF($F$25="","",$F$25)</f>
        <v>Recreation</v>
      </c>
      <c r="AD658" s="646"/>
      <c r="AE658" s="647"/>
      <c r="AF658" s="648"/>
      <c r="AG658" s="646"/>
      <c r="AH658" s="647"/>
      <c r="AI658" s="647"/>
      <c r="AJ658" s="648"/>
      <c r="AK658" s="408"/>
      <c r="AU658" s="394"/>
    </row>
    <row r="659" spans="4:47" ht="15" customHeight="1" thickBot="1" x14ac:dyDescent="0.3">
      <c r="D659" s="409"/>
      <c r="E659" s="132"/>
      <c r="F659" s="132"/>
      <c r="G659" s="132"/>
      <c r="H659" s="132"/>
      <c r="I659" s="132"/>
      <c r="J659" s="132"/>
      <c r="K659" s="132"/>
      <c r="L659" s="132"/>
      <c r="M659" s="132"/>
      <c r="N659" s="410"/>
      <c r="O659" s="411"/>
      <c r="X659" s="394"/>
      <c r="AA659" s="409"/>
      <c r="AB659" s="132"/>
      <c r="AC659" s="132"/>
      <c r="AD659" s="132"/>
      <c r="AE659" s="132"/>
      <c r="AF659" s="132"/>
      <c r="AG659" s="132"/>
      <c r="AH659" s="132"/>
      <c r="AI659" s="132"/>
      <c r="AJ659" s="132"/>
      <c r="AK659" s="410"/>
      <c r="AL659" s="411"/>
      <c r="AU659" s="394"/>
    </row>
    <row r="660" spans="4:47" x14ac:dyDescent="0.25">
      <c r="D660" s="641"/>
      <c r="E660" s="642"/>
      <c r="F660" s="642"/>
      <c r="G660" s="642"/>
      <c r="H660" s="642"/>
      <c r="I660" s="642"/>
      <c r="J660" s="642"/>
      <c r="K660" s="642"/>
      <c r="L660" s="642"/>
      <c r="M660" s="642"/>
      <c r="N660" s="643"/>
      <c r="X660" s="394"/>
      <c r="AA660" s="641"/>
      <c r="AB660" s="642"/>
      <c r="AC660" s="642"/>
      <c r="AD660" s="642"/>
      <c r="AE660" s="642"/>
      <c r="AF660" s="642"/>
      <c r="AG660" s="642"/>
      <c r="AH660" s="642"/>
      <c r="AI660" s="642"/>
      <c r="AJ660" s="642"/>
      <c r="AK660" s="643"/>
      <c r="AU660" s="394"/>
    </row>
    <row r="661" spans="4:47" x14ac:dyDescent="0.25">
      <c r="D661" s="398"/>
      <c r="E661" s="124" t="s">
        <v>35</v>
      </c>
      <c r="F661" s="353">
        <v>80</v>
      </c>
      <c r="G661" s="124" t="s">
        <v>306</v>
      </c>
      <c r="H661" s="124"/>
      <c r="I661" s="124"/>
      <c r="J661" s="21" t="s">
        <v>144</v>
      </c>
      <c r="K661" s="265"/>
      <c r="L661" s="1"/>
      <c r="M661" s="1"/>
      <c r="N661" s="400"/>
      <c r="X661" s="394"/>
      <c r="AA661" s="398"/>
      <c r="AB661" s="124" t="s">
        <v>35</v>
      </c>
      <c r="AC661" s="353">
        <v>80</v>
      </c>
      <c r="AD661" s="124" t="s">
        <v>306</v>
      </c>
      <c r="AE661" s="124"/>
      <c r="AF661" s="124"/>
      <c r="AG661" s="21" t="s">
        <v>144</v>
      </c>
      <c r="AH661" s="399"/>
      <c r="AI661" s="1"/>
      <c r="AJ661" s="1"/>
      <c r="AK661" s="400"/>
      <c r="AU661" s="394"/>
    </row>
    <row r="662" spans="4:47" x14ac:dyDescent="0.25">
      <c r="D662" s="644" t="s">
        <v>36</v>
      </c>
      <c r="E662" s="645"/>
      <c r="F662" s="268" t="s">
        <v>28</v>
      </c>
      <c r="G662" s="402" t="str">
        <f t="shared" ref="G662" si="2267">IF(F662=O$4,P$4,IF(F662=O$5,P$5,IF(F662=O$6,P$6,IF(F662=O$7,P$7,IF(F662=O$8,"","")))))</f>
        <v/>
      </c>
      <c r="H662" s="403"/>
      <c r="I662" s="403"/>
      <c r="J662" s="21" t="s">
        <v>145</v>
      </c>
      <c r="K662" s="265"/>
      <c r="L662" s="3"/>
      <c r="M662" s="3"/>
      <c r="N662" s="404"/>
      <c r="X662" s="394"/>
      <c r="AA662" s="644" t="s">
        <v>36</v>
      </c>
      <c r="AB662" s="645"/>
      <c r="AC662" s="401" t="s">
        <v>28</v>
      </c>
      <c r="AD662" s="402" t="str">
        <f t="shared" ref="AD662" si="2268">IF(AC662=AL$4,AM$4,IF(AC662=AL$5,AM$5,IF(AC662=AL$6,AM$6,IF(AC662=AL$7,AM$7,IF(AC662=AL$8,"","")))))</f>
        <v/>
      </c>
      <c r="AE662" s="403"/>
      <c r="AF662" s="403"/>
      <c r="AG662" s="21" t="s">
        <v>145</v>
      </c>
      <c r="AH662" s="399"/>
      <c r="AI662" s="3"/>
      <c r="AJ662" s="3"/>
      <c r="AK662" s="404"/>
      <c r="AU662" s="394"/>
    </row>
    <row r="663" spans="4:47" x14ac:dyDescent="0.25">
      <c r="D663" s="405" t="s">
        <v>299</v>
      </c>
      <c r="E663" s="361" t="s">
        <v>59</v>
      </c>
      <c r="F663" s="124" t="s">
        <v>37</v>
      </c>
      <c r="G663" s="124" t="s">
        <v>38</v>
      </c>
      <c r="H663" s="124"/>
      <c r="I663" s="124"/>
      <c r="J663" s="124" t="s">
        <v>39</v>
      </c>
      <c r="K663" s="124"/>
      <c r="L663" s="124"/>
      <c r="M663" s="124"/>
      <c r="N663" s="406" t="s">
        <v>40</v>
      </c>
      <c r="O663" s="396" t="s">
        <v>25</v>
      </c>
      <c r="P663" s="396"/>
      <c r="Q663" s="396" t="str">
        <f t="shared" ref="Q663" si="2269">IF($F$23="","",$F$23)</f>
        <v>Education /Job Training</v>
      </c>
      <c r="R663" s="396" t="str">
        <f t="shared" ref="R663" si="2270">IF($F$24="","",$F$24)</f>
        <v>Health Services</v>
      </c>
      <c r="S663" s="396" t="str">
        <f t="shared" ref="S663" si="2271">IF($F$25="","",$F$25)</f>
        <v>Recreation</v>
      </c>
      <c r="X663" s="394"/>
      <c r="AA663" s="405" t="s">
        <v>299</v>
      </c>
      <c r="AB663" s="361" t="s">
        <v>59</v>
      </c>
      <c r="AC663" s="124" t="s">
        <v>37</v>
      </c>
      <c r="AD663" s="124" t="s">
        <v>38</v>
      </c>
      <c r="AE663" s="124"/>
      <c r="AF663" s="124"/>
      <c r="AG663" s="124" t="s">
        <v>39</v>
      </c>
      <c r="AH663" s="124"/>
      <c r="AI663" s="124"/>
      <c r="AJ663" s="124"/>
      <c r="AK663" s="406" t="s">
        <v>40</v>
      </c>
      <c r="AL663" s="396" t="s">
        <v>25</v>
      </c>
      <c r="AM663" s="396"/>
      <c r="AN663" s="396" t="str">
        <f t="shared" ref="AN663" si="2272">IF($F$23="","",$F$23)</f>
        <v>Education /Job Training</v>
      </c>
      <c r="AO663" s="396" t="str">
        <f t="shared" ref="AO663" si="2273">IF($F$24="","",$F$24)</f>
        <v>Health Services</v>
      </c>
      <c r="AP663" s="396" t="str">
        <f t="shared" ref="AP663" si="2274">IF($F$25="","",$F$25)</f>
        <v>Recreation</v>
      </c>
      <c r="AU663" s="394"/>
    </row>
    <row r="664" spans="4:47" x14ac:dyDescent="0.25">
      <c r="D664" s="407" t="str">
        <f t="shared" ref="D664:D666" si="2275">IFERROR(VLOOKUP($E664,$U$4:$V$6,2,0),"")</f>
        <v/>
      </c>
      <c r="E664" s="354" t="str">
        <f t="shared" ref="E664" si="2276">IF(OR(N664="",N664=0,G664="",J664=""),"",(IF(AND(F662=O$4,N664&lt;=Q$4),3,IF(AND(F662=O$4,N664&lt;=R$4),2,IF(AND(F662=O$4,N664&lt;=S$4),1,0)))+IF(AND(F662=O$5,N664&lt;=Q$5),3,IF(AND(F662=O$5,N664&lt;=R$5),2,IF(AND(F662=O$5,N664&lt;=S$5),1,0)))+IF(AND(F662=O$6,N664&lt;=Q$6),3,IF(AND(F662=O$6,N664&lt;=R$6),2,IF(AND(F662=O$6,N664&lt;=S$6),1,0)))+IF(AND(F662=O$7,N664&lt;=Q$7),3,IF(AND(F662=O$7,N664&lt;=R$7),2,IF(AND(F662=O$7,N664&lt;=S$7),1,0)))))</f>
        <v/>
      </c>
      <c r="F664" s="276" t="str">
        <f t="shared" ref="F664" si="2277">IF($F$23="","",$F$23)</f>
        <v>Education /Job Training</v>
      </c>
      <c r="G664" s="638"/>
      <c r="H664" s="639"/>
      <c r="I664" s="640"/>
      <c r="J664" s="638"/>
      <c r="K664" s="639"/>
      <c r="L664" s="639"/>
      <c r="M664" s="640"/>
      <c r="N664" s="269"/>
      <c r="O664" s="392">
        <f t="shared" ref="O664" si="2278">IF(F662="",0,1)</f>
        <v>0</v>
      </c>
      <c r="Q664" s="392" t="str">
        <f t="shared" ref="Q664" si="2279">IF(F662="","",IF(E664="",0,E664))</f>
        <v/>
      </c>
      <c r="R664" s="392" t="str">
        <f t="shared" ref="R664" si="2280">IF(F662="","",IF(E665="",0,E665))</f>
        <v/>
      </c>
      <c r="S664" s="392" t="str">
        <f t="shared" ref="S664" si="2281">IF(F662="","",IF(E666="",0,E666))</f>
        <v/>
      </c>
      <c r="X664" s="394"/>
      <c r="AA664" s="407" t="str">
        <f t="shared" si="2136"/>
        <v/>
      </c>
      <c r="AB664" s="354" t="str">
        <f t="shared" ref="AB664" si="2282">IF(OR(AK664="",AK664=0,AD664="",AG664=""),"",(IF(AND(AC662=AL$4,AK664&lt;=AN$4),3,IF(AND(AC662=AL$4,AK664&lt;=AO$4),2,IF(AND(AC662=AL$4,AK664&lt;=AP$4),1,0)))+IF(AND(AC662=AL$5,AK664&lt;=AN$5),3,IF(AND(AC662=AL$5,AK664&lt;=AO$5),2,IF(AND(AC662=AL$5,AK664&lt;=AP$5),1,0)))+IF(AND(AC662=AL$6,AK664&lt;=AN$6),3,IF(AND(AC662=AL$6,AK664&lt;=AO$6),2,IF(AND(AC662=AL$6,AK664&lt;=AP$6),1,0)))+IF(AND(AC662=AL$7,AK664&lt;=AN$7),3,IF(AND(AC662=AL$7,AK664&lt;=AO$7),2,IF(AND(AC662=AL$7,AK664&lt;=AP$7),1,0)))))</f>
        <v/>
      </c>
      <c r="AC664" s="276" t="str">
        <f t="shared" ref="AC664" si="2283">IF($F$23="","",$F$23)</f>
        <v>Education /Job Training</v>
      </c>
      <c r="AD664" s="646"/>
      <c r="AE664" s="647"/>
      <c r="AF664" s="648"/>
      <c r="AG664" s="646"/>
      <c r="AH664" s="647"/>
      <c r="AI664" s="647"/>
      <c r="AJ664" s="648"/>
      <c r="AK664" s="408"/>
      <c r="AL664" s="392">
        <f t="shared" ref="AL664" si="2284">IF(AC662="",0,1)</f>
        <v>0</v>
      </c>
      <c r="AN664" s="392" t="str">
        <f t="shared" ref="AN664" si="2285">IF(AC662="","",IF(AB664="",0,AB664))</f>
        <v/>
      </c>
      <c r="AO664" s="392" t="str">
        <f t="shared" ref="AO664" si="2286">IF(AC662="","",IF(AB665="",0,AB665))</f>
        <v/>
      </c>
      <c r="AP664" s="392" t="str">
        <f t="shared" ref="AP664" si="2287">IF(AC662="","",IF(AB666="",0,AB666))</f>
        <v/>
      </c>
      <c r="AU664" s="394"/>
    </row>
    <row r="665" spans="4:47" ht="15" customHeight="1" x14ac:dyDescent="0.25">
      <c r="D665" s="407" t="str">
        <f t="shared" si="2275"/>
        <v/>
      </c>
      <c r="E665" s="354" t="str">
        <f t="shared" ref="E665" si="2288">IF(OR(N665="",N665=0,G665="",J665=""),"",(IF(AND(F662=O$4,N665&lt;=Q$4),3,IF(AND(F662=O$4,N665&lt;=R$4),2,IF(AND(F662=O$4,N665&lt;=S$4),1,0)))+IF(AND(F662=O$5,N665&lt;=Q$5),3,IF(AND(F662=O$5,N665&lt;=R$5),2,IF(AND(F662=O$5,N665&lt;=S$5),1,0)))+IF(AND(F662=O$6,N665&lt;=Q$6),3,IF(AND(F662=O$6,N665&lt;=R$6),2,IF(AND(F662=O$6,N665&lt;=S$6),1,0)))+IF(AND(F662=O$7,N665&lt;=Q$7),3,IF(AND(F662=O$7,N665&lt;=R$7),2,IF(AND(F662=O$7,N665&lt;=S$7),1,0)))))</f>
        <v/>
      </c>
      <c r="F665" s="276" t="str">
        <f t="shared" ref="F665" si="2289">IF($F$24="","",$F$24)</f>
        <v>Health Services</v>
      </c>
      <c r="G665" s="638"/>
      <c r="H665" s="639"/>
      <c r="I665" s="640"/>
      <c r="J665" s="638"/>
      <c r="K665" s="639"/>
      <c r="L665" s="639"/>
      <c r="M665" s="640"/>
      <c r="N665" s="269"/>
      <c r="X665" s="394"/>
      <c r="AA665" s="407" t="str">
        <f t="shared" si="2136"/>
        <v/>
      </c>
      <c r="AB665" s="354" t="str">
        <f t="shared" ref="AB665" si="2290">IF(OR(AK665="",AK665=0,AD665="",AG665=""),"",(IF(AND(AC662=AL$4,AK665&lt;=AN$4),3,IF(AND(AC662=AL$4,AK665&lt;=AO$4),2,IF(AND(AC662=AL$4,AK665&lt;=AP$4),1,0)))+IF(AND(AC662=AL$5,AK665&lt;=AN$5),3,IF(AND(AC662=AL$5,AK665&lt;=AO$5),2,IF(AND(AC662=AL$5,AK665&lt;=AP$5),1,0)))+IF(AND(AC662=AL$6,AK665&lt;=AN$6),3,IF(AND(AC662=AL$6,AK665&lt;=AO$6),2,IF(AND(AC662=AL$6,AK665&lt;=AP$6),1,0)))+IF(AND(AC662=AL$7,AK665&lt;=AN$7),3,IF(AND(AC662=AL$7,AK665&lt;=AO$7),2,IF(AND(AC662=AL$7,AK665&lt;=AP$7),1,0)))))</f>
        <v/>
      </c>
      <c r="AC665" s="276" t="str">
        <f t="shared" ref="AC665" si="2291">IF($F$24="","",$F$24)</f>
        <v>Health Services</v>
      </c>
      <c r="AD665" s="646"/>
      <c r="AE665" s="647"/>
      <c r="AF665" s="648"/>
      <c r="AG665" s="646"/>
      <c r="AH665" s="647"/>
      <c r="AI665" s="647"/>
      <c r="AJ665" s="648"/>
      <c r="AK665" s="408"/>
      <c r="AU665" s="394"/>
    </row>
    <row r="666" spans="4:47" ht="15" customHeight="1" x14ac:dyDescent="0.25">
      <c r="D666" s="407" t="str">
        <f t="shared" si="2275"/>
        <v/>
      </c>
      <c r="E666" s="354" t="str">
        <f t="shared" ref="E666" si="2292">IF(OR(N666="",N666=0,G666="",J666=""),"",(IF(AND(F662=O$4,N666&lt;=Q$4),3,IF(AND(F662=O$4,N666&lt;=R$4),2,IF(AND(F662=O$4,N666&lt;=S$4),1,0)))+IF(AND(F662=O$5,N666&lt;=Q$5),3,IF(AND(F662=O$5,N666&lt;=R$5),2,IF(AND(F662=O$5,N666&lt;=S$5),1,0)))+IF(AND(F662=O$6,N666&lt;=Q$6),3,IF(AND(F662=O$6,N666&lt;=R$6),2,IF(AND(F662=O$6,N666&lt;=S$6),1,0)))+IF(AND(F662=O$7,N666&lt;=Q$7),3,IF(AND(F662=O$7,N666&lt;=R$7),2,IF(AND(F662=O$7,N666&lt;=S$7),1,0)))))</f>
        <v/>
      </c>
      <c r="F666" s="276" t="str">
        <f t="shared" ref="F666" si="2293">IF($F$25="","",$F$25)</f>
        <v>Recreation</v>
      </c>
      <c r="G666" s="638"/>
      <c r="H666" s="639"/>
      <c r="I666" s="640"/>
      <c r="J666" s="638"/>
      <c r="K666" s="639"/>
      <c r="L666" s="639"/>
      <c r="M666" s="640"/>
      <c r="N666" s="269"/>
      <c r="X666" s="394"/>
      <c r="AA666" s="407" t="str">
        <f t="shared" si="2136"/>
        <v/>
      </c>
      <c r="AB666" s="354" t="str">
        <f t="shared" ref="AB666" si="2294">IF(OR(AK666="",AK666=0,AD666="",AG666=""),"",(IF(AND(AC662=AL$4,AK666&lt;=AN$4),3,IF(AND(AC662=AL$4,AK666&lt;=AO$4),2,IF(AND(AC662=AL$4,AK666&lt;=AP$4),1,0)))+IF(AND(AC662=AL$5,AK666&lt;=AN$5),3,IF(AND(AC662=AL$5,AK666&lt;=AO$5),2,IF(AND(AC662=AL$5,AK666&lt;=AP$5),1,0)))+IF(AND(AC662=AL$6,AK666&lt;=AN$6),3,IF(AND(AC662=AL$6,AK666&lt;=AO$6),2,IF(AND(AC662=AL$6,AK666&lt;=AP$6),1,0)))+IF(AND(AC662=AL$7,AK666&lt;=AN$7),3,IF(AND(AC662=AL$7,AK666&lt;=AO$7),2,IF(AND(AC662=AL$7,AK666&lt;=AP$7),1,0)))))</f>
        <v/>
      </c>
      <c r="AC666" s="276" t="str">
        <f t="shared" ref="AC666" si="2295">IF($F$25="","",$F$25)</f>
        <v>Recreation</v>
      </c>
      <c r="AD666" s="646"/>
      <c r="AE666" s="647"/>
      <c r="AF666" s="648"/>
      <c r="AG666" s="646"/>
      <c r="AH666" s="647"/>
      <c r="AI666" s="647"/>
      <c r="AJ666" s="648"/>
      <c r="AK666" s="408"/>
      <c r="AU666" s="394"/>
    </row>
    <row r="667" spans="4:47" ht="15" customHeight="1" thickBot="1" x14ac:dyDescent="0.3">
      <c r="D667" s="409"/>
      <c r="E667" s="132"/>
      <c r="F667" s="132"/>
      <c r="G667" s="132"/>
      <c r="H667" s="132"/>
      <c r="I667" s="132"/>
      <c r="J667" s="132"/>
      <c r="K667" s="132"/>
      <c r="L667" s="132"/>
      <c r="M667" s="132"/>
      <c r="N667" s="410"/>
      <c r="O667" s="411"/>
      <c r="X667" s="394"/>
      <c r="AA667" s="409"/>
      <c r="AB667" s="132"/>
      <c r="AC667" s="132"/>
      <c r="AD667" s="132"/>
      <c r="AE667" s="132"/>
      <c r="AF667" s="132"/>
      <c r="AG667" s="132"/>
      <c r="AH667" s="132"/>
      <c r="AI667" s="132"/>
      <c r="AJ667" s="132"/>
      <c r="AK667" s="410"/>
      <c r="AL667" s="411"/>
      <c r="AU667" s="394"/>
    </row>
    <row r="668" spans="4:47" ht="15" customHeight="1" x14ac:dyDescent="0.25">
      <c r="D668" s="641"/>
      <c r="E668" s="642"/>
      <c r="F668" s="642"/>
      <c r="G668" s="642"/>
      <c r="H668" s="642"/>
      <c r="I668" s="642"/>
      <c r="J668" s="642"/>
      <c r="K668" s="642"/>
      <c r="L668" s="642"/>
      <c r="M668" s="642"/>
      <c r="N668" s="643"/>
      <c r="X668" s="394"/>
      <c r="AA668" s="641"/>
      <c r="AB668" s="642"/>
      <c r="AC668" s="642"/>
      <c r="AD668" s="642"/>
      <c r="AE668" s="642"/>
      <c r="AF668" s="642"/>
      <c r="AG668" s="642"/>
      <c r="AH668" s="642"/>
      <c r="AI668" s="642"/>
      <c r="AJ668" s="642"/>
      <c r="AK668" s="643"/>
      <c r="AU668" s="394"/>
    </row>
    <row r="669" spans="4:47" ht="15" customHeight="1" x14ac:dyDescent="0.25">
      <c r="D669" s="398"/>
      <c r="E669" s="124" t="s">
        <v>35</v>
      </c>
      <c r="F669" s="353">
        <v>81</v>
      </c>
      <c r="G669" s="124" t="s">
        <v>306</v>
      </c>
      <c r="H669" s="124"/>
      <c r="I669" s="124"/>
      <c r="J669" s="21" t="s">
        <v>144</v>
      </c>
      <c r="K669" s="265"/>
      <c r="L669" s="1"/>
      <c r="M669" s="1"/>
      <c r="N669" s="400"/>
      <c r="X669" s="394"/>
      <c r="AA669" s="398"/>
      <c r="AB669" s="124" t="s">
        <v>35</v>
      </c>
      <c r="AC669" s="353">
        <v>81</v>
      </c>
      <c r="AD669" s="124" t="s">
        <v>306</v>
      </c>
      <c r="AE669" s="124"/>
      <c r="AF669" s="124"/>
      <c r="AG669" s="21" t="s">
        <v>144</v>
      </c>
      <c r="AH669" s="399"/>
      <c r="AI669" s="1"/>
      <c r="AJ669" s="1"/>
      <c r="AK669" s="400"/>
      <c r="AU669" s="394"/>
    </row>
    <row r="670" spans="4:47" x14ac:dyDescent="0.25">
      <c r="D670" s="644" t="s">
        <v>36</v>
      </c>
      <c r="E670" s="645"/>
      <c r="F670" s="268" t="s">
        <v>28</v>
      </c>
      <c r="G670" s="402" t="str">
        <f t="shared" ref="G670" si="2296">IF(F670=O$4,P$4,IF(F670=O$5,P$5,IF(F670=O$6,P$6,IF(F670=O$7,P$7,IF(F670=O$8,"","")))))</f>
        <v/>
      </c>
      <c r="H670" s="403"/>
      <c r="I670" s="403"/>
      <c r="J670" s="21" t="s">
        <v>145</v>
      </c>
      <c r="K670" s="265"/>
      <c r="L670" s="3"/>
      <c r="M670" s="3"/>
      <c r="N670" s="404"/>
      <c r="X670" s="394"/>
      <c r="AA670" s="644" t="s">
        <v>36</v>
      </c>
      <c r="AB670" s="645"/>
      <c r="AC670" s="401" t="s">
        <v>28</v>
      </c>
      <c r="AD670" s="402" t="str">
        <f t="shared" ref="AD670" si="2297">IF(AC670=AL$4,AM$4,IF(AC670=AL$5,AM$5,IF(AC670=AL$6,AM$6,IF(AC670=AL$7,AM$7,IF(AC670=AL$8,"","")))))</f>
        <v/>
      </c>
      <c r="AE670" s="403"/>
      <c r="AF670" s="403"/>
      <c r="AG670" s="21" t="s">
        <v>145</v>
      </c>
      <c r="AH670" s="399"/>
      <c r="AI670" s="3"/>
      <c r="AJ670" s="3"/>
      <c r="AK670" s="404"/>
      <c r="AU670" s="394"/>
    </row>
    <row r="671" spans="4:47" x14ac:dyDescent="0.25">
      <c r="D671" s="405" t="s">
        <v>299</v>
      </c>
      <c r="E671" s="361" t="s">
        <v>59</v>
      </c>
      <c r="F671" s="124" t="s">
        <v>37</v>
      </c>
      <c r="G671" s="124" t="s">
        <v>38</v>
      </c>
      <c r="H671" s="124"/>
      <c r="I671" s="124"/>
      <c r="J671" s="124" t="s">
        <v>39</v>
      </c>
      <c r="K671" s="124"/>
      <c r="L671" s="124"/>
      <c r="M671" s="124"/>
      <c r="N671" s="406" t="s">
        <v>40</v>
      </c>
      <c r="O671" s="396" t="s">
        <v>25</v>
      </c>
      <c r="P671" s="396"/>
      <c r="Q671" s="396" t="str">
        <f t="shared" ref="Q671" si="2298">IF($F$23="","",$F$23)</f>
        <v>Education /Job Training</v>
      </c>
      <c r="R671" s="396" t="str">
        <f t="shared" ref="R671" si="2299">IF($F$24="","",$F$24)</f>
        <v>Health Services</v>
      </c>
      <c r="S671" s="396" t="str">
        <f t="shared" ref="S671" si="2300">IF($F$25="","",$F$25)</f>
        <v>Recreation</v>
      </c>
      <c r="X671" s="394"/>
      <c r="AA671" s="405" t="s">
        <v>299</v>
      </c>
      <c r="AB671" s="361" t="s">
        <v>59</v>
      </c>
      <c r="AC671" s="124" t="s">
        <v>37</v>
      </c>
      <c r="AD671" s="124" t="s">
        <v>38</v>
      </c>
      <c r="AE671" s="124"/>
      <c r="AF671" s="124"/>
      <c r="AG671" s="124" t="s">
        <v>39</v>
      </c>
      <c r="AH671" s="124"/>
      <c r="AI671" s="124"/>
      <c r="AJ671" s="124"/>
      <c r="AK671" s="406" t="s">
        <v>40</v>
      </c>
      <c r="AL671" s="396" t="s">
        <v>25</v>
      </c>
      <c r="AM671" s="396"/>
      <c r="AN671" s="396" t="str">
        <f t="shared" ref="AN671" si="2301">IF($F$23="","",$F$23)</f>
        <v>Education /Job Training</v>
      </c>
      <c r="AO671" s="396" t="str">
        <f t="shared" ref="AO671" si="2302">IF($F$24="","",$F$24)</f>
        <v>Health Services</v>
      </c>
      <c r="AP671" s="396" t="str">
        <f t="shared" ref="AP671" si="2303">IF($F$25="","",$F$25)</f>
        <v>Recreation</v>
      </c>
      <c r="AU671" s="394"/>
    </row>
    <row r="672" spans="4:47" x14ac:dyDescent="0.25">
      <c r="D672" s="407" t="str">
        <f t="shared" ref="D672:D674" si="2304">IFERROR(VLOOKUP($E672,$U$4:$V$6,2,0),"")</f>
        <v/>
      </c>
      <c r="E672" s="354" t="str">
        <f t="shared" ref="E672" si="2305">IF(OR(N672="",N672=0,G672="",J672=""),"",(IF(AND(F670=O$4,N672&lt;=Q$4),3,IF(AND(F670=O$4,N672&lt;=R$4),2,IF(AND(F670=O$4,N672&lt;=S$4),1,0)))+IF(AND(F670=O$5,N672&lt;=Q$5),3,IF(AND(F670=O$5,N672&lt;=R$5),2,IF(AND(F670=O$5,N672&lt;=S$5),1,0)))+IF(AND(F670=O$6,N672&lt;=Q$6),3,IF(AND(F670=O$6,N672&lt;=R$6),2,IF(AND(F670=O$6,N672&lt;=S$6),1,0)))+IF(AND(F670=O$7,N672&lt;=Q$7),3,IF(AND(F670=O$7,N672&lt;=R$7),2,IF(AND(F670=O$7,N672&lt;=S$7),1,0)))))</f>
        <v/>
      </c>
      <c r="F672" s="276" t="str">
        <f t="shared" ref="F672" si="2306">IF($F$23="","",$F$23)</f>
        <v>Education /Job Training</v>
      </c>
      <c r="G672" s="638"/>
      <c r="H672" s="639"/>
      <c r="I672" s="640"/>
      <c r="J672" s="638"/>
      <c r="K672" s="639"/>
      <c r="L672" s="639"/>
      <c r="M672" s="640"/>
      <c r="N672" s="269"/>
      <c r="O672" s="392">
        <f t="shared" ref="O672" si="2307">IF(F670="",0,1)</f>
        <v>0</v>
      </c>
      <c r="Q672" s="392" t="str">
        <f t="shared" ref="Q672" si="2308">IF(F670="","",IF(E672="",0,E672))</f>
        <v/>
      </c>
      <c r="R672" s="392" t="str">
        <f t="shared" ref="R672" si="2309">IF(F670="","",IF(E673="",0,E673))</f>
        <v/>
      </c>
      <c r="S672" s="392" t="str">
        <f t="shared" ref="S672" si="2310">IF(F670="","",IF(E674="",0,E674))</f>
        <v/>
      </c>
      <c r="X672" s="394"/>
      <c r="AA672" s="407" t="str">
        <f t="shared" si="2136"/>
        <v/>
      </c>
      <c r="AB672" s="354" t="str">
        <f t="shared" ref="AB672" si="2311">IF(OR(AK672="",AK672=0,AD672="",AG672=""),"",(IF(AND(AC670=AL$4,AK672&lt;=AN$4),3,IF(AND(AC670=AL$4,AK672&lt;=AO$4),2,IF(AND(AC670=AL$4,AK672&lt;=AP$4),1,0)))+IF(AND(AC670=AL$5,AK672&lt;=AN$5),3,IF(AND(AC670=AL$5,AK672&lt;=AO$5),2,IF(AND(AC670=AL$5,AK672&lt;=AP$5),1,0)))+IF(AND(AC670=AL$6,AK672&lt;=AN$6),3,IF(AND(AC670=AL$6,AK672&lt;=AO$6),2,IF(AND(AC670=AL$6,AK672&lt;=AP$6),1,0)))+IF(AND(AC670=AL$7,AK672&lt;=AN$7),3,IF(AND(AC670=AL$7,AK672&lt;=AO$7),2,IF(AND(AC670=AL$7,AK672&lt;=AP$7),1,0)))))</f>
        <v/>
      </c>
      <c r="AC672" s="276" t="str">
        <f t="shared" ref="AC672" si="2312">IF($F$23="","",$F$23)</f>
        <v>Education /Job Training</v>
      </c>
      <c r="AD672" s="646"/>
      <c r="AE672" s="647"/>
      <c r="AF672" s="648"/>
      <c r="AG672" s="646"/>
      <c r="AH672" s="647"/>
      <c r="AI672" s="647"/>
      <c r="AJ672" s="648"/>
      <c r="AK672" s="408"/>
      <c r="AL672" s="392">
        <f t="shared" ref="AL672" si="2313">IF(AC670="",0,1)</f>
        <v>0</v>
      </c>
      <c r="AN672" s="392" t="str">
        <f t="shared" ref="AN672" si="2314">IF(AC670="","",IF(AB672="",0,AB672))</f>
        <v/>
      </c>
      <c r="AO672" s="392" t="str">
        <f t="shared" ref="AO672" si="2315">IF(AC670="","",IF(AB673="",0,AB673))</f>
        <v/>
      </c>
      <c r="AP672" s="392" t="str">
        <f t="shared" ref="AP672" si="2316">IF(AC670="","",IF(AB674="",0,AB674))</f>
        <v/>
      </c>
      <c r="AU672" s="394"/>
    </row>
    <row r="673" spans="4:47" x14ac:dyDescent="0.25">
      <c r="D673" s="407" t="str">
        <f t="shared" si="2304"/>
        <v/>
      </c>
      <c r="E673" s="354" t="str">
        <f t="shared" ref="E673" si="2317">IF(OR(N673="",N673=0,G673="",J673=""),"",(IF(AND(F670=O$4,N673&lt;=Q$4),3,IF(AND(F670=O$4,N673&lt;=R$4),2,IF(AND(F670=O$4,N673&lt;=S$4),1,0)))+IF(AND(F670=O$5,N673&lt;=Q$5),3,IF(AND(F670=O$5,N673&lt;=R$5),2,IF(AND(F670=O$5,N673&lt;=S$5),1,0)))+IF(AND(F670=O$6,N673&lt;=Q$6),3,IF(AND(F670=O$6,N673&lt;=R$6),2,IF(AND(F670=O$6,N673&lt;=S$6),1,0)))+IF(AND(F670=O$7,N673&lt;=Q$7),3,IF(AND(F670=O$7,N673&lt;=R$7),2,IF(AND(F670=O$7,N673&lt;=S$7),1,0)))))</f>
        <v/>
      </c>
      <c r="F673" s="276" t="str">
        <f t="shared" ref="F673" si="2318">IF($F$24="","",$F$24)</f>
        <v>Health Services</v>
      </c>
      <c r="G673" s="638"/>
      <c r="H673" s="639"/>
      <c r="I673" s="640"/>
      <c r="J673" s="638"/>
      <c r="K673" s="639"/>
      <c r="L673" s="639"/>
      <c r="M673" s="640"/>
      <c r="N673" s="269"/>
      <c r="X673" s="394"/>
      <c r="AA673" s="407" t="str">
        <f t="shared" si="2136"/>
        <v/>
      </c>
      <c r="AB673" s="354" t="str">
        <f t="shared" ref="AB673" si="2319">IF(OR(AK673="",AK673=0,AD673="",AG673=""),"",(IF(AND(AC670=AL$4,AK673&lt;=AN$4),3,IF(AND(AC670=AL$4,AK673&lt;=AO$4),2,IF(AND(AC670=AL$4,AK673&lt;=AP$4),1,0)))+IF(AND(AC670=AL$5,AK673&lt;=AN$5),3,IF(AND(AC670=AL$5,AK673&lt;=AO$5),2,IF(AND(AC670=AL$5,AK673&lt;=AP$5),1,0)))+IF(AND(AC670=AL$6,AK673&lt;=AN$6),3,IF(AND(AC670=AL$6,AK673&lt;=AO$6),2,IF(AND(AC670=AL$6,AK673&lt;=AP$6),1,0)))+IF(AND(AC670=AL$7,AK673&lt;=AN$7),3,IF(AND(AC670=AL$7,AK673&lt;=AO$7),2,IF(AND(AC670=AL$7,AK673&lt;=AP$7),1,0)))))</f>
        <v/>
      </c>
      <c r="AC673" s="276" t="str">
        <f t="shared" ref="AC673" si="2320">IF($F$24="","",$F$24)</f>
        <v>Health Services</v>
      </c>
      <c r="AD673" s="646"/>
      <c r="AE673" s="647"/>
      <c r="AF673" s="648"/>
      <c r="AG673" s="646"/>
      <c r="AH673" s="647"/>
      <c r="AI673" s="647"/>
      <c r="AJ673" s="648"/>
      <c r="AK673" s="408"/>
      <c r="AU673" s="394"/>
    </row>
    <row r="674" spans="4:47" ht="15.75" customHeight="1" x14ac:dyDescent="0.25">
      <c r="D674" s="407" t="str">
        <f t="shared" si="2304"/>
        <v/>
      </c>
      <c r="E674" s="354" t="str">
        <f t="shared" ref="E674" si="2321">IF(OR(N674="",N674=0,G674="",J674=""),"",(IF(AND(F670=O$4,N674&lt;=Q$4),3,IF(AND(F670=O$4,N674&lt;=R$4),2,IF(AND(F670=O$4,N674&lt;=S$4),1,0)))+IF(AND(F670=O$5,N674&lt;=Q$5),3,IF(AND(F670=O$5,N674&lt;=R$5),2,IF(AND(F670=O$5,N674&lt;=S$5),1,0)))+IF(AND(F670=O$6,N674&lt;=Q$6),3,IF(AND(F670=O$6,N674&lt;=R$6),2,IF(AND(F670=O$6,N674&lt;=S$6),1,0)))+IF(AND(F670=O$7,N674&lt;=Q$7),3,IF(AND(F670=O$7,N674&lt;=R$7),2,IF(AND(F670=O$7,N674&lt;=S$7),1,0)))))</f>
        <v/>
      </c>
      <c r="F674" s="276" t="str">
        <f t="shared" ref="F674" si="2322">IF($F$25="","",$F$25)</f>
        <v>Recreation</v>
      </c>
      <c r="G674" s="638"/>
      <c r="H674" s="639"/>
      <c r="I674" s="640"/>
      <c r="J674" s="638"/>
      <c r="K674" s="639"/>
      <c r="L674" s="639"/>
      <c r="M674" s="640"/>
      <c r="N674" s="269"/>
      <c r="X674" s="394"/>
      <c r="AA674" s="407" t="str">
        <f t="shared" si="2136"/>
        <v/>
      </c>
      <c r="AB674" s="354" t="str">
        <f t="shared" ref="AB674" si="2323">IF(OR(AK674="",AK674=0,AD674="",AG674=""),"",(IF(AND(AC670=AL$4,AK674&lt;=AN$4),3,IF(AND(AC670=AL$4,AK674&lt;=AO$4),2,IF(AND(AC670=AL$4,AK674&lt;=AP$4),1,0)))+IF(AND(AC670=AL$5,AK674&lt;=AN$5),3,IF(AND(AC670=AL$5,AK674&lt;=AO$5),2,IF(AND(AC670=AL$5,AK674&lt;=AP$5),1,0)))+IF(AND(AC670=AL$6,AK674&lt;=AN$6),3,IF(AND(AC670=AL$6,AK674&lt;=AO$6),2,IF(AND(AC670=AL$6,AK674&lt;=AP$6),1,0)))+IF(AND(AC670=AL$7,AK674&lt;=AN$7),3,IF(AND(AC670=AL$7,AK674&lt;=AO$7),2,IF(AND(AC670=AL$7,AK674&lt;=AP$7),1,0)))))</f>
        <v/>
      </c>
      <c r="AC674" s="276" t="str">
        <f t="shared" ref="AC674" si="2324">IF($F$25="","",$F$25)</f>
        <v>Recreation</v>
      </c>
      <c r="AD674" s="646"/>
      <c r="AE674" s="647"/>
      <c r="AF674" s="648"/>
      <c r="AG674" s="646"/>
      <c r="AH674" s="647"/>
      <c r="AI674" s="647"/>
      <c r="AJ674" s="648"/>
      <c r="AK674" s="408"/>
      <c r="AU674" s="394"/>
    </row>
    <row r="675" spans="4:47" ht="16.5" thickBot="1" x14ac:dyDescent="0.3">
      <c r="D675" s="409"/>
      <c r="E675" s="132"/>
      <c r="F675" s="132"/>
      <c r="G675" s="132"/>
      <c r="H675" s="132"/>
      <c r="I675" s="132"/>
      <c r="J675" s="132"/>
      <c r="K675" s="132"/>
      <c r="L675" s="132"/>
      <c r="M675" s="132"/>
      <c r="N675" s="410"/>
      <c r="O675" s="411"/>
      <c r="X675" s="394"/>
      <c r="AA675" s="409"/>
      <c r="AB675" s="132"/>
      <c r="AC675" s="132"/>
      <c r="AD675" s="132"/>
      <c r="AE675" s="132"/>
      <c r="AF675" s="132"/>
      <c r="AG675" s="132"/>
      <c r="AH675" s="132"/>
      <c r="AI675" s="132"/>
      <c r="AJ675" s="132"/>
      <c r="AK675" s="410"/>
      <c r="AL675" s="411"/>
      <c r="AU675" s="394"/>
    </row>
    <row r="676" spans="4:47" ht="15" customHeight="1" x14ac:dyDescent="0.25">
      <c r="D676" s="641"/>
      <c r="E676" s="642"/>
      <c r="F676" s="642"/>
      <c r="G676" s="642"/>
      <c r="H676" s="642"/>
      <c r="I676" s="642"/>
      <c r="J676" s="642"/>
      <c r="K676" s="642"/>
      <c r="L676" s="642"/>
      <c r="M676" s="642"/>
      <c r="N676" s="643"/>
      <c r="X676" s="394"/>
      <c r="AA676" s="641"/>
      <c r="AB676" s="642"/>
      <c r="AC676" s="642"/>
      <c r="AD676" s="642"/>
      <c r="AE676" s="642"/>
      <c r="AF676" s="642"/>
      <c r="AG676" s="642"/>
      <c r="AH676" s="642"/>
      <c r="AI676" s="642"/>
      <c r="AJ676" s="642"/>
      <c r="AK676" s="643"/>
      <c r="AU676" s="394"/>
    </row>
    <row r="677" spans="4:47" ht="15" customHeight="1" x14ac:dyDescent="0.25">
      <c r="D677" s="398"/>
      <c r="E677" s="124" t="s">
        <v>35</v>
      </c>
      <c r="F677" s="353">
        <v>82</v>
      </c>
      <c r="G677" s="124" t="s">
        <v>306</v>
      </c>
      <c r="H677" s="124"/>
      <c r="I677" s="124"/>
      <c r="J677" s="21" t="s">
        <v>144</v>
      </c>
      <c r="K677" s="265"/>
      <c r="L677" s="1"/>
      <c r="M677" s="1"/>
      <c r="N677" s="400"/>
      <c r="X677" s="394"/>
      <c r="AA677" s="398"/>
      <c r="AB677" s="124" t="s">
        <v>35</v>
      </c>
      <c r="AC677" s="353">
        <v>82</v>
      </c>
      <c r="AD677" s="124" t="s">
        <v>306</v>
      </c>
      <c r="AE677" s="124"/>
      <c r="AF677" s="124"/>
      <c r="AG677" s="21" t="s">
        <v>144</v>
      </c>
      <c r="AH677" s="399"/>
      <c r="AI677" s="1"/>
      <c r="AJ677" s="1"/>
      <c r="AK677" s="400"/>
      <c r="AU677" s="394"/>
    </row>
    <row r="678" spans="4:47" ht="15" customHeight="1" x14ac:dyDescent="0.25">
      <c r="D678" s="644" t="s">
        <v>36</v>
      </c>
      <c r="E678" s="645"/>
      <c r="F678" s="268" t="s">
        <v>28</v>
      </c>
      <c r="G678" s="402" t="str">
        <f t="shared" ref="G678" si="2325">IF(F678=O$4,P$4,IF(F678=O$5,P$5,IF(F678=O$6,P$6,IF(F678=O$7,P$7,IF(F678=O$8,"","")))))</f>
        <v/>
      </c>
      <c r="H678" s="403"/>
      <c r="I678" s="403"/>
      <c r="J678" s="21" t="s">
        <v>145</v>
      </c>
      <c r="K678" s="265"/>
      <c r="L678" s="3"/>
      <c r="M678" s="3"/>
      <c r="N678" s="404"/>
      <c r="X678" s="394"/>
      <c r="AA678" s="644" t="s">
        <v>36</v>
      </c>
      <c r="AB678" s="645"/>
      <c r="AC678" s="401" t="s">
        <v>28</v>
      </c>
      <c r="AD678" s="402" t="str">
        <f t="shared" ref="AD678" si="2326">IF(AC678=AL$4,AM$4,IF(AC678=AL$5,AM$5,IF(AC678=AL$6,AM$6,IF(AC678=AL$7,AM$7,IF(AC678=AL$8,"","")))))</f>
        <v/>
      </c>
      <c r="AE678" s="403"/>
      <c r="AF678" s="403"/>
      <c r="AG678" s="21" t="s">
        <v>145</v>
      </c>
      <c r="AH678" s="399"/>
      <c r="AI678" s="3"/>
      <c r="AJ678" s="3"/>
      <c r="AK678" s="404"/>
      <c r="AU678" s="394"/>
    </row>
    <row r="679" spans="4:47" ht="15" customHeight="1" x14ac:dyDescent="0.25">
      <c r="D679" s="405" t="s">
        <v>299</v>
      </c>
      <c r="E679" s="361" t="s">
        <v>59</v>
      </c>
      <c r="F679" s="124" t="s">
        <v>37</v>
      </c>
      <c r="G679" s="124" t="s">
        <v>38</v>
      </c>
      <c r="H679" s="124"/>
      <c r="I679" s="124"/>
      <c r="J679" s="124" t="s">
        <v>39</v>
      </c>
      <c r="K679" s="124"/>
      <c r="L679" s="124"/>
      <c r="M679" s="124"/>
      <c r="N679" s="406" t="s">
        <v>40</v>
      </c>
      <c r="O679" s="396" t="s">
        <v>25</v>
      </c>
      <c r="P679" s="396"/>
      <c r="Q679" s="396" t="str">
        <f t="shared" ref="Q679" si="2327">IF($F$23="","",$F$23)</f>
        <v>Education /Job Training</v>
      </c>
      <c r="R679" s="396" t="str">
        <f t="shared" ref="R679" si="2328">IF($F$24="","",$F$24)</f>
        <v>Health Services</v>
      </c>
      <c r="S679" s="396" t="str">
        <f t="shared" ref="S679" si="2329">IF($F$25="","",$F$25)</f>
        <v>Recreation</v>
      </c>
      <c r="X679" s="394"/>
      <c r="AA679" s="405" t="s">
        <v>299</v>
      </c>
      <c r="AB679" s="361" t="s">
        <v>59</v>
      </c>
      <c r="AC679" s="124" t="s">
        <v>37</v>
      </c>
      <c r="AD679" s="124" t="s">
        <v>38</v>
      </c>
      <c r="AE679" s="124"/>
      <c r="AF679" s="124"/>
      <c r="AG679" s="124" t="s">
        <v>39</v>
      </c>
      <c r="AH679" s="124"/>
      <c r="AI679" s="124"/>
      <c r="AJ679" s="124"/>
      <c r="AK679" s="406" t="s">
        <v>40</v>
      </c>
      <c r="AL679" s="396" t="s">
        <v>25</v>
      </c>
      <c r="AM679" s="396"/>
      <c r="AN679" s="396" t="str">
        <f t="shared" ref="AN679" si="2330">IF($F$23="","",$F$23)</f>
        <v>Education /Job Training</v>
      </c>
      <c r="AO679" s="396" t="str">
        <f t="shared" ref="AO679" si="2331">IF($F$24="","",$F$24)</f>
        <v>Health Services</v>
      </c>
      <c r="AP679" s="396" t="str">
        <f t="shared" ref="AP679" si="2332">IF($F$25="","",$F$25)</f>
        <v>Recreation</v>
      </c>
      <c r="AU679" s="394"/>
    </row>
    <row r="680" spans="4:47" ht="15" customHeight="1" x14ac:dyDescent="0.25">
      <c r="D680" s="407" t="str">
        <f t="shared" ref="D680:D682" si="2333">IFERROR(VLOOKUP($E680,$U$4:$V$6,2,0),"")</f>
        <v/>
      </c>
      <c r="E680" s="354" t="str">
        <f t="shared" ref="E680" si="2334">IF(OR(N680="",N680=0,G680="",J680=""),"",(IF(AND(F678=O$4,N680&lt;=Q$4),3,IF(AND(F678=O$4,N680&lt;=R$4),2,IF(AND(F678=O$4,N680&lt;=S$4),1,0)))+IF(AND(F678=O$5,N680&lt;=Q$5),3,IF(AND(F678=O$5,N680&lt;=R$5),2,IF(AND(F678=O$5,N680&lt;=S$5),1,0)))+IF(AND(F678=O$6,N680&lt;=Q$6),3,IF(AND(F678=O$6,N680&lt;=R$6),2,IF(AND(F678=O$6,N680&lt;=S$6),1,0)))+IF(AND(F678=O$7,N680&lt;=Q$7),3,IF(AND(F678=O$7,N680&lt;=R$7),2,IF(AND(F678=O$7,N680&lt;=S$7),1,0)))))</f>
        <v/>
      </c>
      <c r="F680" s="276" t="str">
        <f t="shared" ref="F680" si="2335">IF($F$23="","",$F$23)</f>
        <v>Education /Job Training</v>
      </c>
      <c r="G680" s="638"/>
      <c r="H680" s="639"/>
      <c r="I680" s="640"/>
      <c r="J680" s="638"/>
      <c r="K680" s="639"/>
      <c r="L680" s="639"/>
      <c r="M680" s="640"/>
      <c r="N680" s="269"/>
      <c r="O680" s="392">
        <f t="shared" ref="O680" si="2336">IF(F678="",0,1)</f>
        <v>0</v>
      </c>
      <c r="Q680" s="392" t="str">
        <f t="shared" ref="Q680" si="2337">IF(F678="","",IF(E680="",0,E680))</f>
        <v/>
      </c>
      <c r="R680" s="392" t="str">
        <f t="shared" ref="R680" si="2338">IF(F678="","",IF(E681="",0,E681))</f>
        <v/>
      </c>
      <c r="S680" s="392" t="str">
        <f t="shared" ref="S680" si="2339">IF(F678="","",IF(E682="",0,E682))</f>
        <v/>
      </c>
      <c r="X680" s="394"/>
      <c r="AA680" s="407" t="str">
        <f t="shared" si="2136"/>
        <v/>
      </c>
      <c r="AB680" s="354" t="str">
        <f t="shared" ref="AB680" si="2340">IF(OR(AK680="",AK680=0,AD680="",AG680=""),"",(IF(AND(AC678=AL$4,AK680&lt;=AN$4),3,IF(AND(AC678=AL$4,AK680&lt;=AO$4),2,IF(AND(AC678=AL$4,AK680&lt;=AP$4),1,0)))+IF(AND(AC678=AL$5,AK680&lt;=AN$5),3,IF(AND(AC678=AL$5,AK680&lt;=AO$5),2,IF(AND(AC678=AL$5,AK680&lt;=AP$5),1,0)))+IF(AND(AC678=AL$6,AK680&lt;=AN$6),3,IF(AND(AC678=AL$6,AK680&lt;=AO$6),2,IF(AND(AC678=AL$6,AK680&lt;=AP$6),1,0)))+IF(AND(AC678=AL$7,AK680&lt;=AN$7),3,IF(AND(AC678=AL$7,AK680&lt;=AO$7),2,IF(AND(AC678=AL$7,AK680&lt;=AP$7),1,0)))))</f>
        <v/>
      </c>
      <c r="AC680" s="276" t="str">
        <f t="shared" ref="AC680" si="2341">IF($F$23="","",$F$23)</f>
        <v>Education /Job Training</v>
      </c>
      <c r="AD680" s="646"/>
      <c r="AE680" s="647"/>
      <c r="AF680" s="648"/>
      <c r="AG680" s="646"/>
      <c r="AH680" s="647"/>
      <c r="AI680" s="647"/>
      <c r="AJ680" s="648"/>
      <c r="AK680" s="408"/>
      <c r="AL680" s="392">
        <f t="shared" ref="AL680" si="2342">IF(AC678="",0,1)</f>
        <v>0</v>
      </c>
      <c r="AN680" s="392" t="str">
        <f t="shared" ref="AN680" si="2343">IF(AC678="","",IF(AB680="",0,AB680))</f>
        <v/>
      </c>
      <c r="AO680" s="392" t="str">
        <f t="shared" ref="AO680" si="2344">IF(AC678="","",IF(AB681="",0,AB681))</f>
        <v/>
      </c>
      <c r="AP680" s="392" t="str">
        <f t="shared" ref="AP680" si="2345">IF(AC678="","",IF(AB682="",0,AB682))</f>
        <v/>
      </c>
      <c r="AU680" s="394"/>
    </row>
    <row r="681" spans="4:47" x14ac:dyDescent="0.25">
      <c r="D681" s="407" t="str">
        <f t="shared" si="2333"/>
        <v/>
      </c>
      <c r="E681" s="354" t="str">
        <f t="shared" ref="E681" si="2346">IF(OR(N681="",N681=0,G681="",J681=""),"",(IF(AND(F678=O$4,N681&lt;=Q$4),3,IF(AND(F678=O$4,N681&lt;=R$4),2,IF(AND(F678=O$4,N681&lt;=S$4),1,0)))+IF(AND(F678=O$5,N681&lt;=Q$5),3,IF(AND(F678=O$5,N681&lt;=R$5),2,IF(AND(F678=O$5,N681&lt;=S$5),1,0)))+IF(AND(F678=O$6,N681&lt;=Q$6),3,IF(AND(F678=O$6,N681&lt;=R$6),2,IF(AND(F678=O$6,N681&lt;=S$6),1,0)))+IF(AND(F678=O$7,N681&lt;=Q$7),3,IF(AND(F678=O$7,N681&lt;=R$7),2,IF(AND(F678=O$7,N681&lt;=S$7),1,0)))))</f>
        <v/>
      </c>
      <c r="F681" s="276" t="str">
        <f t="shared" ref="F681" si="2347">IF($F$24="","",$F$24)</f>
        <v>Health Services</v>
      </c>
      <c r="G681" s="638"/>
      <c r="H681" s="639"/>
      <c r="I681" s="640"/>
      <c r="J681" s="638"/>
      <c r="K681" s="639"/>
      <c r="L681" s="639"/>
      <c r="M681" s="640"/>
      <c r="N681" s="269"/>
      <c r="X681" s="394"/>
      <c r="AA681" s="407" t="str">
        <f t="shared" si="2136"/>
        <v/>
      </c>
      <c r="AB681" s="354" t="str">
        <f t="shared" ref="AB681" si="2348">IF(OR(AK681="",AK681=0,AD681="",AG681=""),"",(IF(AND(AC678=AL$4,AK681&lt;=AN$4),3,IF(AND(AC678=AL$4,AK681&lt;=AO$4),2,IF(AND(AC678=AL$4,AK681&lt;=AP$4),1,0)))+IF(AND(AC678=AL$5,AK681&lt;=AN$5),3,IF(AND(AC678=AL$5,AK681&lt;=AO$5),2,IF(AND(AC678=AL$5,AK681&lt;=AP$5),1,0)))+IF(AND(AC678=AL$6,AK681&lt;=AN$6),3,IF(AND(AC678=AL$6,AK681&lt;=AO$6),2,IF(AND(AC678=AL$6,AK681&lt;=AP$6),1,0)))+IF(AND(AC678=AL$7,AK681&lt;=AN$7),3,IF(AND(AC678=AL$7,AK681&lt;=AO$7),2,IF(AND(AC678=AL$7,AK681&lt;=AP$7),1,0)))))</f>
        <v/>
      </c>
      <c r="AC681" s="276" t="str">
        <f t="shared" ref="AC681" si="2349">IF($F$24="","",$F$24)</f>
        <v>Health Services</v>
      </c>
      <c r="AD681" s="646"/>
      <c r="AE681" s="647"/>
      <c r="AF681" s="648"/>
      <c r="AG681" s="646"/>
      <c r="AH681" s="647"/>
      <c r="AI681" s="647"/>
      <c r="AJ681" s="648"/>
      <c r="AK681" s="408"/>
      <c r="AU681" s="394"/>
    </row>
    <row r="682" spans="4:47" x14ac:dyDescent="0.25">
      <c r="D682" s="407" t="str">
        <f t="shared" si="2333"/>
        <v/>
      </c>
      <c r="E682" s="354" t="str">
        <f t="shared" ref="E682" si="2350">IF(OR(N682="",N682=0,G682="",J682=""),"",(IF(AND(F678=O$4,N682&lt;=Q$4),3,IF(AND(F678=O$4,N682&lt;=R$4),2,IF(AND(F678=O$4,N682&lt;=S$4),1,0)))+IF(AND(F678=O$5,N682&lt;=Q$5),3,IF(AND(F678=O$5,N682&lt;=R$5),2,IF(AND(F678=O$5,N682&lt;=S$5),1,0)))+IF(AND(F678=O$6,N682&lt;=Q$6),3,IF(AND(F678=O$6,N682&lt;=R$6),2,IF(AND(F678=O$6,N682&lt;=S$6),1,0)))+IF(AND(F678=O$7,N682&lt;=Q$7),3,IF(AND(F678=O$7,N682&lt;=R$7),2,IF(AND(F678=O$7,N682&lt;=S$7),1,0)))))</f>
        <v/>
      </c>
      <c r="F682" s="276" t="str">
        <f t="shared" ref="F682" si="2351">IF($F$25="","",$F$25)</f>
        <v>Recreation</v>
      </c>
      <c r="G682" s="638"/>
      <c r="H682" s="639"/>
      <c r="I682" s="640"/>
      <c r="J682" s="638"/>
      <c r="K682" s="639"/>
      <c r="L682" s="639"/>
      <c r="M682" s="640"/>
      <c r="N682" s="269"/>
      <c r="X682" s="394"/>
      <c r="AA682" s="407" t="str">
        <f t="shared" si="2136"/>
        <v/>
      </c>
      <c r="AB682" s="354" t="str">
        <f t="shared" ref="AB682" si="2352">IF(OR(AK682="",AK682=0,AD682="",AG682=""),"",(IF(AND(AC678=AL$4,AK682&lt;=AN$4),3,IF(AND(AC678=AL$4,AK682&lt;=AO$4),2,IF(AND(AC678=AL$4,AK682&lt;=AP$4),1,0)))+IF(AND(AC678=AL$5,AK682&lt;=AN$5),3,IF(AND(AC678=AL$5,AK682&lt;=AO$5),2,IF(AND(AC678=AL$5,AK682&lt;=AP$5),1,0)))+IF(AND(AC678=AL$6,AK682&lt;=AN$6),3,IF(AND(AC678=AL$6,AK682&lt;=AO$6),2,IF(AND(AC678=AL$6,AK682&lt;=AP$6),1,0)))+IF(AND(AC678=AL$7,AK682&lt;=AN$7),3,IF(AND(AC678=AL$7,AK682&lt;=AO$7),2,IF(AND(AC678=AL$7,AK682&lt;=AP$7),1,0)))))</f>
        <v/>
      </c>
      <c r="AC682" s="276" t="str">
        <f t="shared" ref="AC682" si="2353">IF($F$25="","",$F$25)</f>
        <v>Recreation</v>
      </c>
      <c r="AD682" s="646"/>
      <c r="AE682" s="647"/>
      <c r="AF682" s="648"/>
      <c r="AG682" s="646"/>
      <c r="AH682" s="647"/>
      <c r="AI682" s="647"/>
      <c r="AJ682" s="648"/>
      <c r="AK682" s="408"/>
      <c r="AU682" s="394"/>
    </row>
    <row r="683" spans="4:47" ht="16.5" thickBot="1" x14ac:dyDescent="0.3">
      <c r="D683" s="409"/>
      <c r="E683" s="132"/>
      <c r="F683" s="132"/>
      <c r="G683" s="132"/>
      <c r="H683" s="132"/>
      <c r="I683" s="132"/>
      <c r="J683" s="132"/>
      <c r="K683" s="132"/>
      <c r="L683" s="132"/>
      <c r="M683" s="132"/>
      <c r="N683" s="410"/>
      <c r="O683" s="411"/>
      <c r="X683" s="394"/>
      <c r="AA683" s="409"/>
      <c r="AB683" s="132"/>
      <c r="AC683" s="132"/>
      <c r="AD683" s="132"/>
      <c r="AE683" s="132"/>
      <c r="AF683" s="132"/>
      <c r="AG683" s="132"/>
      <c r="AH683" s="132"/>
      <c r="AI683" s="132"/>
      <c r="AJ683" s="132"/>
      <c r="AK683" s="410"/>
      <c r="AL683" s="411"/>
      <c r="AU683" s="394"/>
    </row>
    <row r="684" spans="4:47" x14ac:dyDescent="0.25">
      <c r="D684" s="641"/>
      <c r="E684" s="642"/>
      <c r="F684" s="642"/>
      <c r="G684" s="642"/>
      <c r="H684" s="642"/>
      <c r="I684" s="642"/>
      <c r="J684" s="642"/>
      <c r="K684" s="642"/>
      <c r="L684" s="642"/>
      <c r="M684" s="642"/>
      <c r="N684" s="643"/>
      <c r="X684" s="394"/>
      <c r="AA684" s="641"/>
      <c r="AB684" s="642"/>
      <c r="AC684" s="642"/>
      <c r="AD684" s="642"/>
      <c r="AE684" s="642"/>
      <c r="AF684" s="642"/>
      <c r="AG684" s="642"/>
      <c r="AH684" s="642"/>
      <c r="AI684" s="642"/>
      <c r="AJ684" s="642"/>
      <c r="AK684" s="643"/>
      <c r="AU684" s="394"/>
    </row>
    <row r="685" spans="4:47" ht="15.75" customHeight="1" x14ac:dyDescent="0.25">
      <c r="D685" s="398"/>
      <c r="E685" s="124" t="s">
        <v>35</v>
      </c>
      <c r="F685" s="353">
        <v>83</v>
      </c>
      <c r="G685" s="124" t="s">
        <v>306</v>
      </c>
      <c r="H685" s="124"/>
      <c r="I685" s="124"/>
      <c r="J685" s="21" t="s">
        <v>144</v>
      </c>
      <c r="K685" s="265"/>
      <c r="L685" s="1"/>
      <c r="M685" s="1"/>
      <c r="N685" s="400"/>
      <c r="X685" s="394"/>
      <c r="AA685" s="398"/>
      <c r="AB685" s="124" t="s">
        <v>35</v>
      </c>
      <c r="AC685" s="353">
        <v>83</v>
      </c>
      <c r="AD685" s="124" t="s">
        <v>306</v>
      </c>
      <c r="AE685" s="124"/>
      <c r="AF685" s="124"/>
      <c r="AG685" s="21" t="s">
        <v>144</v>
      </c>
      <c r="AH685" s="399"/>
      <c r="AI685" s="1"/>
      <c r="AJ685" s="1"/>
      <c r="AK685" s="400"/>
      <c r="AU685" s="394"/>
    </row>
    <row r="686" spans="4:47" x14ac:dyDescent="0.25">
      <c r="D686" s="644" t="s">
        <v>36</v>
      </c>
      <c r="E686" s="645"/>
      <c r="F686" s="268" t="s">
        <v>28</v>
      </c>
      <c r="G686" s="402" t="str">
        <f t="shared" ref="G686" si="2354">IF(F686=O$4,P$4,IF(F686=O$5,P$5,IF(F686=O$6,P$6,IF(F686=O$7,P$7,IF(F686=O$8,"","")))))</f>
        <v/>
      </c>
      <c r="H686" s="403"/>
      <c r="I686" s="403"/>
      <c r="J686" s="21" t="s">
        <v>145</v>
      </c>
      <c r="K686" s="265"/>
      <c r="L686" s="3"/>
      <c r="M686" s="3"/>
      <c r="N686" s="404"/>
      <c r="X686" s="394"/>
      <c r="AA686" s="644" t="s">
        <v>36</v>
      </c>
      <c r="AB686" s="645"/>
      <c r="AC686" s="401" t="s">
        <v>28</v>
      </c>
      <c r="AD686" s="402" t="str">
        <f t="shared" ref="AD686" si="2355">IF(AC686=AL$4,AM$4,IF(AC686=AL$5,AM$5,IF(AC686=AL$6,AM$6,IF(AC686=AL$7,AM$7,IF(AC686=AL$8,"","")))))</f>
        <v/>
      </c>
      <c r="AE686" s="403"/>
      <c r="AF686" s="403"/>
      <c r="AG686" s="21" t="s">
        <v>145</v>
      </c>
      <c r="AH686" s="399"/>
      <c r="AI686" s="3"/>
      <c r="AJ686" s="3"/>
      <c r="AK686" s="404"/>
      <c r="AU686" s="394"/>
    </row>
    <row r="687" spans="4:47" ht="15" customHeight="1" x14ac:dyDescent="0.25">
      <c r="D687" s="405" t="s">
        <v>299</v>
      </c>
      <c r="E687" s="361" t="s">
        <v>59</v>
      </c>
      <c r="F687" s="124" t="s">
        <v>37</v>
      </c>
      <c r="G687" s="124" t="s">
        <v>38</v>
      </c>
      <c r="H687" s="124"/>
      <c r="I687" s="124"/>
      <c r="J687" s="124" t="s">
        <v>39</v>
      </c>
      <c r="K687" s="124"/>
      <c r="L687" s="124"/>
      <c r="M687" s="124"/>
      <c r="N687" s="406" t="s">
        <v>40</v>
      </c>
      <c r="O687" s="396" t="s">
        <v>25</v>
      </c>
      <c r="P687" s="396"/>
      <c r="Q687" s="396" t="str">
        <f t="shared" ref="Q687" si="2356">IF($F$23="","",$F$23)</f>
        <v>Education /Job Training</v>
      </c>
      <c r="R687" s="396" t="str">
        <f t="shared" ref="R687" si="2357">IF($F$24="","",$F$24)</f>
        <v>Health Services</v>
      </c>
      <c r="S687" s="396" t="str">
        <f t="shared" ref="S687" si="2358">IF($F$25="","",$F$25)</f>
        <v>Recreation</v>
      </c>
      <c r="X687" s="394"/>
      <c r="AA687" s="405" t="s">
        <v>299</v>
      </c>
      <c r="AB687" s="361" t="s">
        <v>59</v>
      </c>
      <c r="AC687" s="124" t="s">
        <v>37</v>
      </c>
      <c r="AD687" s="124" t="s">
        <v>38</v>
      </c>
      <c r="AE687" s="124"/>
      <c r="AF687" s="124"/>
      <c r="AG687" s="124" t="s">
        <v>39</v>
      </c>
      <c r="AH687" s="124"/>
      <c r="AI687" s="124"/>
      <c r="AJ687" s="124"/>
      <c r="AK687" s="406" t="s">
        <v>40</v>
      </c>
      <c r="AL687" s="396" t="s">
        <v>25</v>
      </c>
      <c r="AM687" s="396"/>
      <c r="AN687" s="396" t="str">
        <f t="shared" ref="AN687" si="2359">IF($F$23="","",$F$23)</f>
        <v>Education /Job Training</v>
      </c>
      <c r="AO687" s="396" t="str">
        <f t="shared" ref="AO687" si="2360">IF($F$24="","",$F$24)</f>
        <v>Health Services</v>
      </c>
      <c r="AP687" s="396" t="str">
        <f t="shared" ref="AP687" si="2361">IF($F$25="","",$F$25)</f>
        <v>Recreation</v>
      </c>
      <c r="AU687" s="394"/>
    </row>
    <row r="688" spans="4:47" ht="15" customHeight="1" x14ac:dyDescent="0.25">
      <c r="D688" s="407" t="str">
        <f t="shared" ref="D688:D690" si="2362">IFERROR(VLOOKUP($E688,$U$4:$V$6,2,0),"")</f>
        <v/>
      </c>
      <c r="E688" s="354" t="str">
        <f t="shared" ref="E688" si="2363">IF(OR(N688="",N688=0,G688="",J688=""),"",(IF(AND(F686=O$4,N688&lt;=Q$4),3,IF(AND(F686=O$4,N688&lt;=R$4),2,IF(AND(F686=O$4,N688&lt;=S$4),1,0)))+IF(AND(F686=O$5,N688&lt;=Q$5),3,IF(AND(F686=O$5,N688&lt;=R$5),2,IF(AND(F686=O$5,N688&lt;=S$5),1,0)))+IF(AND(F686=O$6,N688&lt;=Q$6),3,IF(AND(F686=O$6,N688&lt;=R$6),2,IF(AND(F686=O$6,N688&lt;=S$6),1,0)))+IF(AND(F686=O$7,N688&lt;=Q$7),3,IF(AND(F686=O$7,N688&lt;=R$7),2,IF(AND(F686=O$7,N688&lt;=S$7),1,0)))))</f>
        <v/>
      </c>
      <c r="F688" s="276" t="str">
        <f t="shared" ref="F688" si="2364">IF($F$23="","",$F$23)</f>
        <v>Education /Job Training</v>
      </c>
      <c r="G688" s="638"/>
      <c r="H688" s="639"/>
      <c r="I688" s="640"/>
      <c r="J688" s="638"/>
      <c r="K688" s="639"/>
      <c r="L688" s="639"/>
      <c r="M688" s="640"/>
      <c r="N688" s="269"/>
      <c r="O688" s="392">
        <f t="shared" ref="O688" si="2365">IF(F686="",0,1)</f>
        <v>0</v>
      </c>
      <c r="Q688" s="392" t="str">
        <f t="shared" ref="Q688" si="2366">IF(F686="","",IF(E688="",0,E688))</f>
        <v/>
      </c>
      <c r="R688" s="392" t="str">
        <f t="shared" ref="R688" si="2367">IF(F686="","",IF(E689="",0,E689))</f>
        <v/>
      </c>
      <c r="S688" s="392" t="str">
        <f t="shared" ref="S688" si="2368">IF(F686="","",IF(E690="",0,E690))</f>
        <v/>
      </c>
      <c r="X688" s="394"/>
      <c r="AA688" s="407" t="str">
        <f t="shared" ref="AA688:AA746" si="2369">IFERROR(VLOOKUP($AB688,$AR$4:$AS$6,2,0),"")</f>
        <v/>
      </c>
      <c r="AB688" s="354" t="str">
        <f t="shared" ref="AB688" si="2370">IF(OR(AK688="",AK688=0,AD688="",AG688=""),"",(IF(AND(AC686=AL$4,AK688&lt;=AN$4),3,IF(AND(AC686=AL$4,AK688&lt;=AO$4),2,IF(AND(AC686=AL$4,AK688&lt;=AP$4),1,0)))+IF(AND(AC686=AL$5,AK688&lt;=AN$5),3,IF(AND(AC686=AL$5,AK688&lt;=AO$5),2,IF(AND(AC686=AL$5,AK688&lt;=AP$5),1,0)))+IF(AND(AC686=AL$6,AK688&lt;=AN$6),3,IF(AND(AC686=AL$6,AK688&lt;=AO$6),2,IF(AND(AC686=AL$6,AK688&lt;=AP$6),1,0)))+IF(AND(AC686=AL$7,AK688&lt;=AN$7),3,IF(AND(AC686=AL$7,AK688&lt;=AO$7),2,IF(AND(AC686=AL$7,AK688&lt;=AP$7),1,0)))))</f>
        <v/>
      </c>
      <c r="AC688" s="276" t="str">
        <f t="shared" ref="AC688" si="2371">IF($F$23="","",$F$23)</f>
        <v>Education /Job Training</v>
      </c>
      <c r="AD688" s="646"/>
      <c r="AE688" s="647"/>
      <c r="AF688" s="648"/>
      <c r="AG688" s="646"/>
      <c r="AH688" s="647"/>
      <c r="AI688" s="647"/>
      <c r="AJ688" s="648"/>
      <c r="AK688" s="408"/>
      <c r="AL688" s="392">
        <f t="shared" ref="AL688" si="2372">IF(AC686="",0,1)</f>
        <v>0</v>
      </c>
      <c r="AN688" s="392" t="str">
        <f t="shared" ref="AN688" si="2373">IF(AC686="","",IF(AB688="",0,AB688))</f>
        <v/>
      </c>
      <c r="AO688" s="392" t="str">
        <f t="shared" ref="AO688" si="2374">IF(AC686="","",IF(AB689="",0,AB689))</f>
        <v/>
      </c>
      <c r="AP688" s="392" t="str">
        <f t="shared" ref="AP688" si="2375">IF(AC686="","",IF(AB690="",0,AB690))</f>
        <v/>
      </c>
      <c r="AU688" s="394"/>
    </row>
    <row r="689" spans="4:47" ht="15" customHeight="1" x14ac:dyDescent="0.25">
      <c r="D689" s="407" t="str">
        <f t="shared" si="2362"/>
        <v/>
      </c>
      <c r="E689" s="354" t="str">
        <f t="shared" ref="E689" si="2376">IF(OR(N689="",N689=0,G689="",J689=""),"",(IF(AND(F686=O$4,N689&lt;=Q$4),3,IF(AND(F686=O$4,N689&lt;=R$4),2,IF(AND(F686=O$4,N689&lt;=S$4),1,0)))+IF(AND(F686=O$5,N689&lt;=Q$5),3,IF(AND(F686=O$5,N689&lt;=R$5),2,IF(AND(F686=O$5,N689&lt;=S$5),1,0)))+IF(AND(F686=O$6,N689&lt;=Q$6),3,IF(AND(F686=O$6,N689&lt;=R$6),2,IF(AND(F686=O$6,N689&lt;=S$6),1,0)))+IF(AND(F686=O$7,N689&lt;=Q$7),3,IF(AND(F686=O$7,N689&lt;=R$7),2,IF(AND(F686=O$7,N689&lt;=S$7),1,0)))))</f>
        <v/>
      </c>
      <c r="F689" s="276" t="str">
        <f t="shared" ref="F689" si="2377">IF($F$24="","",$F$24)</f>
        <v>Health Services</v>
      </c>
      <c r="G689" s="638"/>
      <c r="H689" s="639"/>
      <c r="I689" s="640"/>
      <c r="J689" s="638"/>
      <c r="K689" s="639"/>
      <c r="L689" s="639"/>
      <c r="M689" s="640"/>
      <c r="N689" s="269"/>
      <c r="X689" s="394"/>
      <c r="AA689" s="407" t="str">
        <f t="shared" si="2369"/>
        <v/>
      </c>
      <c r="AB689" s="354" t="str">
        <f t="shared" ref="AB689" si="2378">IF(OR(AK689="",AK689=0,AD689="",AG689=""),"",(IF(AND(AC686=AL$4,AK689&lt;=AN$4),3,IF(AND(AC686=AL$4,AK689&lt;=AO$4),2,IF(AND(AC686=AL$4,AK689&lt;=AP$4),1,0)))+IF(AND(AC686=AL$5,AK689&lt;=AN$5),3,IF(AND(AC686=AL$5,AK689&lt;=AO$5),2,IF(AND(AC686=AL$5,AK689&lt;=AP$5),1,0)))+IF(AND(AC686=AL$6,AK689&lt;=AN$6),3,IF(AND(AC686=AL$6,AK689&lt;=AO$6),2,IF(AND(AC686=AL$6,AK689&lt;=AP$6),1,0)))+IF(AND(AC686=AL$7,AK689&lt;=AN$7),3,IF(AND(AC686=AL$7,AK689&lt;=AO$7),2,IF(AND(AC686=AL$7,AK689&lt;=AP$7),1,0)))))</f>
        <v/>
      </c>
      <c r="AC689" s="276" t="str">
        <f t="shared" ref="AC689" si="2379">IF($F$24="","",$F$24)</f>
        <v>Health Services</v>
      </c>
      <c r="AD689" s="646"/>
      <c r="AE689" s="647"/>
      <c r="AF689" s="648"/>
      <c r="AG689" s="646"/>
      <c r="AH689" s="647"/>
      <c r="AI689" s="647"/>
      <c r="AJ689" s="648"/>
      <c r="AK689" s="408"/>
      <c r="AU689" s="394"/>
    </row>
    <row r="690" spans="4:47" ht="15" customHeight="1" x14ac:dyDescent="0.25">
      <c r="D690" s="407" t="str">
        <f t="shared" si="2362"/>
        <v/>
      </c>
      <c r="E690" s="354" t="str">
        <f t="shared" ref="E690" si="2380">IF(OR(N690="",N690=0,G690="",J690=""),"",(IF(AND(F686=O$4,N690&lt;=Q$4),3,IF(AND(F686=O$4,N690&lt;=R$4),2,IF(AND(F686=O$4,N690&lt;=S$4),1,0)))+IF(AND(F686=O$5,N690&lt;=Q$5),3,IF(AND(F686=O$5,N690&lt;=R$5),2,IF(AND(F686=O$5,N690&lt;=S$5),1,0)))+IF(AND(F686=O$6,N690&lt;=Q$6),3,IF(AND(F686=O$6,N690&lt;=R$6),2,IF(AND(F686=O$6,N690&lt;=S$6),1,0)))+IF(AND(F686=O$7,N690&lt;=Q$7),3,IF(AND(F686=O$7,N690&lt;=R$7),2,IF(AND(F686=O$7,N690&lt;=S$7),1,0)))))</f>
        <v/>
      </c>
      <c r="F690" s="276" t="str">
        <f t="shared" ref="F690" si="2381">IF($F$25="","",$F$25)</f>
        <v>Recreation</v>
      </c>
      <c r="G690" s="638"/>
      <c r="H690" s="639"/>
      <c r="I690" s="640"/>
      <c r="J690" s="638"/>
      <c r="K690" s="639"/>
      <c r="L690" s="639"/>
      <c r="M690" s="640"/>
      <c r="N690" s="269"/>
      <c r="X690" s="394"/>
      <c r="AA690" s="407" t="str">
        <f t="shared" si="2369"/>
        <v/>
      </c>
      <c r="AB690" s="354" t="str">
        <f t="shared" ref="AB690" si="2382">IF(OR(AK690="",AK690=0,AD690="",AG690=""),"",(IF(AND(AC686=AL$4,AK690&lt;=AN$4),3,IF(AND(AC686=AL$4,AK690&lt;=AO$4),2,IF(AND(AC686=AL$4,AK690&lt;=AP$4),1,0)))+IF(AND(AC686=AL$5,AK690&lt;=AN$5),3,IF(AND(AC686=AL$5,AK690&lt;=AO$5),2,IF(AND(AC686=AL$5,AK690&lt;=AP$5),1,0)))+IF(AND(AC686=AL$6,AK690&lt;=AN$6),3,IF(AND(AC686=AL$6,AK690&lt;=AO$6),2,IF(AND(AC686=AL$6,AK690&lt;=AP$6),1,0)))+IF(AND(AC686=AL$7,AK690&lt;=AN$7),3,IF(AND(AC686=AL$7,AK690&lt;=AO$7),2,IF(AND(AC686=AL$7,AK690&lt;=AP$7),1,0)))))</f>
        <v/>
      </c>
      <c r="AC690" s="276" t="str">
        <f t="shared" ref="AC690" si="2383">IF($F$25="","",$F$25)</f>
        <v>Recreation</v>
      </c>
      <c r="AD690" s="646"/>
      <c r="AE690" s="647"/>
      <c r="AF690" s="648"/>
      <c r="AG690" s="646"/>
      <c r="AH690" s="647"/>
      <c r="AI690" s="647"/>
      <c r="AJ690" s="648"/>
      <c r="AK690" s="408"/>
      <c r="AU690" s="394"/>
    </row>
    <row r="691" spans="4:47" ht="15" customHeight="1" thickBot="1" x14ac:dyDescent="0.3">
      <c r="D691" s="409"/>
      <c r="E691" s="132"/>
      <c r="F691" s="132"/>
      <c r="G691" s="132"/>
      <c r="H691" s="132"/>
      <c r="I691" s="132"/>
      <c r="J691" s="132"/>
      <c r="K691" s="132"/>
      <c r="L691" s="132"/>
      <c r="M691" s="132"/>
      <c r="N691" s="410"/>
      <c r="O691" s="411"/>
      <c r="X691" s="394"/>
      <c r="AA691" s="409"/>
      <c r="AB691" s="132"/>
      <c r="AC691" s="132"/>
      <c r="AD691" s="132"/>
      <c r="AE691" s="132"/>
      <c r="AF691" s="132"/>
      <c r="AG691" s="132"/>
      <c r="AH691" s="132"/>
      <c r="AI691" s="132"/>
      <c r="AJ691" s="132"/>
      <c r="AK691" s="410"/>
      <c r="AL691" s="411"/>
      <c r="AU691" s="394"/>
    </row>
    <row r="692" spans="4:47" x14ac:dyDescent="0.25">
      <c r="D692" s="641"/>
      <c r="E692" s="642"/>
      <c r="F692" s="642"/>
      <c r="G692" s="642"/>
      <c r="H692" s="642"/>
      <c r="I692" s="642"/>
      <c r="J692" s="642"/>
      <c r="K692" s="642"/>
      <c r="L692" s="642"/>
      <c r="M692" s="642"/>
      <c r="N692" s="643"/>
      <c r="X692" s="394"/>
      <c r="AA692" s="641"/>
      <c r="AB692" s="642"/>
      <c r="AC692" s="642"/>
      <c r="AD692" s="642"/>
      <c r="AE692" s="642"/>
      <c r="AF692" s="642"/>
      <c r="AG692" s="642"/>
      <c r="AH692" s="642"/>
      <c r="AI692" s="642"/>
      <c r="AJ692" s="642"/>
      <c r="AK692" s="643"/>
      <c r="AU692" s="394"/>
    </row>
    <row r="693" spans="4:47" x14ac:dyDescent="0.25">
      <c r="D693" s="398"/>
      <c r="E693" s="124" t="s">
        <v>35</v>
      </c>
      <c r="F693" s="353">
        <v>84</v>
      </c>
      <c r="G693" s="124" t="s">
        <v>306</v>
      </c>
      <c r="H693" s="124"/>
      <c r="I693" s="124"/>
      <c r="J693" s="21" t="s">
        <v>144</v>
      </c>
      <c r="K693" s="265"/>
      <c r="L693" s="1"/>
      <c r="M693" s="1"/>
      <c r="N693" s="400"/>
      <c r="X693" s="394"/>
      <c r="AA693" s="398"/>
      <c r="AB693" s="124" t="s">
        <v>35</v>
      </c>
      <c r="AC693" s="353">
        <v>84</v>
      </c>
      <c r="AD693" s="124" t="s">
        <v>306</v>
      </c>
      <c r="AE693" s="124"/>
      <c r="AF693" s="124"/>
      <c r="AG693" s="21" t="s">
        <v>144</v>
      </c>
      <c r="AH693" s="399"/>
      <c r="AI693" s="1"/>
      <c r="AJ693" s="1"/>
      <c r="AK693" s="400"/>
      <c r="AU693" s="394"/>
    </row>
    <row r="694" spans="4:47" x14ac:dyDescent="0.25">
      <c r="D694" s="644" t="s">
        <v>36</v>
      </c>
      <c r="E694" s="645"/>
      <c r="F694" s="268" t="s">
        <v>28</v>
      </c>
      <c r="G694" s="402" t="str">
        <f t="shared" ref="G694" si="2384">IF(F694=O$4,P$4,IF(F694=O$5,P$5,IF(F694=O$6,P$6,IF(F694=O$7,P$7,IF(F694=O$8,"","")))))</f>
        <v/>
      </c>
      <c r="H694" s="403"/>
      <c r="I694" s="403"/>
      <c r="J694" s="21" t="s">
        <v>145</v>
      </c>
      <c r="K694" s="265"/>
      <c r="L694" s="3"/>
      <c r="M694" s="3"/>
      <c r="N694" s="404"/>
      <c r="X694" s="394"/>
      <c r="AA694" s="644" t="s">
        <v>36</v>
      </c>
      <c r="AB694" s="645"/>
      <c r="AC694" s="401" t="s">
        <v>28</v>
      </c>
      <c r="AD694" s="402" t="str">
        <f t="shared" ref="AD694" si="2385">IF(AC694=AL$4,AM$4,IF(AC694=AL$5,AM$5,IF(AC694=AL$6,AM$6,IF(AC694=AL$7,AM$7,IF(AC694=AL$8,"","")))))</f>
        <v/>
      </c>
      <c r="AE694" s="403"/>
      <c r="AF694" s="403"/>
      <c r="AG694" s="21" t="s">
        <v>145</v>
      </c>
      <c r="AH694" s="399"/>
      <c r="AI694" s="3"/>
      <c r="AJ694" s="3"/>
      <c r="AK694" s="404"/>
      <c r="AU694" s="394"/>
    </row>
    <row r="695" spans="4:47" x14ac:dyDescent="0.25">
      <c r="D695" s="405" t="s">
        <v>299</v>
      </c>
      <c r="E695" s="361" t="s">
        <v>59</v>
      </c>
      <c r="F695" s="124" t="s">
        <v>37</v>
      </c>
      <c r="G695" s="124" t="s">
        <v>38</v>
      </c>
      <c r="H695" s="124"/>
      <c r="I695" s="124"/>
      <c r="J695" s="124" t="s">
        <v>39</v>
      </c>
      <c r="K695" s="124"/>
      <c r="L695" s="124"/>
      <c r="M695" s="124"/>
      <c r="N695" s="406" t="s">
        <v>40</v>
      </c>
      <c r="O695" s="396" t="s">
        <v>25</v>
      </c>
      <c r="P695" s="396"/>
      <c r="Q695" s="396" t="str">
        <f t="shared" ref="Q695" si="2386">IF($F$23="","",$F$23)</f>
        <v>Education /Job Training</v>
      </c>
      <c r="R695" s="396" t="str">
        <f t="shared" ref="R695" si="2387">IF($F$24="","",$F$24)</f>
        <v>Health Services</v>
      </c>
      <c r="S695" s="396" t="str">
        <f t="shared" ref="S695" si="2388">IF($F$25="","",$F$25)</f>
        <v>Recreation</v>
      </c>
      <c r="X695" s="394"/>
      <c r="AA695" s="405" t="s">
        <v>299</v>
      </c>
      <c r="AB695" s="361" t="s">
        <v>59</v>
      </c>
      <c r="AC695" s="124" t="s">
        <v>37</v>
      </c>
      <c r="AD695" s="124" t="s">
        <v>38</v>
      </c>
      <c r="AE695" s="124"/>
      <c r="AF695" s="124"/>
      <c r="AG695" s="124" t="s">
        <v>39</v>
      </c>
      <c r="AH695" s="124"/>
      <c r="AI695" s="124"/>
      <c r="AJ695" s="124"/>
      <c r="AK695" s="406" t="s">
        <v>40</v>
      </c>
      <c r="AL695" s="396" t="s">
        <v>25</v>
      </c>
      <c r="AM695" s="396"/>
      <c r="AN695" s="396" t="str">
        <f t="shared" ref="AN695" si="2389">IF($F$23="","",$F$23)</f>
        <v>Education /Job Training</v>
      </c>
      <c r="AO695" s="396" t="str">
        <f t="shared" ref="AO695" si="2390">IF($F$24="","",$F$24)</f>
        <v>Health Services</v>
      </c>
      <c r="AP695" s="396" t="str">
        <f t="shared" ref="AP695" si="2391">IF($F$25="","",$F$25)</f>
        <v>Recreation</v>
      </c>
      <c r="AU695" s="394"/>
    </row>
    <row r="696" spans="4:47" ht="15.75" customHeight="1" x14ac:dyDescent="0.25">
      <c r="D696" s="407" t="str">
        <f t="shared" ref="D696:D698" si="2392">IFERROR(VLOOKUP($E696,$U$4:$V$6,2,0),"")</f>
        <v/>
      </c>
      <c r="E696" s="354" t="str">
        <f t="shared" ref="E696" si="2393">IF(OR(N696="",N696=0,G696="",J696=""),"",(IF(AND(F694=O$4,N696&lt;=Q$4),3,IF(AND(F694=O$4,N696&lt;=R$4),2,IF(AND(F694=O$4,N696&lt;=S$4),1,0)))+IF(AND(F694=O$5,N696&lt;=Q$5),3,IF(AND(F694=O$5,N696&lt;=R$5),2,IF(AND(F694=O$5,N696&lt;=S$5),1,0)))+IF(AND(F694=O$6,N696&lt;=Q$6),3,IF(AND(F694=O$6,N696&lt;=R$6),2,IF(AND(F694=O$6,N696&lt;=S$6),1,0)))+IF(AND(F694=O$7,N696&lt;=Q$7),3,IF(AND(F694=O$7,N696&lt;=R$7),2,IF(AND(F694=O$7,N696&lt;=S$7),1,0)))))</f>
        <v/>
      </c>
      <c r="F696" s="276" t="str">
        <f t="shared" ref="F696" si="2394">IF($F$23="","",$F$23)</f>
        <v>Education /Job Training</v>
      </c>
      <c r="G696" s="638"/>
      <c r="H696" s="639"/>
      <c r="I696" s="640"/>
      <c r="J696" s="638"/>
      <c r="K696" s="639"/>
      <c r="L696" s="639"/>
      <c r="M696" s="640"/>
      <c r="N696" s="269"/>
      <c r="O696" s="392">
        <f t="shared" ref="O696" si="2395">IF(F694="",0,1)</f>
        <v>0</v>
      </c>
      <c r="Q696" s="392" t="str">
        <f t="shared" ref="Q696" si="2396">IF(F694="","",IF(E696="",0,E696))</f>
        <v/>
      </c>
      <c r="R696" s="392" t="str">
        <f t="shared" ref="R696" si="2397">IF(F694="","",IF(E697="",0,E697))</f>
        <v/>
      </c>
      <c r="S696" s="392" t="str">
        <f t="shared" ref="S696" si="2398">IF(F694="","",IF(E698="",0,E698))</f>
        <v/>
      </c>
      <c r="X696" s="394"/>
      <c r="AA696" s="407" t="str">
        <f t="shared" si="2369"/>
        <v/>
      </c>
      <c r="AB696" s="354" t="str">
        <f t="shared" ref="AB696" si="2399">IF(OR(AK696="",AK696=0,AD696="",AG696=""),"",(IF(AND(AC694=AL$4,AK696&lt;=AN$4),3,IF(AND(AC694=AL$4,AK696&lt;=AO$4),2,IF(AND(AC694=AL$4,AK696&lt;=AP$4),1,0)))+IF(AND(AC694=AL$5,AK696&lt;=AN$5),3,IF(AND(AC694=AL$5,AK696&lt;=AO$5),2,IF(AND(AC694=AL$5,AK696&lt;=AP$5),1,0)))+IF(AND(AC694=AL$6,AK696&lt;=AN$6),3,IF(AND(AC694=AL$6,AK696&lt;=AO$6),2,IF(AND(AC694=AL$6,AK696&lt;=AP$6),1,0)))+IF(AND(AC694=AL$7,AK696&lt;=AN$7),3,IF(AND(AC694=AL$7,AK696&lt;=AO$7),2,IF(AND(AC694=AL$7,AK696&lt;=AP$7),1,0)))))</f>
        <v/>
      </c>
      <c r="AC696" s="276" t="str">
        <f t="shared" ref="AC696" si="2400">IF($F$23="","",$F$23)</f>
        <v>Education /Job Training</v>
      </c>
      <c r="AD696" s="646"/>
      <c r="AE696" s="647"/>
      <c r="AF696" s="648"/>
      <c r="AG696" s="646"/>
      <c r="AH696" s="647"/>
      <c r="AI696" s="647"/>
      <c r="AJ696" s="648"/>
      <c r="AK696" s="408"/>
      <c r="AL696" s="392">
        <f t="shared" ref="AL696" si="2401">IF(AC694="",0,1)</f>
        <v>0</v>
      </c>
      <c r="AN696" s="392" t="str">
        <f t="shared" ref="AN696" si="2402">IF(AC694="","",IF(AB696="",0,AB696))</f>
        <v/>
      </c>
      <c r="AO696" s="392" t="str">
        <f t="shared" ref="AO696" si="2403">IF(AC694="","",IF(AB697="",0,AB697))</f>
        <v/>
      </c>
      <c r="AP696" s="392" t="str">
        <f t="shared" ref="AP696" si="2404">IF(AC694="","",IF(AB698="",0,AB698))</f>
        <v/>
      </c>
      <c r="AU696" s="394"/>
    </row>
    <row r="697" spans="4:47" x14ac:dyDescent="0.25">
      <c r="D697" s="407" t="str">
        <f t="shared" si="2392"/>
        <v/>
      </c>
      <c r="E697" s="354" t="str">
        <f t="shared" ref="E697" si="2405">IF(OR(N697="",N697=0,G697="",J697=""),"",(IF(AND(F694=O$4,N697&lt;=Q$4),3,IF(AND(F694=O$4,N697&lt;=R$4),2,IF(AND(F694=O$4,N697&lt;=S$4),1,0)))+IF(AND(F694=O$5,N697&lt;=Q$5),3,IF(AND(F694=O$5,N697&lt;=R$5),2,IF(AND(F694=O$5,N697&lt;=S$5),1,0)))+IF(AND(F694=O$6,N697&lt;=Q$6),3,IF(AND(F694=O$6,N697&lt;=R$6),2,IF(AND(F694=O$6,N697&lt;=S$6),1,0)))+IF(AND(F694=O$7,N697&lt;=Q$7),3,IF(AND(F694=O$7,N697&lt;=R$7),2,IF(AND(F694=O$7,N697&lt;=S$7),1,0)))))</f>
        <v/>
      </c>
      <c r="F697" s="276" t="str">
        <f t="shared" ref="F697" si="2406">IF($F$24="","",$F$24)</f>
        <v>Health Services</v>
      </c>
      <c r="G697" s="638"/>
      <c r="H697" s="639"/>
      <c r="I697" s="640"/>
      <c r="J697" s="638"/>
      <c r="K697" s="639"/>
      <c r="L697" s="639"/>
      <c r="M697" s="640"/>
      <c r="N697" s="269"/>
      <c r="X697" s="394"/>
      <c r="AA697" s="407" t="str">
        <f t="shared" si="2369"/>
        <v/>
      </c>
      <c r="AB697" s="354" t="str">
        <f t="shared" ref="AB697" si="2407">IF(OR(AK697="",AK697=0,AD697="",AG697=""),"",(IF(AND(AC694=AL$4,AK697&lt;=AN$4),3,IF(AND(AC694=AL$4,AK697&lt;=AO$4),2,IF(AND(AC694=AL$4,AK697&lt;=AP$4),1,0)))+IF(AND(AC694=AL$5,AK697&lt;=AN$5),3,IF(AND(AC694=AL$5,AK697&lt;=AO$5),2,IF(AND(AC694=AL$5,AK697&lt;=AP$5),1,0)))+IF(AND(AC694=AL$6,AK697&lt;=AN$6),3,IF(AND(AC694=AL$6,AK697&lt;=AO$6),2,IF(AND(AC694=AL$6,AK697&lt;=AP$6),1,0)))+IF(AND(AC694=AL$7,AK697&lt;=AN$7),3,IF(AND(AC694=AL$7,AK697&lt;=AO$7),2,IF(AND(AC694=AL$7,AK697&lt;=AP$7),1,0)))))</f>
        <v/>
      </c>
      <c r="AC697" s="276" t="str">
        <f t="shared" ref="AC697" si="2408">IF($F$24="","",$F$24)</f>
        <v>Health Services</v>
      </c>
      <c r="AD697" s="646"/>
      <c r="AE697" s="647"/>
      <c r="AF697" s="648"/>
      <c r="AG697" s="646"/>
      <c r="AH697" s="647"/>
      <c r="AI697" s="647"/>
      <c r="AJ697" s="648"/>
      <c r="AK697" s="408"/>
      <c r="AU697" s="394"/>
    </row>
    <row r="698" spans="4:47" ht="15" customHeight="1" x14ac:dyDescent="0.25">
      <c r="D698" s="407" t="str">
        <f t="shared" si="2392"/>
        <v/>
      </c>
      <c r="E698" s="354" t="str">
        <f t="shared" ref="E698" si="2409">IF(OR(N698="",N698=0,G698="",J698=""),"",(IF(AND(F694=O$4,N698&lt;=Q$4),3,IF(AND(F694=O$4,N698&lt;=R$4),2,IF(AND(F694=O$4,N698&lt;=S$4),1,0)))+IF(AND(F694=O$5,N698&lt;=Q$5),3,IF(AND(F694=O$5,N698&lt;=R$5),2,IF(AND(F694=O$5,N698&lt;=S$5),1,0)))+IF(AND(F694=O$6,N698&lt;=Q$6),3,IF(AND(F694=O$6,N698&lt;=R$6),2,IF(AND(F694=O$6,N698&lt;=S$6),1,0)))+IF(AND(F694=O$7,N698&lt;=Q$7),3,IF(AND(F694=O$7,N698&lt;=R$7),2,IF(AND(F694=O$7,N698&lt;=S$7),1,0)))))</f>
        <v/>
      </c>
      <c r="F698" s="276" t="str">
        <f t="shared" ref="F698" si="2410">IF($F$25="","",$F$25)</f>
        <v>Recreation</v>
      </c>
      <c r="G698" s="638"/>
      <c r="H698" s="639"/>
      <c r="I698" s="640"/>
      <c r="J698" s="638"/>
      <c r="K698" s="639"/>
      <c r="L698" s="639"/>
      <c r="M698" s="640"/>
      <c r="N698" s="269"/>
      <c r="X698" s="394"/>
      <c r="AA698" s="407" t="str">
        <f t="shared" si="2369"/>
        <v/>
      </c>
      <c r="AB698" s="354" t="str">
        <f t="shared" ref="AB698" si="2411">IF(OR(AK698="",AK698=0,AD698="",AG698=""),"",(IF(AND(AC694=AL$4,AK698&lt;=AN$4),3,IF(AND(AC694=AL$4,AK698&lt;=AO$4),2,IF(AND(AC694=AL$4,AK698&lt;=AP$4),1,0)))+IF(AND(AC694=AL$5,AK698&lt;=AN$5),3,IF(AND(AC694=AL$5,AK698&lt;=AO$5),2,IF(AND(AC694=AL$5,AK698&lt;=AP$5),1,0)))+IF(AND(AC694=AL$6,AK698&lt;=AN$6),3,IF(AND(AC694=AL$6,AK698&lt;=AO$6),2,IF(AND(AC694=AL$6,AK698&lt;=AP$6),1,0)))+IF(AND(AC694=AL$7,AK698&lt;=AN$7),3,IF(AND(AC694=AL$7,AK698&lt;=AO$7),2,IF(AND(AC694=AL$7,AK698&lt;=AP$7),1,0)))))</f>
        <v/>
      </c>
      <c r="AC698" s="276" t="str">
        <f t="shared" ref="AC698" si="2412">IF($F$25="","",$F$25)</f>
        <v>Recreation</v>
      </c>
      <c r="AD698" s="646"/>
      <c r="AE698" s="647"/>
      <c r="AF698" s="648"/>
      <c r="AG698" s="646"/>
      <c r="AH698" s="647"/>
      <c r="AI698" s="647"/>
      <c r="AJ698" s="648"/>
      <c r="AK698" s="408"/>
      <c r="AU698" s="394"/>
    </row>
    <row r="699" spans="4:47" ht="15" customHeight="1" thickBot="1" x14ac:dyDescent="0.3">
      <c r="D699" s="409"/>
      <c r="E699" s="132"/>
      <c r="F699" s="132"/>
      <c r="G699" s="132"/>
      <c r="H699" s="132"/>
      <c r="I699" s="132"/>
      <c r="J699" s="132"/>
      <c r="K699" s="132"/>
      <c r="L699" s="132"/>
      <c r="M699" s="132"/>
      <c r="N699" s="410"/>
      <c r="O699" s="411"/>
      <c r="X699" s="394"/>
      <c r="AA699" s="409"/>
      <c r="AB699" s="132"/>
      <c r="AC699" s="132"/>
      <c r="AD699" s="132"/>
      <c r="AE699" s="132"/>
      <c r="AF699" s="132"/>
      <c r="AG699" s="132"/>
      <c r="AH699" s="132"/>
      <c r="AI699" s="132"/>
      <c r="AJ699" s="132"/>
      <c r="AK699" s="410"/>
      <c r="AL699" s="411"/>
      <c r="AU699" s="394"/>
    </row>
    <row r="700" spans="4:47" ht="15" customHeight="1" x14ac:dyDescent="0.25">
      <c r="D700" s="641"/>
      <c r="E700" s="642"/>
      <c r="F700" s="642"/>
      <c r="G700" s="642"/>
      <c r="H700" s="642"/>
      <c r="I700" s="642"/>
      <c r="J700" s="642"/>
      <c r="K700" s="642"/>
      <c r="L700" s="642"/>
      <c r="M700" s="642"/>
      <c r="N700" s="643"/>
      <c r="X700" s="394"/>
      <c r="AA700" s="641"/>
      <c r="AB700" s="642"/>
      <c r="AC700" s="642"/>
      <c r="AD700" s="642"/>
      <c r="AE700" s="642"/>
      <c r="AF700" s="642"/>
      <c r="AG700" s="642"/>
      <c r="AH700" s="642"/>
      <c r="AI700" s="642"/>
      <c r="AJ700" s="642"/>
      <c r="AK700" s="643"/>
      <c r="AU700" s="394"/>
    </row>
    <row r="701" spans="4:47" ht="15" customHeight="1" x14ac:dyDescent="0.25">
      <c r="D701" s="398"/>
      <c r="E701" s="124" t="s">
        <v>35</v>
      </c>
      <c r="F701" s="353">
        <v>85</v>
      </c>
      <c r="G701" s="124" t="s">
        <v>306</v>
      </c>
      <c r="H701" s="124"/>
      <c r="I701" s="124"/>
      <c r="J701" s="21" t="s">
        <v>144</v>
      </c>
      <c r="K701" s="265"/>
      <c r="L701" s="1"/>
      <c r="M701" s="1"/>
      <c r="N701" s="400"/>
      <c r="X701" s="394"/>
      <c r="AA701" s="398"/>
      <c r="AB701" s="124" t="s">
        <v>35</v>
      </c>
      <c r="AC701" s="353">
        <v>85</v>
      </c>
      <c r="AD701" s="124" t="s">
        <v>306</v>
      </c>
      <c r="AE701" s="124"/>
      <c r="AF701" s="124"/>
      <c r="AG701" s="21" t="s">
        <v>144</v>
      </c>
      <c r="AH701" s="399"/>
      <c r="AI701" s="1"/>
      <c r="AJ701" s="1"/>
      <c r="AK701" s="400"/>
      <c r="AU701" s="394"/>
    </row>
    <row r="702" spans="4:47" ht="15" customHeight="1" x14ac:dyDescent="0.25">
      <c r="D702" s="644" t="s">
        <v>36</v>
      </c>
      <c r="E702" s="645"/>
      <c r="F702" s="268" t="s">
        <v>28</v>
      </c>
      <c r="G702" s="402" t="str">
        <f t="shared" ref="G702" si="2413">IF(F702=O$4,P$4,IF(F702=O$5,P$5,IF(F702=O$6,P$6,IF(F702=O$7,P$7,IF(F702=O$8,"","")))))</f>
        <v/>
      </c>
      <c r="H702" s="403"/>
      <c r="I702" s="403"/>
      <c r="J702" s="21" t="s">
        <v>145</v>
      </c>
      <c r="K702" s="265"/>
      <c r="L702" s="3"/>
      <c r="M702" s="3"/>
      <c r="N702" s="404"/>
      <c r="X702" s="394"/>
      <c r="AA702" s="644" t="s">
        <v>36</v>
      </c>
      <c r="AB702" s="645"/>
      <c r="AC702" s="401" t="s">
        <v>28</v>
      </c>
      <c r="AD702" s="402" t="str">
        <f t="shared" ref="AD702" si="2414">IF(AC702=AL$4,AM$4,IF(AC702=AL$5,AM$5,IF(AC702=AL$6,AM$6,IF(AC702=AL$7,AM$7,IF(AC702=AL$8,"","")))))</f>
        <v/>
      </c>
      <c r="AE702" s="403"/>
      <c r="AF702" s="403"/>
      <c r="AG702" s="21" t="s">
        <v>145</v>
      </c>
      <c r="AH702" s="399"/>
      <c r="AI702" s="3"/>
      <c r="AJ702" s="3"/>
      <c r="AK702" s="404"/>
      <c r="AU702" s="394"/>
    </row>
    <row r="703" spans="4:47" x14ac:dyDescent="0.25">
      <c r="D703" s="405" t="s">
        <v>299</v>
      </c>
      <c r="E703" s="361" t="s">
        <v>59</v>
      </c>
      <c r="F703" s="124" t="s">
        <v>37</v>
      </c>
      <c r="G703" s="124" t="s">
        <v>38</v>
      </c>
      <c r="H703" s="124"/>
      <c r="I703" s="124"/>
      <c r="J703" s="124" t="s">
        <v>39</v>
      </c>
      <c r="K703" s="124"/>
      <c r="L703" s="124"/>
      <c r="M703" s="124"/>
      <c r="N703" s="406" t="s">
        <v>40</v>
      </c>
      <c r="O703" s="396" t="s">
        <v>25</v>
      </c>
      <c r="P703" s="396"/>
      <c r="Q703" s="396" t="str">
        <f t="shared" ref="Q703" si="2415">IF($F$23="","",$F$23)</f>
        <v>Education /Job Training</v>
      </c>
      <c r="R703" s="396" t="str">
        <f t="shared" ref="R703" si="2416">IF($F$24="","",$F$24)</f>
        <v>Health Services</v>
      </c>
      <c r="S703" s="396" t="str">
        <f t="shared" ref="S703" si="2417">IF($F$25="","",$F$25)</f>
        <v>Recreation</v>
      </c>
      <c r="X703" s="394"/>
      <c r="AA703" s="405" t="s">
        <v>299</v>
      </c>
      <c r="AB703" s="361" t="s">
        <v>59</v>
      </c>
      <c r="AC703" s="124" t="s">
        <v>37</v>
      </c>
      <c r="AD703" s="124" t="s">
        <v>38</v>
      </c>
      <c r="AE703" s="124"/>
      <c r="AF703" s="124"/>
      <c r="AG703" s="124" t="s">
        <v>39</v>
      </c>
      <c r="AH703" s="124"/>
      <c r="AI703" s="124"/>
      <c r="AJ703" s="124"/>
      <c r="AK703" s="406" t="s">
        <v>40</v>
      </c>
      <c r="AL703" s="396" t="s">
        <v>25</v>
      </c>
      <c r="AM703" s="396"/>
      <c r="AN703" s="396" t="str">
        <f t="shared" ref="AN703" si="2418">IF($F$23="","",$F$23)</f>
        <v>Education /Job Training</v>
      </c>
      <c r="AO703" s="396" t="str">
        <f t="shared" ref="AO703" si="2419">IF($F$24="","",$F$24)</f>
        <v>Health Services</v>
      </c>
      <c r="AP703" s="396" t="str">
        <f t="shared" ref="AP703" si="2420">IF($F$25="","",$F$25)</f>
        <v>Recreation</v>
      </c>
      <c r="AU703" s="394"/>
    </row>
    <row r="704" spans="4:47" x14ac:dyDescent="0.25">
      <c r="D704" s="407" t="str">
        <f t="shared" ref="D704:D706" si="2421">IFERROR(VLOOKUP($E704,$U$4:$V$6,2,0),"")</f>
        <v/>
      </c>
      <c r="E704" s="354" t="str">
        <f t="shared" ref="E704" si="2422">IF(OR(N704="",N704=0,G704="",J704=""),"",(IF(AND(F702=O$4,N704&lt;=Q$4),3,IF(AND(F702=O$4,N704&lt;=R$4),2,IF(AND(F702=O$4,N704&lt;=S$4),1,0)))+IF(AND(F702=O$5,N704&lt;=Q$5),3,IF(AND(F702=O$5,N704&lt;=R$5),2,IF(AND(F702=O$5,N704&lt;=S$5),1,0)))+IF(AND(F702=O$6,N704&lt;=Q$6),3,IF(AND(F702=O$6,N704&lt;=R$6),2,IF(AND(F702=O$6,N704&lt;=S$6),1,0)))+IF(AND(F702=O$7,N704&lt;=Q$7),3,IF(AND(F702=O$7,N704&lt;=R$7),2,IF(AND(F702=O$7,N704&lt;=S$7),1,0)))))</f>
        <v/>
      </c>
      <c r="F704" s="276" t="str">
        <f t="shared" ref="F704" si="2423">IF($F$23="","",$F$23)</f>
        <v>Education /Job Training</v>
      </c>
      <c r="G704" s="638"/>
      <c r="H704" s="639"/>
      <c r="I704" s="640"/>
      <c r="J704" s="638"/>
      <c r="K704" s="639"/>
      <c r="L704" s="639"/>
      <c r="M704" s="640"/>
      <c r="N704" s="269"/>
      <c r="O704" s="392">
        <f t="shared" ref="O704" si="2424">IF(F702="",0,1)</f>
        <v>0</v>
      </c>
      <c r="Q704" s="392" t="str">
        <f t="shared" ref="Q704" si="2425">IF(F702="","",IF(E704="",0,E704))</f>
        <v/>
      </c>
      <c r="R704" s="392" t="str">
        <f t="shared" ref="R704" si="2426">IF(F702="","",IF(E705="",0,E705))</f>
        <v/>
      </c>
      <c r="S704" s="392" t="str">
        <f t="shared" ref="S704" si="2427">IF(F702="","",IF(E706="",0,E706))</f>
        <v/>
      </c>
      <c r="X704" s="394"/>
      <c r="AA704" s="407" t="str">
        <f t="shared" si="2369"/>
        <v/>
      </c>
      <c r="AB704" s="354" t="str">
        <f t="shared" ref="AB704" si="2428">IF(OR(AK704="",AK704=0,AD704="",AG704=""),"",(IF(AND(AC702=AL$4,AK704&lt;=AN$4),3,IF(AND(AC702=AL$4,AK704&lt;=AO$4),2,IF(AND(AC702=AL$4,AK704&lt;=AP$4),1,0)))+IF(AND(AC702=AL$5,AK704&lt;=AN$5),3,IF(AND(AC702=AL$5,AK704&lt;=AO$5),2,IF(AND(AC702=AL$5,AK704&lt;=AP$5),1,0)))+IF(AND(AC702=AL$6,AK704&lt;=AN$6),3,IF(AND(AC702=AL$6,AK704&lt;=AO$6),2,IF(AND(AC702=AL$6,AK704&lt;=AP$6),1,0)))+IF(AND(AC702=AL$7,AK704&lt;=AN$7),3,IF(AND(AC702=AL$7,AK704&lt;=AO$7),2,IF(AND(AC702=AL$7,AK704&lt;=AP$7),1,0)))))</f>
        <v/>
      </c>
      <c r="AC704" s="276" t="str">
        <f t="shared" ref="AC704" si="2429">IF($F$23="","",$F$23)</f>
        <v>Education /Job Training</v>
      </c>
      <c r="AD704" s="646"/>
      <c r="AE704" s="647"/>
      <c r="AF704" s="648"/>
      <c r="AG704" s="646"/>
      <c r="AH704" s="647"/>
      <c r="AI704" s="647"/>
      <c r="AJ704" s="648"/>
      <c r="AK704" s="408"/>
      <c r="AL704" s="392">
        <f t="shared" ref="AL704" si="2430">IF(AC702="",0,1)</f>
        <v>0</v>
      </c>
      <c r="AN704" s="392" t="str">
        <f t="shared" ref="AN704" si="2431">IF(AC702="","",IF(AB704="",0,AB704))</f>
        <v/>
      </c>
      <c r="AO704" s="392" t="str">
        <f t="shared" ref="AO704" si="2432">IF(AC702="","",IF(AB705="",0,AB705))</f>
        <v/>
      </c>
      <c r="AP704" s="392" t="str">
        <f t="shared" ref="AP704" si="2433">IF(AC702="","",IF(AB706="",0,AB706))</f>
        <v/>
      </c>
      <c r="AU704" s="394"/>
    </row>
    <row r="705" spans="4:47" x14ac:dyDescent="0.25">
      <c r="D705" s="407" t="str">
        <f t="shared" si="2421"/>
        <v/>
      </c>
      <c r="E705" s="354" t="str">
        <f t="shared" ref="E705" si="2434">IF(OR(N705="",N705=0,G705="",J705=""),"",(IF(AND(F702=O$4,N705&lt;=Q$4),3,IF(AND(F702=O$4,N705&lt;=R$4),2,IF(AND(F702=O$4,N705&lt;=S$4),1,0)))+IF(AND(F702=O$5,N705&lt;=Q$5),3,IF(AND(F702=O$5,N705&lt;=R$5),2,IF(AND(F702=O$5,N705&lt;=S$5),1,0)))+IF(AND(F702=O$6,N705&lt;=Q$6),3,IF(AND(F702=O$6,N705&lt;=R$6),2,IF(AND(F702=O$6,N705&lt;=S$6),1,0)))+IF(AND(F702=O$7,N705&lt;=Q$7),3,IF(AND(F702=O$7,N705&lt;=R$7),2,IF(AND(F702=O$7,N705&lt;=S$7),1,0)))))</f>
        <v/>
      </c>
      <c r="F705" s="276" t="str">
        <f t="shared" ref="F705" si="2435">IF($F$24="","",$F$24)</f>
        <v>Health Services</v>
      </c>
      <c r="G705" s="638"/>
      <c r="H705" s="639"/>
      <c r="I705" s="640"/>
      <c r="J705" s="638"/>
      <c r="K705" s="639"/>
      <c r="L705" s="639"/>
      <c r="M705" s="640"/>
      <c r="N705" s="269"/>
      <c r="X705" s="394"/>
      <c r="AA705" s="407" t="str">
        <f t="shared" si="2369"/>
        <v/>
      </c>
      <c r="AB705" s="354" t="str">
        <f t="shared" ref="AB705" si="2436">IF(OR(AK705="",AK705=0,AD705="",AG705=""),"",(IF(AND(AC702=AL$4,AK705&lt;=AN$4),3,IF(AND(AC702=AL$4,AK705&lt;=AO$4),2,IF(AND(AC702=AL$4,AK705&lt;=AP$4),1,0)))+IF(AND(AC702=AL$5,AK705&lt;=AN$5),3,IF(AND(AC702=AL$5,AK705&lt;=AO$5),2,IF(AND(AC702=AL$5,AK705&lt;=AP$5),1,0)))+IF(AND(AC702=AL$6,AK705&lt;=AN$6),3,IF(AND(AC702=AL$6,AK705&lt;=AO$6),2,IF(AND(AC702=AL$6,AK705&lt;=AP$6),1,0)))+IF(AND(AC702=AL$7,AK705&lt;=AN$7),3,IF(AND(AC702=AL$7,AK705&lt;=AO$7),2,IF(AND(AC702=AL$7,AK705&lt;=AP$7),1,0)))))</f>
        <v/>
      </c>
      <c r="AC705" s="276" t="str">
        <f t="shared" ref="AC705" si="2437">IF($F$24="","",$F$24)</f>
        <v>Health Services</v>
      </c>
      <c r="AD705" s="646"/>
      <c r="AE705" s="647"/>
      <c r="AF705" s="648"/>
      <c r="AG705" s="646"/>
      <c r="AH705" s="647"/>
      <c r="AI705" s="647"/>
      <c r="AJ705" s="648"/>
      <c r="AK705" s="408"/>
      <c r="AU705" s="394"/>
    </row>
    <row r="706" spans="4:47" x14ac:dyDescent="0.25">
      <c r="D706" s="407" t="str">
        <f t="shared" si="2421"/>
        <v/>
      </c>
      <c r="E706" s="354" t="str">
        <f t="shared" ref="E706" si="2438">IF(OR(N706="",N706=0,G706="",J706=""),"",(IF(AND(F702=O$4,N706&lt;=Q$4),3,IF(AND(F702=O$4,N706&lt;=R$4),2,IF(AND(F702=O$4,N706&lt;=S$4),1,0)))+IF(AND(F702=O$5,N706&lt;=Q$5),3,IF(AND(F702=O$5,N706&lt;=R$5),2,IF(AND(F702=O$5,N706&lt;=S$5),1,0)))+IF(AND(F702=O$6,N706&lt;=Q$6),3,IF(AND(F702=O$6,N706&lt;=R$6),2,IF(AND(F702=O$6,N706&lt;=S$6),1,0)))+IF(AND(F702=O$7,N706&lt;=Q$7),3,IF(AND(F702=O$7,N706&lt;=R$7),2,IF(AND(F702=O$7,N706&lt;=S$7),1,0)))))</f>
        <v/>
      </c>
      <c r="F706" s="276" t="str">
        <f t="shared" ref="F706" si="2439">IF($F$25="","",$F$25)</f>
        <v>Recreation</v>
      </c>
      <c r="G706" s="638"/>
      <c r="H706" s="639"/>
      <c r="I706" s="640"/>
      <c r="J706" s="638"/>
      <c r="K706" s="639"/>
      <c r="L706" s="639"/>
      <c r="M706" s="640"/>
      <c r="N706" s="269"/>
      <c r="X706" s="394"/>
      <c r="AA706" s="407" t="str">
        <f t="shared" si="2369"/>
        <v/>
      </c>
      <c r="AB706" s="354" t="str">
        <f t="shared" ref="AB706" si="2440">IF(OR(AK706="",AK706=0,AD706="",AG706=""),"",(IF(AND(AC702=AL$4,AK706&lt;=AN$4),3,IF(AND(AC702=AL$4,AK706&lt;=AO$4),2,IF(AND(AC702=AL$4,AK706&lt;=AP$4),1,0)))+IF(AND(AC702=AL$5,AK706&lt;=AN$5),3,IF(AND(AC702=AL$5,AK706&lt;=AO$5),2,IF(AND(AC702=AL$5,AK706&lt;=AP$5),1,0)))+IF(AND(AC702=AL$6,AK706&lt;=AN$6),3,IF(AND(AC702=AL$6,AK706&lt;=AO$6),2,IF(AND(AC702=AL$6,AK706&lt;=AP$6),1,0)))+IF(AND(AC702=AL$7,AK706&lt;=AN$7),3,IF(AND(AC702=AL$7,AK706&lt;=AO$7),2,IF(AND(AC702=AL$7,AK706&lt;=AP$7),1,0)))))</f>
        <v/>
      </c>
      <c r="AC706" s="276" t="str">
        <f t="shared" ref="AC706" si="2441">IF($F$25="","",$F$25)</f>
        <v>Recreation</v>
      </c>
      <c r="AD706" s="646"/>
      <c r="AE706" s="647"/>
      <c r="AF706" s="648"/>
      <c r="AG706" s="646"/>
      <c r="AH706" s="647"/>
      <c r="AI706" s="647"/>
      <c r="AJ706" s="648"/>
      <c r="AK706" s="408"/>
      <c r="AU706" s="394"/>
    </row>
    <row r="707" spans="4:47" ht="16.5" customHeight="1" thickBot="1" x14ac:dyDescent="0.3">
      <c r="D707" s="409"/>
      <c r="E707" s="132"/>
      <c r="F707" s="132"/>
      <c r="G707" s="132"/>
      <c r="H707" s="132"/>
      <c r="I707" s="132"/>
      <c r="J707" s="132"/>
      <c r="K707" s="132"/>
      <c r="L707" s="132"/>
      <c r="M707" s="132"/>
      <c r="N707" s="410"/>
      <c r="O707" s="411"/>
      <c r="X707" s="394"/>
      <c r="AA707" s="409"/>
      <c r="AB707" s="132"/>
      <c r="AC707" s="132"/>
      <c r="AD707" s="132"/>
      <c r="AE707" s="132"/>
      <c r="AF707" s="132"/>
      <c r="AG707" s="132"/>
      <c r="AH707" s="132"/>
      <c r="AI707" s="132"/>
      <c r="AJ707" s="132"/>
      <c r="AK707" s="410"/>
      <c r="AL707" s="411"/>
      <c r="AU707" s="394"/>
    </row>
    <row r="708" spans="4:47" x14ac:dyDescent="0.25">
      <c r="D708" s="641"/>
      <c r="E708" s="642"/>
      <c r="F708" s="642"/>
      <c r="G708" s="642"/>
      <c r="H708" s="642"/>
      <c r="I708" s="642"/>
      <c r="J708" s="642"/>
      <c r="K708" s="642"/>
      <c r="L708" s="642"/>
      <c r="M708" s="642"/>
      <c r="N708" s="643"/>
      <c r="X708" s="394"/>
      <c r="AA708" s="641"/>
      <c r="AB708" s="642"/>
      <c r="AC708" s="642"/>
      <c r="AD708" s="642"/>
      <c r="AE708" s="642"/>
      <c r="AF708" s="642"/>
      <c r="AG708" s="642"/>
      <c r="AH708" s="642"/>
      <c r="AI708" s="642"/>
      <c r="AJ708" s="642"/>
      <c r="AK708" s="643"/>
      <c r="AU708" s="394"/>
    </row>
    <row r="709" spans="4:47" ht="15" customHeight="1" x14ac:dyDescent="0.25">
      <c r="D709" s="398"/>
      <c r="E709" s="124" t="s">
        <v>35</v>
      </c>
      <c r="F709" s="353">
        <v>86</v>
      </c>
      <c r="G709" s="124" t="s">
        <v>306</v>
      </c>
      <c r="H709" s="124"/>
      <c r="I709" s="124"/>
      <c r="J709" s="21" t="s">
        <v>144</v>
      </c>
      <c r="K709" s="265"/>
      <c r="L709" s="1"/>
      <c r="M709" s="1"/>
      <c r="N709" s="400"/>
      <c r="X709" s="394"/>
      <c r="AA709" s="398"/>
      <c r="AB709" s="124" t="s">
        <v>35</v>
      </c>
      <c r="AC709" s="353">
        <v>86</v>
      </c>
      <c r="AD709" s="124" t="s">
        <v>306</v>
      </c>
      <c r="AE709" s="124"/>
      <c r="AF709" s="124"/>
      <c r="AG709" s="21" t="s">
        <v>144</v>
      </c>
      <c r="AH709" s="399"/>
      <c r="AI709" s="1"/>
      <c r="AJ709" s="1"/>
      <c r="AK709" s="400"/>
      <c r="AU709" s="394"/>
    </row>
    <row r="710" spans="4:47" ht="15" customHeight="1" x14ac:dyDescent="0.25">
      <c r="D710" s="644" t="s">
        <v>36</v>
      </c>
      <c r="E710" s="645"/>
      <c r="F710" s="268" t="s">
        <v>28</v>
      </c>
      <c r="G710" s="402" t="str">
        <f t="shared" ref="G710" si="2442">IF(F710=O$4,P$4,IF(F710=O$5,P$5,IF(F710=O$6,P$6,IF(F710=O$7,P$7,IF(F710=O$8,"","")))))</f>
        <v/>
      </c>
      <c r="H710" s="403"/>
      <c r="I710" s="403"/>
      <c r="J710" s="21" t="s">
        <v>145</v>
      </c>
      <c r="K710" s="265"/>
      <c r="L710" s="3"/>
      <c r="M710" s="3"/>
      <c r="N710" s="404"/>
      <c r="X710" s="394"/>
      <c r="AA710" s="644" t="s">
        <v>36</v>
      </c>
      <c r="AB710" s="645"/>
      <c r="AC710" s="401" t="s">
        <v>28</v>
      </c>
      <c r="AD710" s="402" t="str">
        <f t="shared" ref="AD710" si="2443">IF(AC710=AL$4,AM$4,IF(AC710=AL$5,AM$5,IF(AC710=AL$6,AM$6,IF(AC710=AL$7,AM$7,IF(AC710=AL$8,"","")))))</f>
        <v/>
      </c>
      <c r="AE710" s="403"/>
      <c r="AF710" s="403"/>
      <c r="AG710" s="21" t="s">
        <v>145</v>
      </c>
      <c r="AH710" s="399"/>
      <c r="AI710" s="3"/>
      <c r="AJ710" s="3"/>
      <c r="AK710" s="404"/>
      <c r="AU710" s="394"/>
    </row>
    <row r="711" spans="4:47" ht="15" customHeight="1" x14ac:dyDescent="0.25">
      <c r="D711" s="405" t="s">
        <v>299</v>
      </c>
      <c r="E711" s="361" t="s">
        <v>59</v>
      </c>
      <c r="F711" s="124" t="s">
        <v>37</v>
      </c>
      <c r="G711" s="124" t="s">
        <v>38</v>
      </c>
      <c r="H711" s="124"/>
      <c r="I711" s="124"/>
      <c r="J711" s="124" t="s">
        <v>39</v>
      </c>
      <c r="K711" s="124"/>
      <c r="L711" s="124"/>
      <c r="M711" s="124"/>
      <c r="N711" s="406" t="s">
        <v>40</v>
      </c>
      <c r="O711" s="396" t="s">
        <v>25</v>
      </c>
      <c r="P711" s="396"/>
      <c r="Q711" s="396" t="str">
        <f t="shared" ref="Q711" si="2444">IF($F$23="","",$F$23)</f>
        <v>Education /Job Training</v>
      </c>
      <c r="R711" s="396" t="str">
        <f t="shared" ref="R711" si="2445">IF($F$24="","",$F$24)</f>
        <v>Health Services</v>
      </c>
      <c r="S711" s="396" t="str">
        <f t="shared" ref="S711" si="2446">IF($F$25="","",$F$25)</f>
        <v>Recreation</v>
      </c>
      <c r="X711" s="394"/>
      <c r="AA711" s="405" t="s">
        <v>299</v>
      </c>
      <c r="AB711" s="361" t="s">
        <v>59</v>
      </c>
      <c r="AC711" s="124" t="s">
        <v>37</v>
      </c>
      <c r="AD711" s="124" t="s">
        <v>38</v>
      </c>
      <c r="AE711" s="124"/>
      <c r="AF711" s="124"/>
      <c r="AG711" s="124" t="s">
        <v>39</v>
      </c>
      <c r="AH711" s="124"/>
      <c r="AI711" s="124"/>
      <c r="AJ711" s="124"/>
      <c r="AK711" s="406" t="s">
        <v>40</v>
      </c>
      <c r="AL711" s="396" t="s">
        <v>25</v>
      </c>
      <c r="AM711" s="396"/>
      <c r="AN711" s="396" t="str">
        <f t="shared" ref="AN711" si="2447">IF($F$23="","",$F$23)</f>
        <v>Education /Job Training</v>
      </c>
      <c r="AO711" s="396" t="str">
        <f t="shared" ref="AO711" si="2448">IF($F$24="","",$F$24)</f>
        <v>Health Services</v>
      </c>
      <c r="AP711" s="396" t="str">
        <f t="shared" ref="AP711" si="2449">IF($F$25="","",$F$25)</f>
        <v>Recreation</v>
      </c>
      <c r="AU711" s="394"/>
    </row>
    <row r="712" spans="4:47" ht="15" customHeight="1" x14ac:dyDescent="0.25">
      <c r="D712" s="407" t="str">
        <f t="shared" ref="D712:D714" si="2450">IFERROR(VLOOKUP($E712,$U$4:$V$6,2,0),"")</f>
        <v/>
      </c>
      <c r="E712" s="354" t="str">
        <f t="shared" ref="E712" si="2451">IF(OR(N712="",N712=0,G712="",J712=""),"",(IF(AND(F710=O$4,N712&lt;=Q$4),3,IF(AND(F710=O$4,N712&lt;=R$4),2,IF(AND(F710=O$4,N712&lt;=S$4),1,0)))+IF(AND(F710=O$5,N712&lt;=Q$5),3,IF(AND(F710=O$5,N712&lt;=R$5),2,IF(AND(F710=O$5,N712&lt;=S$5),1,0)))+IF(AND(F710=O$6,N712&lt;=Q$6),3,IF(AND(F710=O$6,N712&lt;=R$6),2,IF(AND(F710=O$6,N712&lt;=S$6),1,0)))+IF(AND(F710=O$7,N712&lt;=Q$7),3,IF(AND(F710=O$7,N712&lt;=R$7),2,IF(AND(F710=O$7,N712&lt;=S$7),1,0)))))</f>
        <v/>
      </c>
      <c r="F712" s="276" t="str">
        <f t="shared" ref="F712" si="2452">IF($F$23="","",$F$23)</f>
        <v>Education /Job Training</v>
      </c>
      <c r="G712" s="638"/>
      <c r="H712" s="639"/>
      <c r="I712" s="640"/>
      <c r="J712" s="638"/>
      <c r="K712" s="639"/>
      <c r="L712" s="639"/>
      <c r="M712" s="640"/>
      <c r="N712" s="269"/>
      <c r="O712" s="392">
        <f t="shared" ref="O712" si="2453">IF(F710="",0,1)</f>
        <v>0</v>
      </c>
      <c r="Q712" s="392" t="str">
        <f t="shared" ref="Q712" si="2454">IF(F710="","",IF(E712="",0,E712))</f>
        <v/>
      </c>
      <c r="R712" s="392" t="str">
        <f t="shared" ref="R712" si="2455">IF(F710="","",IF(E713="",0,E713))</f>
        <v/>
      </c>
      <c r="S712" s="392" t="str">
        <f t="shared" ref="S712" si="2456">IF(F710="","",IF(E714="",0,E714))</f>
        <v/>
      </c>
      <c r="X712" s="394"/>
      <c r="AA712" s="407" t="str">
        <f t="shared" si="2369"/>
        <v/>
      </c>
      <c r="AB712" s="354" t="str">
        <f t="shared" ref="AB712" si="2457">IF(OR(AK712="",AK712=0,AD712="",AG712=""),"",(IF(AND(AC710=AL$4,AK712&lt;=AN$4),3,IF(AND(AC710=AL$4,AK712&lt;=AO$4),2,IF(AND(AC710=AL$4,AK712&lt;=AP$4),1,0)))+IF(AND(AC710=AL$5,AK712&lt;=AN$5),3,IF(AND(AC710=AL$5,AK712&lt;=AO$5),2,IF(AND(AC710=AL$5,AK712&lt;=AP$5),1,0)))+IF(AND(AC710=AL$6,AK712&lt;=AN$6),3,IF(AND(AC710=AL$6,AK712&lt;=AO$6),2,IF(AND(AC710=AL$6,AK712&lt;=AP$6),1,0)))+IF(AND(AC710=AL$7,AK712&lt;=AN$7),3,IF(AND(AC710=AL$7,AK712&lt;=AO$7),2,IF(AND(AC710=AL$7,AK712&lt;=AP$7),1,0)))))</f>
        <v/>
      </c>
      <c r="AC712" s="276" t="str">
        <f t="shared" ref="AC712" si="2458">IF($F$23="","",$F$23)</f>
        <v>Education /Job Training</v>
      </c>
      <c r="AD712" s="646"/>
      <c r="AE712" s="647"/>
      <c r="AF712" s="648"/>
      <c r="AG712" s="646"/>
      <c r="AH712" s="647"/>
      <c r="AI712" s="647"/>
      <c r="AJ712" s="648"/>
      <c r="AK712" s="408"/>
      <c r="AL712" s="392">
        <f t="shared" ref="AL712" si="2459">IF(AC710="",0,1)</f>
        <v>0</v>
      </c>
      <c r="AN712" s="392" t="str">
        <f t="shared" ref="AN712" si="2460">IF(AC710="","",IF(AB712="",0,AB712))</f>
        <v/>
      </c>
      <c r="AO712" s="392" t="str">
        <f t="shared" ref="AO712" si="2461">IF(AC710="","",IF(AB713="",0,AB713))</f>
        <v/>
      </c>
      <c r="AP712" s="392" t="str">
        <f t="shared" ref="AP712" si="2462">IF(AC710="","",IF(AB714="",0,AB714))</f>
        <v/>
      </c>
      <c r="AU712" s="394"/>
    </row>
    <row r="713" spans="4:47" ht="15" customHeight="1" x14ac:dyDescent="0.25">
      <c r="D713" s="407" t="str">
        <f t="shared" si="2450"/>
        <v/>
      </c>
      <c r="E713" s="354" t="str">
        <f t="shared" ref="E713" si="2463">IF(OR(N713="",N713=0,G713="",J713=""),"",(IF(AND(F710=O$4,N713&lt;=Q$4),3,IF(AND(F710=O$4,N713&lt;=R$4),2,IF(AND(F710=O$4,N713&lt;=S$4),1,0)))+IF(AND(F710=O$5,N713&lt;=Q$5),3,IF(AND(F710=O$5,N713&lt;=R$5),2,IF(AND(F710=O$5,N713&lt;=S$5),1,0)))+IF(AND(F710=O$6,N713&lt;=Q$6),3,IF(AND(F710=O$6,N713&lt;=R$6),2,IF(AND(F710=O$6,N713&lt;=S$6),1,0)))+IF(AND(F710=O$7,N713&lt;=Q$7),3,IF(AND(F710=O$7,N713&lt;=R$7),2,IF(AND(F710=O$7,N713&lt;=S$7),1,0)))))</f>
        <v/>
      </c>
      <c r="F713" s="276" t="str">
        <f t="shared" ref="F713" si="2464">IF($F$24="","",$F$24)</f>
        <v>Health Services</v>
      </c>
      <c r="G713" s="638"/>
      <c r="H713" s="639"/>
      <c r="I713" s="640"/>
      <c r="J713" s="638"/>
      <c r="K713" s="639"/>
      <c r="L713" s="639"/>
      <c r="M713" s="640"/>
      <c r="N713" s="269"/>
      <c r="X713" s="394"/>
      <c r="AA713" s="407" t="str">
        <f t="shared" si="2369"/>
        <v/>
      </c>
      <c r="AB713" s="354" t="str">
        <f t="shared" ref="AB713" si="2465">IF(OR(AK713="",AK713=0,AD713="",AG713=""),"",(IF(AND(AC710=AL$4,AK713&lt;=AN$4),3,IF(AND(AC710=AL$4,AK713&lt;=AO$4),2,IF(AND(AC710=AL$4,AK713&lt;=AP$4),1,0)))+IF(AND(AC710=AL$5,AK713&lt;=AN$5),3,IF(AND(AC710=AL$5,AK713&lt;=AO$5),2,IF(AND(AC710=AL$5,AK713&lt;=AP$5),1,0)))+IF(AND(AC710=AL$6,AK713&lt;=AN$6),3,IF(AND(AC710=AL$6,AK713&lt;=AO$6),2,IF(AND(AC710=AL$6,AK713&lt;=AP$6),1,0)))+IF(AND(AC710=AL$7,AK713&lt;=AN$7),3,IF(AND(AC710=AL$7,AK713&lt;=AO$7),2,IF(AND(AC710=AL$7,AK713&lt;=AP$7),1,0)))))</f>
        <v/>
      </c>
      <c r="AC713" s="276" t="str">
        <f t="shared" ref="AC713" si="2466">IF($F$24="","",$F$24)</f>
        <v>Health Services</v>
      </c>
      <c r="AD713" s="646"/>
      <c r="AE713" s="647"/>
      <c r="AF713" s="648"/>
      <c r="AG713" s="646"/>
      <c r="AH713" s="647"/>
      <c r="AI713" s="647"/>
      <c r="AJ713" s="648"/>
      <c r="AK713" s="408"/>
      <c r="AU713" s="394"/>
    </row>
    <row r="714" spans="4:47" x14ac:dyDescent="0.25">
      <c r="D714" s="407" t="str">
        <f t="shared" si="2450"/>
        <v/>
      </c>
      <c r="E714" s="354" t="str">
        <f t="shared" ref="E714" si="2467">IF(OR(N714="",N714=0,G714="",J714=""),"",(IF(AND(F710=O$4,N714&lt;=Q$4),3,IF(AND(F710=O$4,N714&lt;=R$4),2,IF(AND(F710=O$4,N714&lt;=S$4),1,0)))+IF(AND(F710=O$5,N714&lt;=Q$5),3,IF(AND(F710=O$5,N714&lt;=R$5),2,IF(AND(F710=O$5,N714&lt;=S$5),1,0)))+IF(AND(F710=O$6,N714&lt;=Q$6),3,IF(AND(F710=O$6,N714&lt;=R$6),2,IF(AND(F710=O$6,N714&lt;=S$6),1,0)))+IF(AND(F710=O$7,N714&lt;=Q$7),3,IF(AND(F710=O$7,N714&lt;=R$7),2,IF(AND(F710=O$7,N714&lt;=S$7),1,0)))))</f>
        <v/>
      </c>
      <c r="F714" s="276" t="str">
        <f t="shared" ref="F714" si="2468">IF($F$25="","",$F$25)</f>
        <v>Recreation</v>
      </c>
      <c r="G714" s="638"/>
      <c r="H714" s="639"/>
      <c r="I714" s="640"/>
      <c r="J714" s="638"/>
      <c r="K714" s="639"/>
      <c r="L714" s="639"/>
      <c r="M714" s="640"/>
      <c r="N714" s="269"/>
      <c r="X714" s="394"/>
      <c r="AA714" s="407" t="str">
        <f t="shared" si="2369"/>
        <v/>
      </c>
      <c r="AB714" s="354" t="str">
        <f t="shared" ref="AB714" si="2469">IF(OR(AK714="",AK714=0,AD714="",AG714=""),"",(IF(AND(AC710=AL$4,AK714&lt;=AN$4),3,IF(AND(AC710=AL$4,AK714&lt;=AO$4),2,IF(AND(AC710=AL$4,AK714&lt;=AP$4),1,0)))+IF(AND(AC710=AL$5,AK714&lt;=AN$5),3,IF(AND(AC710=AL$5,AK714&lt;=AO$5),2,IF(AND(AC710=AL$5,AK714&lt;=AP$5),1,0)))+IF(AND(AC710=AL$6,AK714&lt;=AN$6),3,IF(AND(AC710=AL$6,AK714&lt;=AO$6),2,IF(AND(AC710=AL$6,AK714&lt;=AP$6),1,0)))+IF(AND(AC710=AL$7,AK714&lt;=AN$7),3,IF(AND(AC710=AL$7,AK714&lt;=AO$7),2,IF(AND(AC710=AL$7,AK714&lt;=AP$7),1,0)))))</f>
        <v/>
      </c>
      <c r="AC714" s="276" t="str">
        <f t="shared" ref="AC714" si="2470">IF($F$25="","",$F$25)</f>
        <v>Recreation</v>
      </c>
      <c r="AD714" s="646"/>
      <c r="AE714" s="647"/>
      <c r="AF714" s="648"/>
      <c r="AG714" s="646"/>
      <c r="AH714" s="647"/>
      <c r="AI714" s="647"/>
      <c r="AJ714" s="648"/>
      <c r="AK714" s="408"/>
      <c r="AU714" s="394"/>
    </row>
    <row r="715" spans="4:47" ht="16.5" thickBot="1" x14ac:dyDescent="0.3">
      <c r="D715" s="409"/>
      <c r="E715" s="132"/>
      <c r="F715" s="132"/>
      <c r="G715" s="132"/>
      <c r="H715" s="132"/>
      <c r="I715" s="132"/>
      <c r="J715" s="132"/>
      <c r="K715" s="132"/>
      <c r="L715" s="132"/>
      <c r="M715" s="132"/>
      <c r="N715" s="410"/>
      <c r="O715" s="411"/>
      <c r="X715" s="394"/>
      <c r="AA715" s="409"/>
      <c r="AB715" s="132"/>
      <c r="AC715" s="132"/>
      <c r="AD715" s="132"/>
      <c r="AE715" s="132"/>
      <c r="AF715" s="132"/>
      <c r="AG715" s="132"/>
      <c r="AH715" s="132"/>
      <c r="AI715" s="132"/>
      <c r="AJ715" s="132"/>
      <c r="AK715" s="410"/>
      <c r="AL715" s="411"/>
      <c r="AU715" s="394"/>
    </row>
    <row r="716" spans="4:47" x14ac:dyDescent="0.25">
      <c r="D716" s="641"/>
      <c r="E716" s="642"/>
      <c r="F716" s="642"/>
      <c r="G716" s="642"/>
      <c r="H716" s="642"/>
      <c r="I716" s="642"/>
      <c r="J716" s="642"/>
      <c r="K716" s="642"/>
      <c r="L716" s="642"/>
      <c r="M716" s="642"/>
      <c r="N716" s="643"/>
      <c r="X716" s="394"/>
      <c r="AA716" s="641"/>
      <c r="AB716" s="642"/>
      <c r="AC716" s="642"/>
      <c r="AD716" s="642"/>
      <c r="AE716" s="642"/>
      <c r="AF716" s="642"/>
      <c r="AG716" s="642"/>
      <c r="AH716" s="642"/>
      <c r="AI716" s="642"/>
      <c r="AJ716" s="642"/>
      <c r="AK716" s="643"/>
      <c r="AU716" s="394"/>
    </row>
    <row r="717" spans="4:47" x14ac:dyDescent="0.25">
      <c r="D717" s="398"/>
      <c r="E717" s="124" t="s">
        <v>35</v>
      </c>
      <c r="F717" s="353">
        <v>87</v>
      </c>
      <c r="G717" s="124" t="s">
        <v>306</v>
      </c>
      <c r="H717" s="124"/>
      <c r="I717" s="124"/>
      <c r="J717" s="21" t="s">
        <v>144</v>
      </c>
      <c r="K717" s="265"/>
      <c r="L717" s="1"/>
      <c r="M717" s="1"/>
      <c r="N717" s="400"/>
      <c r="X717" s="394"/>
      <c r="AA717" s="398"/>
      <c r="AB717" s="124" t="s">
        <v>35</v>
      </c>
      <c r="AC717" s="353">
        <v>87</v>
      </c>
      <c r="AD717" s="124" t="s">
        <v>306</v>
      </c>
      <c r="AE717" s="124"/>
      <c r="AF717" s="124"/>
      <c r="AG717" s="21" t="s">
        <v>144</v>
      </c>
      <c r="AH717" s="399"/>
      <c r="AI717" s="1"/>
      <c r="AJ717" s="1"/>
      <c r="AK717" s="400"/>
      <c r="AU717" s="394"/>
    </row>
    <row r="718" spans="4:47" ht="15.75" customHeight="1" x14ac:dyDescent="0.25">
      <c r="D718" s="644" t="s">
        <v>36</v>
      </c>
      <c r="E718" s="645"/>
      <c r="F718" s="268" t="s">
        <v>28</v>
      </c>
      <c r="G718" s="402" t="str">
        <f t="shared" ref="G718" si="2471">IF(F718=O$4,P$4,IF(F718=O$5,P$5,IF(F718=O$6,P$6,IF(F718=O$7,P$7,IF(F718=O$8,"","")))))</f>
        <v/>
      </c>
      <c r="H718" s="403"/>
      <c r="I718" s="403"/>
      <c r="J718" s="21" t="s">
        <v>145</v>
      </c>
      <c r="K718" s="265"/>
      <c r="L718" s="3"/>
      <c r="M718" s="3"/>
      <c r="N718" s="404"/>
      <c r="X718" s="394"/>
      <c r="AA718" s="644" t="s">
        <v>36</v>
      </c>
      <c r="AB718" s="645"/>
      <c r="AC718" s="401" t="s">
        <v>28</v>
      </c>
      <c r="AD718" s="402" t="str">
        <f t="shared" ref="AD718" si="2472">IF(AC718=AL$4,AM$4,IF(AC718=AL$5,AM$5,IF(AC718=AL$6,AM$6,IF(AC718=AL$7,AM$7,IF(AC718=AL$8,"","")))))</f>
        <v/>
      </c>
      <c r="AE718" s="403"/>
      <c r="AF718" s="403"/>
      <c r="AG718" s="21" t="s">
        <v>145</v>
      </c>
      <c r="AH718" s="399"/>
      <c r="AI718" s="3"/>
      <c r="AJ718" s="3"/>
      <c r="AK718" s="404"/>
      <c r="AU718" s="394"/>
    </row>
    <row r="719" spans="4:47" x14ac:dyDescent="0.25">
      <c r="D719" s="405" t="s">
        <v>299</v>
      </c>
      <c r="E719" s="361" t="s">
        <v>59</v>
      </c>
      <c r="F719" s="124" t="s">
        <v>37</v>
      </c>
      <c r="G719" s="124" t="s">
        <v>38</v>
      </c>
      <c r="H719" s="124"/>
      <c r="I719" s="124"/>
      <c r="J719" s="124" t="s">
        <v>39</v>
      </c>
      <c r="K719" s="124"/>
      <c r="L719" s="124"/>
      <c r="M719" s="124"/>
      <c r="N719" s="406" t="s">
        <v>40</v>
      </c>
      <c r="O719" s="396" t="s">
        <v>25</v>
      </c>
      <c r="P719" s="396"/>
      <c r="Q719" s="396" t="str">
        <f t="shared" ref="Q719" si="2473">IF($F$23="","",$F$23)</f>
        <v>Education /Job Training</v>
      </c>
      <c r="R719" s="396" t="str">
        <f t="shared" ref="R719" si="2474">IF($F$24="","",$F$24)</f>
        <v>Health Services</v>
      </c>
      <c r="S719" s="396" t="str">
        <f t="shared" ref="S719" si="2475">IF($F$25="","",$F$25)</f>
        <v>Recreation</v>
      </c>
      <c r="X719" s="394"/>
      <c r="AA719" s="405" t="s">
        <v>299</v>
      </c>
      <c r="AB719" s="361" t="s">
        <v>59</v>
      </c>
      <c r="AC719" s="124" t="s">
        <v>37</v>
      </c>
      <c r="AD719" s="124" t="s">
        <v>38</v>
      </c>
      <c r="AE719" s="124"/>
      <c r="AF719" s="124"/>
      <c r="AG719" s="124" t="s">
        <v>39</v>
      </c>
      <c r="AH719" s="124"/>
      <c r="AI719" s="124"/>
      <c r="AJ719" s="124"/>
      <c r="AK719" s="406" t="s">
        <v>40</v>
      </c>
      <c r="AL719" s="396" t="s">
        <v>25</v>
      </c>
      <c r="AM719" s="396"/>
      <c r="AN719" s="396" t="str">
        <f t="shared" ref="AN719" si="2476">IF($F$23="","",$F$23)</f>
        <v>Education /Job Training</v>
      </c>
      <c r="AO719" s="396" t="str">
        <f t="shared" ref="AO719" si="2477">IF($F$24="","",$F$24)</f>
        <v>Health Services</v>
      </c>
      <c r="AP719" s="396" t="str">
        <f t="shared" ref="AP719" si="2478">IF($F$25="","",$F$25)</f>
        <v>Recreation</v>
      </c>
      <c r="AU719" s="394"/>
    </row>
    <row r="720" spans="4:47" ht="15" customHeight="1" x14ac:dyDescent="0.25">
      <c r="D720" s="407" t="str">
        <f t="shared" ref="D720:D722" si="2479">IFERROR(VLOOKUP($E720,$U$4:$V$6,2,0),"")</f>
        <v/>
      </c>
      <c r="E720" s="354" t="str">
        <f t="shared" ref="E720" si="2480">IF(OR(N720="",N720=0,G720="",J720=""),"",(IF(AND(F718=O$4,N720&lt;=Q$4),3,IF(AND(F718=O$4,N720&lt;=R$4),2,IF(AND(F718=O$4,N720&lt;=S$4),1,0)))+IF(AND(F718=O$5,N720&lt;=Q$5),3,IF(AND(F718=O$5,N720&lt;=R$5),2,IF(AND(F718=O$5,N720&lt;=S$5),1,0)))+IF(AND(F718=O$6,N720&lt;=Q$6),3,IF(AND(F718=O$6,N720&lt;=R$6),2,IF(AND(F718=O$6,N720&lt;=S$6),1,0)))+IF(AND(F718=O$7,N720&lt;=Q$7),3,IF(AND(F718=O$7,N720&lt;=R$7),2,IF(AND(F718=O$7,N720&lt;=S$7),1,0)))))</f>
        <v/>
      </c>
      <c r="F720" s="276" t="str">
        <f t="shared" ref="F720" si="2481">IF($F$23="","",$F$23)</f>
        <v>Education /Job Training</v>
      </c>
      <c r="G720" s="638"/>
      <c r="H720" s="639"/>
      <c r="I720" s="640"/>
      <c r="J720" s="638"/>
      <c r="K720" s="639"/>
      <c r="L720" s="639"/>
      <c r="M720" s="640"/>
      <c r="N720" s="269"/>
      <c r="O720" s="392">
        <f t="shared" ref="O720" si="2482">IF(F718="",0,1)</f>
        <v>0</v>
      </c>
      <c r="Q720" s="392" t="str">
        <f t="shared" ref="Q720" si="2483">IF(F718="","",IF(E720="",0,E720))</f>
        <v/>
      </c>
      <c r="R720" s="392" t="str">
        <f t="shared" ref="R720" si="2484">IF(F718="","",IF(E721="",0,E721))</f>
        <v/>
      </c>
      <c r="S720" s="392" t="str">
        <f t="shared" ref="S720" si="2485">IF(F718="","",IF(E722="",0,E722))</f>
        <v/>
      </c>
      <c r="X720" s="394"/>
      <c r="AA720" s="407" t="str">
        <f t="shared" si="2369"/>
        <v/>
      </c>
      <c r="AB720" s="354" t="str">
        <f t="shared" ref="AB720" si="2486">IF(OR(AK720="",AK720=0,AD720="",AG720=""),"",(IF(AND(AC718=AL$4,AK720&lt;=AN$4),3,IF(AND(AC718=AL$4,AK720&lt;=AO$4),2,IF(AND(AC718=AL$4,AK720&lt;=AP$4),1,0)))+IF(AND(AC718=AL$5,AK720&lt;=AN$5),3,IF(AND(AC718=AL$5,AK720&lt;=AO$5),2,IF(AND(AC718=AL$5,AK720&lt;=AP$5),1,0)))+IF(AND(AC718=AL$6,AK720&lt;=AN$6),3,IF(AND(AC718=AL$6,AK720&lt;=AO$6),2,IF(AND(AC718=AL$6,AK720&lt;=AP$6),1,0)))+IF(AND(AC718=AL$7,AK720&lt;=AN$7),3,IF(AND(AC718=AL$7,AK720&lt;=AO$7),2,IF(AND(AC718=AL$7,AK720&lt;=AP$7),1,0)))))</f>
        <v/>
      </c>
      <c r="AC720" s="276" t="str">
        <f t="shared" ref="AC720" si="2487">IF($F$23="","",$F$23)</f>
        <v>Education /Job Training</v>
      </c>
      <c r="AD720" s="646"/>
      <c r="AE720" s="647"/>
      <c r="AF720" s="648"/>
      <c r="AG720" s="646"/>
      <c r="AH720" s="647"/>
      <c r="AI720" s="647"/>
      <c r="AJ720" s="648"/>
      <c r="AK720" s="408"/>
      <c r="AL720" s="392">
        <f t="shared" ref="AL720" si="2488">IF(AC718="",0,1)</f>
        <v>0</v>
      </c>
      <c r="AN720" s="392" t="str">
        <f t="shared" ref="AN720" si="2489">IF(AC718="","",IF(AB720="",0,AB720))</f>
        <v/>
      </c>
      <c r="AO720" s="392" t="str">
        <f t="shared" ref="AO720" si="2490">IF(AC718="","",IF(AB721="",0,AB721))</f>
        <v/>
      </c>
      <c r="AP720" s="392" t="str">
        <f t="shared" ref="AP720" si="2491">IF(AC718="","",IF(AB722="",0,AB722))</f>
        <v/>
      </c>
      <c r="AU720" s="394"/>
    </row>
    <row r="721" spans="4:47" ht="15" customHeight="1" x14ac:dyDescent="0.25">
      <c r="D721" s="407" t="str">
        <f t="shared" si="2479"/>
        <v/>
      </c>
      <c r="E721" s="354" t="str">
        <f t="shared" ref="E721" si="2492">IF(OR(N721="",N721=0,G721="",J721=""),"",(IF(AND(F718=O$4,N721&lt;=Q$4),3,IF(AND(F718=O$4,N721&lt;=R$4),2,IF(AND(F718=O$4,N721&lt;=S$4),1,0)))+IF(AND(F718=O$5,N721&lt;=Q$5),3,IF(AND(F718=O$5,N721&lt;=R$5),2,IF(AND(F718=O$5,N721&lt;=S$5),1,0)))+IF(AND(F718=O$6,N721&lt;=Q$6),3,IF(AND(F718=O$6,N721&lt;=R$6),2,IF(AND(F718=O$6,N721&lt;=S$6),1,0)))+IF(AND(F718=O$7,N721&lt;=Q$7),3,IF(AND(F718=O$7,N721&lt;=R$7),2,IF(AND(F718=O$7,N721&lt;=S$7),1,0)))))</f>
        <v/>
      </c>
      <c r="F721" s="276" t="str">
        <f t="shared" ref="F721" si="2493">IF($F$24="","",$F$24)</f>
        <v>Health Services</v>
      </c>
      <c r="G721" s="638"/>
      <c r="H721" s="639"/>
      <c r="I721" s="640"/>
      <c r="J721" s="638"/>
      <c r="K721" s="639"/>
      <c r="L721" s="639"/>
      <c r="M721" s="640"/>
      <c r="N721" s="269"/>
      <c r="X721" s="394"/>
      <c r="AA721" s="407" t="str">
        <f t="shared" si="2369"/>
        <v/>
      </c>
      <c r="AB721" s="354" t="str">
        <f t="shared" ref="AB721" si="2494">IF(OR(AK721="",AK721=0,AD721="",AG721=""),"",(IF(AND(AC718=AL$4,AK721&lt;=AN$4),3,IF(AND(AC718=AL$4,AK721&lt;=AO$4),2,IF(AND(AC718=AL$4,AK721&lt;=AP$4),1,0)))+IF(AND(AC718=AL$5,AK721&lt;=AN$5),3,IF(AND(AC718=AL$5,AK721&lt;=AO$5),2,IF(AND(AC718=AL$5,AK721&lt;=AP$5),1,0)))+IF(AND(AC718=AL$6,AK721&lt;=AN$6),3,IF(AND(AC718=AL$6,AK721&lt;=AO$6),2,IF(AND(AC718=AL$6,AK721&lt;=AP$6),1,0)))+IF(AND(AC718=AL$7,AK721&lt;=AN$7),3,IF(AND(AC718=AL$7,AK721&lt;=AO$7),2,IF(AND(AC718=AL$7,AK721&lt;=AP$7),1,0)))))</f>
        <v/>
      </c>
      <c r="AC721" s="276" t="str">
        <f t="shared" ref="AC721" si="2495">IF($F$24="","",$F$24)</f>
        <v>Health Services</v>
      </c>
      <c r="AD721" s="646"/>
      <c r="AE721" s="647"/>
      <c r="AF721" s="648"/>
      <c r="AG721" s="646"/>
      <c r="AH721" s="647"/>
      <c r="AI721" s="647"/>
      <c r="AJ721" s="648"/>
      <c r="AK721" s="408"/>
      <c r="AU721" s="394"/>
    </row>
    <row r="722" spans="4:47" ht="15" customHeight="1" x14ac:dyDescent="0.25">
      <c r="D722" s="407" t="str">
        <f t="shared" si="2479"/>
        <v/>
      </c>
      <c r="E722" s="354" t="str">
        <f t="shared" ref="E722" si="2496">IF(OR(N722="",N722=0,G722="",J722=""),"",(IF(AND(F718=O$4,N722&lt;=Q$4),3,IF(AND(F718=O$4,N722&lt;=R$4),2,IF(AND(F718=O$4,N722&lt;=S$4),1,0)))+IF(AND(F718=O$5,N722&lt;=Q$5),3,IF(AND(F718=O$5,N722&lt;=R$5),2,IF(AND(F718=O$5,N722&lt;=S$5),1,0)))+IF(AND(F718=O$6,N722&lt;=Q$6),3,IF(AND(F718=O$6,N722&lt;=R$6),2,IF(AND(F718=O$6,N722&lt;=S$6),1,0)))+IF(AND(F718=O$7,N722&lt;=Q$7),3,IF(AND(F718=O$7,N722&lt;=R$7),2,IF(AND(F718=O$7,N722&lt;=S$7),1,0)))))</f>
        <v/>
      </c>
      <c r="F722" s="276" t="str">
        <f t="shared" ref="F722" si="2497">IF($F$25="","",$F$25)</f>
        <v>Recreation</v>
      </c>
      <c r="G722" s="638"/>
      <c r="H722" s="639"/>
      <c r="I722" s="640"/>
      <c r="J722" s="638"/>
      <c r="K722" s="639"/>
      <c r="L722" s="639"/>
      <c r="M722" s="640"/>
      <c r="N722" s="269"/>
      <c r="X722" s="394"/>
      <c r="AA722" s="407" t="str">
        <f t="shared" si="2369"/>
        <v/>
      </c>
      <c r="AB722" s="354" t="str">
        <f t="shared" ref="AB722" si="2498">IF(OR(AK722="",AK722=0,AD722="",AG722=""),"",(IF(AND(AC718=AL$4,AK722&lt;=AN$4),3,IF(AND(AC718=AL$4,AK722&lt;=AO$4),2,IF(AND(AC718=AL$4,AK722&lt;=AP$4),1,0)))+IF(AND(AC718=AL$5,AK722&lt;=AN$5),3,IF(AND(AC718=AL$5,AK722&lt;=AO$5),2,IF(AND(AC718=AL$5,AK722&lt;=AP$5),1,0)))+IF(AND(AC718=AL$6,AK722&lt;=AN$6),3,IF(AND(AC718=AL$6,AK722&lt;=AO$6),2,IF(AND(AC718=AL$6,AK722&lt;=AP$6),1,0)))+IF(AND(AC718=AL$7,AK722&lt;=AN$7),3,IF(AND(AC718=AL$7,AK722&lt;=AO$7),2,IF(AND(AC718=AL$7,AK722&lt;=AP$7),1,0)))))</f>
        <v/>
      </c>
      <c r="AC722" s="276" t="str">
        <f t="shared" ref="AC722" si="2499">IF($F$25="","",$F$25)</f>
        <v>Recreation</v>
      </c>
      <c r="AD722" s="646"/>
      <c r="AE722" s="647"/>
      <c r="AF722" s="648"/>
      <c r="AG722" s="646"/>
      <c r="AH722" s="647"/>
      <c r="AI722" s="647"/>
      <c r="AJ722" s="648"/>
      <c r="AK722" s="408"/>
      <c r="AU722" s="394"/>
    </row>
    <row r="723" spans="4:47" ht="15" customHeight="1" thickBot="1" x14ac:dyDescent="0.3">
      <c r="D723" s="409"/>
      <c r="E723" s="132"/>
      <c r="F723" s="132"/>
      <c r="G723" s="132"/>
      <c r="H723" s="132"/>
      <c r="I723" s="132"/>
      <c r="J723" s="132"/>
      <c r="K723" s="132"/>
      <c r="L723" s="132"/>
      <c r="M723" s="132"/>
      <c r="N723" s="410"/>
      <c r="O723" s="411"/>
      <c r="X723" s="394"/>
      <c r="AA723" s="409"/>
      <c r="AB723" s="132"/>
      <c r="AC723" s="132"/>
      <c r="AD723" s="132"/>
      <c r="AE723" s="132"/>
      <c r="AF723" s="132"/>
      <c r="AG723" s="132"/>
      <c r="AH723" s="132"/>
      <c r="AI723" s="132"/>
      <c r="AJ723" s="132"/>
      <c r="AK723" s="410"/>
      <c r="AL723" s="411"/>
      <c r="AU723" s="394"/>
    </row>
    <row r="724" spans="4:47" ht="15" customHeight="1" x14ac:dyDescent="0.25">
      <c r="D724" s="641"/>
      <c r="E724" s="642"/>
      <c r="F724" s="642"/>
      <c r="G724" s="642"/>
      <c r="H724" s="642"/>
      <c r="I724" s="642"/>
      <c r="J724" s="642"/>
      <c r="K724" s="642"/>
      <c r="L724" s="642"/>
      <c r="M724" s="642"/>
      <c r="N724" s="643"/>
      <c r="X724" s="394"/>
      <c r="AA724" s="641"/>
      <c r="AB724" s="642"/>
      <c r="AC724" s="642"/>
      <c r="AD724" s="642"/>
      <c r="AE724" s="642"/>
      <c r="AF724" s="642"/>
      <c r="AG724" s="642"/>
      <c r="AH724" s="642"/>
      <c r="AI724" s="642"/>
      <c r="AJ724" s="642"/>
      <c r="AK724" s="643"/>
      <c r="AU724" s="394"/>
    </row>
    <row r="725" spans="4:47" ht="15" customHeight="1" x14ac:dyDescent="0.25">
      <c r="D725" s="398"/>
      <c r="E725" s="124" t="s">
        <v>35</v>
      </c>
      <c r="F725" s="353">
        <v>88</v>
      </c>
      <c r="G725" s="124" t="s">
        <v>306</v>
      </c>
      <c r="H725" s="124"/>
      <c r="I725" s="124"/>
      <c r="J725" s="21" t="s">
        <v>144</v>
      </c>
      <c r="K725" s="265"/>
      <c r="L725" s="1"/>
      <c r="M725" s="1"/>
      <c r="N725" s="400"/>
      <c r="X725" s="394"/>
      <c r="AA725" s="398"/>
      <c r="AB725" s="124" t="s">
        <v>35</v>
      </c>
      <c r="AC725" s="353">
        <v>88</v>
      </c>
      <c r="AD725" s="124" t="s">
        <v>306</v>
      </c>
      <c r="AE725" s="124"/>
      <c r="AF725" s="124"/>
      <c r="AG725" s="21" t="s">
        <v>144</v>
      </c>
      <c r="AH725" s="399"/>
      <c r="AI725" s="1"/>
      <c r="AJ725" s="1"/>
      <c r="AK725" s="400"/>
      <c r="AU725" s="394"/>
    </row>
    <row r="726" spans="4:47" ht="15" customHeight="1" x14ac:dyDescent="0.25">
      <c r="D726" s="644" t="s">
        <v>36</v>
      </c>
      <c r="E726" s="645"/>
      <c r="F726" s="268" t="s">
        <v>28</v>
      </c>
      <c r="G726" s="402" t="str">
        <f t="shared" ref="G726" si="2500">IF(F726=O$4,P$4,IF(F726=O$5,P$5,IF(F726=O$6,P$6,IF(F726=O$7,P$7,IF(F726=O$8,"","")))))</f>
        <v/>
      </c>
      <c r="H726" s="403"/>
      <c r="I726" s="403"/>
      <c r="J726" s="21" t="s">
        <v>145</v>
      </c>
      <c r="K726" s="265"/>
      <c r="L726" s="3"/>
      <c r="M726" s="3"/>
      <c r="N726" s="404"/>
      <c r="X726" s="394"/>
      <c r="AA726" s="644" t="s">
        <v>36</v>
      </c>
      <c r="AB726" s="645"/>
      <c r="AC726" s="401" t="s">
        <v>28</v>
      </c>
      <c r="AD726" s="402" t="str">
        <f t="shared" ref="AD726" si="2501">IF(AC726=AL$4,AM$4,IF(AC726=AL$5,AM$5,IF(AC726=AL$6,AM$6,IF(AC726=AL$7,AM$7,IF(AC726=AL$8,"","")))))</f>
        <v/>
      </c>
      <c r="AE726" s="403"/>
      <c r="AF726" s="403"/>
      <c r="AG726" s="21" t="s">
        <v>145</v>
      </c>
      <c r="AH726" s="399"/>
      <c r="AI726" s="3"/>
      <c r="AJ726" s="3"/>
      <c r="AK726" s="404"/>
      <c r="AU726" s="394"/>
    </row>
    <row r="727" spans="4:47" ht="15" customHeight="1" x14ac:dyDescent="0.25">
      <c r="D727" s="405" t="s">
        <v>299</v>
      </c>
      <c r="E727" s="361" t="s">
        <v>59</v>
      </c>
      <c r="F727" s="124" t="s">
        <v>37</v>
      </c>
      <c r="G727" s="124" t="s">
        <v>38</v>
      </c>
      <c r="H727" s="124"/>
      <c r="I727" s="124"/>
      <c r="J727" s="124" t="s">
        <v>39</v>
      </c>
      <c r="K727" s="124"/>
      <c r="L727" s="124"/>
      <c r="M727" s="124"/>
      <c r="N727" s="406" t="s">
        <v>40</v>
      </c>
      <c r="O727" s="396" t="s">
        <v>25</v>
      </c>
      <c r="P727" s="396"/>
      <c r="Q727" s="396" t="str">
        <f t="shared" ref="Q727" si="2502">IF($F$23="","",$F$23)</f>
        <v>Education /Job Training</v>
      </c>
      <c r="R727" s="396" t="str">
        <f t="shared" ref="R727" si="2503">IF($F$24="","",$F$24)</f>
        <v>Health Services</v>
      </c>
      <c r="S727" s="396" t="str">
        <f t="shared" ref="S727" si="2504">IF($F$25="","",$F$25)</f>
        <v>Recreation</v>
      </c>
      <c r="X727" s="394"/>
      <c r="AA727" s="405" t="s">
        <v>299</v>
      </c>
      <c r="AB727" s="361" t="s">
        <v>59</v>
      </c>
      <c r="AC727" s="124" t="s">
        <v>37</v>
      </c>
      <c r="AD727" s="124" t="s">
        <v>38</v>
      </c>
      <c r="AE727" s="124"/>
      <c r="AF727" s="124"/>
      <c r="AG727" s="124" t="s">
        <v>39</v>
      </c>
      <c r="AH727" s="124"/>
      <c r="AI727" s="124"/>
      <c r="AJ727" s="124"/>
      <c r="AK727" s="406" t="s">
        <v>40</v>
      </c>
      <c r="AL727" s="396" t="s">
        <v>25</v>
      </c>
      <c r="AM727" s="396"/>
      <c r="AN727" s="396" t="str">
        <f t="shared" ref="AN727" si="2505">IF($F$23="","",$F$23)</f>
        <v>Education /Job Training</v>
      </c>
      <c r="AO727" s="396" t="str">
        <f t="shared" ref="AO727" si="2506">IF($F$24="","",$F$24)</f>
        <v>Health Services</v>
      </c>
      <c r="AP727" s="396" t="str">
        <f t="shared" ref="AP727" si="2507">IF($F$25="","",$F$25)</f>
        <v>Recreation</v>
      </c>
      <c r="AU727" s="394"/>
    </row>
    <row r="728" spans="4:47" x14ac:dyDescent="0.25">
      <c r="D728" s="407" t="str">
        <f t="shared" ref="D728:D730" si="2508">IFERROR(VLOOKUP($E728,$U$4:$V$6,2,0),"")</f>
        <v/>
      </c>
      <c r="E728" s="354" t="str">
        <f t="shared" ref="E728" si="2509">IF(OR(N728="",N728=0,G728="",J728=""),"",(IF(AND(F726=O$4,N728&lt;=Q$4),3,IF(AND(F726=O$4,N728&lt;=R$4),2,IF(AND(F726=O$4,N728&lt;=S$4),1,0)))+IF(AND(F726=O$5,N728&lt;=Q$5),3,IF(AND(F726=O$5,N728&lt;=R$5),2,IF(AND(F726=O$5,N728&lt;=S$5),1,0)))+IF(AND(F726=O$6,N728&lt;=Q$6),3,IF(AND(F726=O$6,N728&lt;=R$6),2,IF(AND(F726=O$6,N728&lt;=S$6),1,0)))+IF(AND(F726=O$7,N728&lt;=Q$7),3,IF(AND(F726=O$7,N728&lt;=R$7),2,IF(AND(F726=O$7,N728&lt;=S$7),1,0)))))</f>
        <v/>
      </c>
      <c r="F728" s="276" t="str">
        <f t="shared" ref="F728" si="2510">IF($F$23="","",$F$23)</f>
        <v>Education /Job Training</v>
      </c>
      <c r="G728" s="638"/>
      <c r="H728" s="639"/>
      <c r="I728" s="640"/>
      <c r="J728" s="638"/>
      <c r="K728" s="639"/>
      <c r="L728" s="639"/>
      <c r="M728" s="640"/>
      <c r="N728" s="269"/>
      <c r="O728" s="392">
        <f t="shared" ref="O728" si="2511">IF(F726="",0,1)</f>
        <v>0</v>
      </c>
      <c r="Q728" s="392" t="str">
        <f t="shared" ref="Q728" si="2512">IF(F726="","",IF(E728="",0,E728))</f>
        <v/>
      </c>
      <c r="R728" s="392" t="str">
        <f t="shared" ref="R728" si="2513">IF(F726="","",IF(E729="",0,E729))</f>
        <v/>
      </c>
      <c r="S728" s="392" t="str">
        <f t="shared" ref="S728" si="2514">IF(F726="","",IF(E730="",0,E730))</f>
        <v/>
      </c>
      <c r="X728" s="394"/>
      <c r="AA728" s="407" t="str">
        <f t="shared" si="2369"/>
        <v/>
      </c>
      <c r="AB728" s="354" t="str">
        <f t="shared" ref="AB728" si="2515">IF(OR(AK728="",AK728=0,AD728="",AG728=""),"",(IF(AND(AC726=AL$4,AK728&lt;=AN$4),3,IF(AND(AC726=AL$4,AK728&lt;=AO$4),2,IF(AND(AC726=AL$4,AK728&lt;=AP$4),1,0)))+IF(AND(AC726=AL$5,AK728&lt;=AN$5),3,IF(AND(AC726=AL$5,AK728&lt;=AO$5),2,IF(AND(AC726=AL$5,AK728&lt;=AP$5),1,0)))+IF(AND(AC726=AL$6,AK728&lt;=AN$6),3,IF(AND(AC726=AL$6,AK728&lt;=AO$6),2,IF(AND(AC726=AL$6,AK728&lt;=AP$6),1,0)))+IF(AND(AC726=AL$7,AK728&lt;=AN$7),3,IF(AND(AC726=AL$7,AK728&lt;=AO$7),2,IF(AND(AC726=AL$7,AK728&lt;=AP$7),1,0)))))</f>
        <v/>
      </c>
      <c r="AC728" s="276" t="str">
        <f t="shared" ref="AC728" si="2516">IF($F$23="","",$F$23)</f>
        <v>Education /Job Training</v>
      </c>
      <c r="AD728" s="646"/>
      <c r="AE728" s="647"/>
      <c r="AF728" s="648"/>
      <c r="AG728" s="646"/>
      <c r="AH728" s="647"/>
      <c r="AI728" s="647"/>
      <c r="AJ728" s="648"/>
      <c r="AK728" s="408"/>
      <c r="AL728" s="392">
        <f t="shared" ref="AL728" si="2517">IF(AC726="",0,1)</f>
        <v>0</v>
      </c>
      <c r="AN728" s="392" t="str">
        <f t="shared" ref="AN728" si="2518">IF(AC726="","",IF(AB728="",0,AB728))</f>
        <v/>
      </c>
      <c r="AO728" s="392" t="str">
        <f t="shared" ref="AO728" si="2519">IF(AC726="","",IF(AB729="",0,AB729))</f>
        <v/>
      </c>
      <c r="AP728" s="392" t="str">
        <f t="shared" ref="AP728" si="2520">IF(AC726="","",IF(AB730="",0,AB730))</f>
        <v/>
      </c>
      <c r="AU728" s="394"/>
    </row>
    <row r="729" spans="4:47" x14ac:dyDescent="0.25">
      <c r="D729" s="407" t="str">
        <f t="shared" si="2508"/>
        <v/>
      </c>
      <c r="E729" s="354" t="str">
        <f t="shared" ref="E729" si="2521">IF(OR(N729="",N729=0,G729="",J729=""),"",(IF(AND(F726=O$4,N729&lt;=Q$4),3,IF(AND(F726=O$4,N729&lt;=R$4),2,IF(AND(F726=O$4,N729&lt;=S$4),1,0)))+IF(AND(F726=O$5,N729&lt;=Q$5),3,IF(AND(F726=O$5,N729&lt;=R$5),2,IF(AND(F726=O$5,N729&lt;=S$5),1,0)))+IF(AND(F726=O$6,N729&lt;=Q$6),3,IF(AND(F726=O$6,N729&lt;=R$6),2,IF(AND(F726=O$6,N729&lt;=S$6),1,0)))+IF(AND(F726=O$7,N729&lt;=Q$7),3,IF(AND(F726=O$7,N729&lt;=R$7),2,IF(AND(F726=O$7,N729&lt;=S$7),1,0)))))</f>
        <v/>
      </c>
      <c r="F729" s="276" t="str">
        <f t="shared" ref="F729" si="2522">IF($F$24="","",$F$24)</f>
        <v>Health Services</v>
      </c>
      <c r="G729" s="638"/>
      <c r="H729" s="639"/>
      <c r="I729" s="640"/>
      <c r="J729" s="638"/>
      <c r="K729" s="639"/>
      <c r="L729" s="639"/>
      <c r="M729" s="640"/>
      <c r="N729" s="269"/>
      <c r="X729" s="394"/>
      <c r="AA729" s="407" t="str">
        <f t="shared" si="2369"/>
        <v/>
      </c>
      <c r="AB729" s="354" t="str">
        <f t="shared" ref="AB729" si="2523">IF(OR(AK729="",AK729=0,AD729="",AG729=""),"",(IF(AND(AC726=AL$4,AK729&lt;=AN$4),3,IF(AND(AC726=AL$4,AK729&lt;=AO$4),2,IF(AND(AC726=AL$4,AK729&lt;=AP$4),1,0)))+IF(AND(AC726=AL$5,AK729&lt;=AN$5),3,IF(AND(AC726=AL$5,AK729&lt;=AO$5),2,IF(AND(AC726=AL$5,AK729&lt;=AP$5),1,0)))+IF(AND(AC726=AL$6,AK729&lt;=AN$6),3,IF(AND(AC726=AL$6,AK729&lt;=AO$6),2,IF(AND(AC726=AL$6,AK729&lt;=AP$6),1,0)))+IF(AND(AC726=AL$7,AK729&lt;=AN$7),3,IF(AND(AC726=AL$7,AK729&lt;=AO$7),2,IF(AND(AC726=AL$7,AK729&lt;=AP$7),1,0)))))</f>
        <v/>
      </c>
      <c r="AC729" s="276" t="str">
        <f t="shared" ref="AC729" si="2524">IF($F$24="","",$F$24)</f>
        <v>Health Services</v>
      </c>
      <c r="AD729" s="646"/>
      <c r="AE729" s="647"/>
      <c r="AF729" s="648"/>
      <c r="AG729" s="646"/>
      <c r="AH729" s="647"/>
      <c r="AI729" s="647"/>
      <c r="AJ729" s="648"/>
      <c r="AK729" s="408"/>
      <c r="AU729" s="394"/>
    </row>
    <row r="730" spans="4:47" x14ac:dyDescent="0.25">
      <c r="D730" s="407" t="str">
        <f t="shared" si="2508"/>
        <v/>
      </c>
      <c r="E730" s="354" t="str">
        <f t="shared" ref="E730" si="2525">IF(OR(N730="",N730=0,G730="",J730=""),"",(IF(AND(F726=O$4,N730&lt;=Q$4),3,IF(AND(F726=O$4,N730&lt;=R$4),2,IF(AND(F726=O$4,N730&lt;=S$4),1,0)))+IF(AND(F726=O$5,N730&lt;=Q$5),3,IF(AND(F726=O$5,N730&lt;=R$5),2,IF(AND(F726=O$5,N730&lt;=S$5),1,0)))+IF(AND(F726=O$6,N730&lt;=Q$6),3,IF(AND(F726=O$6,N730&lt;=R$6),2,IF(AND(F726=O$6,N730&lt;=S$6),1,0)))+IF(AND(F726=O$7,N730&lt;=Q$7),3,IF(AND(F726=O$7,N730&lt;=R$7),2,IF(AND(F726=O$7,N730&lt;=S$7),1,0)))))</f>
        <v/>
      </c>
      <c r="F730" s="276" t="str">
        <f t="shared" ref="F730" si="2526">IF($F$25="","",$F$25)</f>
        <v>Recreation</v>
      </c>
      <c r="G730" s="638"/>
      <c r="H730" s="639"/>
      <c r="I730" s="640"/>
      <c r="J730" s="638"/>
      <c r="K730" s="639"/>
      <c r="L730" s="639"/>
      <c r="M730" s="640"/>
      <c r="N730" s="269"/>
      <c r="X730" s="394"/>
      <c r="AA730" s="407" t="str">
        <f t="shared" si="2369"/>
        <v/>
      </c>
      <c r="AB730" s="354" t="str">
        <f t="shared" ref="AB730" si="2527">IF(OR(AK730="",AK730=0,AD730="",AG730=""),"",(IF(AND(AC726=AL$4,AK730&lt;=AN$4),3,IF(AND(AC726=AL$4,AK730&lt;=AO$4),2,IF(AND(AC726=AL$4,AK730&lt;=AP$4),1,0)))+IF(AND(AC726=AL$5,AK730&lt;=AN$5),3,IF(AND(AC726=AL$5,AK730&lt;=AO$5),2,IF(AND(AC726=AL$5,AK730&lt;=AP$5),1,0)))+IF(AND(AC726=AL$6,AK730&lt;=AN$6),3,IF(AND(AC726=AL$6,AK730&lt;=AO$6),2,IF(AND(AC726=AL$6,AK730&lt;=AP$6),1,0)))+IF(AND(AC726=AL$7,AK730&lt;=AN$7),3,IF(AND(AC726=AL$7,AK730&lt;=AO$7),2,IF(AND(AC726=AL$7,AK730&lt;=AP$7),1,0)))))</f>
        <v/>
      </c>
      <c r="AC730" s="276" t="str">
        <f t="shared" ref="AC730" si="2528">IF($F$25="","",$F$25)</f>
        <v>Recreation</v>
      </c>
      <c r="AD730" s="646"/>
      <c r="AE730" s="647"/>
      <c r="AF730" s="648"/>
      <c r="AG730" s="646"/>
      <c r="AH730" s="647"/>
      <c r="AI730" s="647"/>
      <c r="AJ730" s="648"/>
      <c r="AK730" s="408"/>
      <c r="AU730" s="394"/>
    </row>
    <row r="731" spans="4:47" ht="16.5" thickBot="1" x14ac:dyDescent="0.3">
      <c r="D731" s="409"/>
      <c r="E731" s="132"/>
      <c r="F731" s="132"/>
      <c r="G731" s="132"/>
      <c r="H731" s="132"/>
      <c r="I731" s="132"/>
      <c r="J731" s="132"/>
      <c r="K731" s="132"/>
      <c r="L731" s="132"/>
      <c r="M731" s="132"/>
      <c r="N731" s="410"/>
      <c r="O731" s="411"/>
      <c r="X731" s="394"/>
      <c r="AA731" s="409"/>
      <c r="AB731" s="132"/>
      <c r="AC731" s="132"/>
      <c r="AD731" s="132"/>
      <c r="AE731" s="132"/>
      <c r="AF731" s="132"/>
      <c r="AG731" s="132"/>
      <c r="AH731" s="132"/>
      <c r="AI731" s="132"/>
      <c r="AJ731" s="132"/>
      <c r="AK731" s="410"/>
      <c r="AL731" s="411"/>
      <c r="AU731" s="394"/>
    </row>
    <row r="732" spans="4:47" ht="15.75" customHeight="1" x14ac:dyDescent="0.25">
      <c r="D732" s="641"/>
      <c r="E732" s="642"/>
      <c r="F732" s="642"/>
      <c r="G732" s="642"/>
      <c r="H732" s="642"/>
      <c r="I732" s="642"/>
      <c r="J732" s="642"/>
      <c r="K732" s="642"/>
      <c r="L732" s="642"/>
      <c r="M732" s="642"/>
      <c r="N732" s="643"/>
      <c r="X732" s="394"/>
      <c r="AA732" s="641"/>
      <c r="AB732" s="642"/>
      <c r="AC732" s="642"/>
      <c r="AD732" s="642"/>
      <c r="AE732" s="642"/>
      <c r="AF732" s="642"/>
      <c r="AG732" s="642"/>
      <c r="AH732" s="642"/>
      <c r="AI732" s="642"/>
      <c r="AJ732" s="642"/>
      <c r="AK732" s="643"/>
      <c r="AU732" s="394"/>
    </row>
    <row r="733" spans="4:47" x14ac:dyDescent="0.25">
      <c r="D733" s="398"/>
      <c r="E733" s="124" t="s">
        <v>35</v>
      </c>
      <c r="F733" s="353">
        <v>89</v>
      </c>
      <c r="G733" s="124" t="s">
        <v>306</v>
      </c>
      <c r="H733" s="124"/>
      <c r="I733" s="124"/>
      <c r="J733" s="21" t="s">
        <v>144</v>
      </c>
      <c r="K733" s="265"/>
      <c r="L733" s="1"/>
      <c r="M733" s="1"/>
      <c r="N733" s="400"/>
      <c r="X733" s="394"/>
      <c r="AA733" s="398"/>
      <c r="AB733" s="124" t="s">
        <v>35</v>
      </c>
      <c r="AC733" s="353">
        <v>89</v>
      </c>
      <c r="AD733" s="124" t="s">
        <v>306</v>
      </c>
      <c r="AE733" s="124"/>
      <c r="AF733" s="124"/>
      <c r="AG733" s="21" t="s">
        <v>144</v>
      </c>
      <c r="AH733" s="399"/>
      <c r="AI733" s="1"/>
      <c r="AJ733" s="1"/>
      <c r="AK733" s="400"/>
      <c r="AU733" s="394"/>
    </row>
    <row r="734" spans="4:47" ht="15" customHeight="1" x14ac:dyDescent="0.25">
      <c r="D734" s="644" t="s">
        <v>36</v>
      </c>
      <c r="E734" s="645"/>
      <c r="F734" s="268" t="s">
        <v>28</v>
      </c>
      <c r="G734" s="402" t="str">
        <f t="shared" ref="G734" si="2529">IF(F734=O$4,P$4,IF(F734=O$5,P$5,IF(F734=O$6,P$6,IF(F734=O$7,P$7,IF(F734=O$8,"","")))))</f>
        <v/>
      </c>
      <c r="H734" s="403"/>
      <c r="I734" s="403"/>
      <c r="J734" s="21" t="s">
        <v>145</v>
      </c>
      <c r="K734" s="265"/>
      <c r="L734" s="3"/>
      <c r="M734" s="3"/>
      <c r="N734" s="404"/>
      <c r="X734" s="394"/>
      <c r="AA734" s="644" t="s">
        <v>36</v>
      </c>
      <c r="AB734" s="645"/>
      <c r="AC734" s="401" t="s">
        <v>28</v>
      </c>
      <c r="AD734" s="402" t="str">
        <f t="shared" ref="AD734" si="2530">IF(AC734=AL$4,AM$4,IF(AC734=AL$5,AM$5,IF(AC734=AL$6,AM$6,IF(AC734=AL$7,AM$7,IF(AC734=AL$8,"","")))))</f>
        <v/>
      </c>
      <c r="AE734" s="403"/>
      <c r="AF734" s="403"/>
      <c r="AG734" s="21" t="s">
        <v>145</v>
      </c>
      <c r="AH734" s="399"/>
      <c r="AI734" s="3"/>
      <c r="AJ734" s="3"/>
      <c r="AK734" s="404"/>
      <c r="AU734" s="394"/>
    </row>
    <row r="735" spans="4:47" ht="15" customHeight="1" x14ac:dyDescent="0.25">
      <c r="D735" s="405" t="s">
        <v>299</v>
      </c>
      <c r="E735" s="361" t="s">
        <v>59</v>
      </c>
      <c r="F735" s="124" t="s">
        <v>37</v>
      </c>
      <c r="G735" s="124" t="s">
        <v>38</v>
      </c>
      <c r="H735" s="124"/>
      <c r="I735" s="124"/>
      <c r="J735" s="124" t="s">
        <v>39</v>
      </c>
      <c r="K735" s="124"/>
      <c r="L735" s="124"/>
      <c r="M735" s="124"/>
      <c r="N735" s="406" t="s">
        <v>40</v>
      </c>
      <c r="O735" s="396" t="s">
        <v>25</v>
      </c>
      <c r="P735" s="396"/>
      <c r="Q735" s="396" t="str">
        <f t="shared" ref="Q735" si="2531">IF($F$23="","",$F$23)</f>
        <v>Education /Job Training</v>
      </c>
      <c r="R735" s="396" t="str">
        <f t="shared" ref="R735" si="2532">IF($F$24="","",$F$24)</f>
        <v>Health Services</v>
      </c>
      <c r="S735" s="396" t="str">
        <f t="shared" ref="S735" si="2533">IF($F$25="","",$F$25)</f>
        <v>Recreation</v>
      </c>
      <c r="X735" s="394"/>
      <c r="AA735" s="405" t="s">
        <v>299</v>
      </c>
      <c r="AB735" s="361" t="s">
        <v>59</v>
      </c>
      <c r="AC735" s="124" t="s">
        <v>37</v>
      </c>
      <c r="AD735" s="124" t="s">
        <v>38</v>
      </c>
      <c r="AE735" s="124"/>
      <c r="AF735" s="124"/>
      <c r="AG735" s="124" t="s">
        <v>39</v>
      </c>
      <c r="AH735" s="124"/>
      <c r="AI735" s="124"/>
      <c r="AJ735" s="124"/>
      <c r="AK735" s="406" t="s">
        <v>40</v>
      </c>
      <c r="AL735" s="396" t="s">
        <v>25</v>
      </c>
      <c r="AM735" s="396"/>
      <c r="AN735" s="396" t="str">
        <f t="shared" ref="AN735" si="2534">IF($F$23="","",$F$23)</f>
        <v>Education /Job Training</v>
      </c>
      <c r="AO735" s="396" t="str">
        <f t="shared" ref="AO735" si="2535">IF($F$24="","",$F$24)</f>
        <v>Health Services</v>
      </c>
      <c r="AP735" s="396" t="str">
        <f t="shared" ref="AP735" si="2536">IF($F$25="","",$F$25)</f>
        <v>Recreation</v>
      </c>
      <c r="AU735" s="394"/>
    </row>
    <row r="736" spans="4:47" ht="15" customHeight="1" x14ac:dyDescent="0.25">
      <c r="D736" s="407" t="str">
        <f t="shared" ref="D736:D738" si="2537">IFERROR(VLOOKUP($E736,$U$4:$V$6,2,0),"")</f>
        <v/>
      </c>
      <c r="E736" s="354" t="str">
        <f t="shared" ref="E736" si="2538">IF(OR(N736="",N736=0,G736="",J736=""),"",(IF(AND(F734=O$4,N736&lt;=Q$4),3,IF(AND(F734=O$4,N736&lt;=R$4),2,IF(AND(F734=O$4,N736&lt;=S$4),1,0)))+IF(AND(F734=O$5,N736&lt;=Q$5),3,IF(AND(F734=O$5,N736&lt;=R$5),2,IF(AND(F734=O$5,N736&lt;=S$5),1,0)))+IF(AND(F734=O$6,N736&lt;=Q$6),3,IF(AND(F734=O$6,N736&lt;=R$6),2,IF(AND(F734=O$6,N736&lt;=S$6),1,0)))+IF(AND(F734=O$7,N736&lt;=Q$7),3,IF(AND(F734=O$7,N736&lt;=R$7),2,IF(AND(F734=O$7,N736&lt;=S$7),1,0)))))</f>
        <v/>
      </c>
      <c r="F736" s="276" t="str">
        <f t="shared" ref="F736" si="2539">IF($F$23="","",$F$23)</f>
        <v>Education /Job Training</v>
      </c>
      <c r="G736" s="638"/>
      <c r="H736" s="639"/>
      <c r="I736" s="640"/>
      <c r="J736" s="638"/>
      <c r="K736" s="639"/>
      <c r="L736" s="639"/>
      <c r="M736" s="640"/>
      <c r="N736" s="269"/>
      <c r="O736" s="392">
        <f t="shared" ref="O736" si="2540">IF(F734="",0,1)</f>
        <v>0</v>
      </c>
      <c r="Q736" s="392" t="str">
        <f t="shared" ref="Q736" si="2541">IF(F734="","",IF(E736="",0,E736))</f>
        <v/>
      </c>
      <c r="R736" s="392" t="str">
        <f t="shared" ref="R736" si="2542">IF(F734="","",IF(E737="",0,E737))</f>
        <v/>
      </c>
      <c r="S736" s="392" t="str">
        <f t="shared" ref="S736" si="2543">IF(F734="","",IF(E738="",0,E738))</f>
        <v/>
      </c>
      <c r="X736" s="394"/>
      <c r="AA736" s="407" t="str">
        <f t="shared" si="2369"/>
        <v/>
      </c>
      <c r="AB736" s="354" t="str">
        <f t="shared" ref="AB736" si="2544">IF(OR(AK736="",AK736=0,AD736="",AG736=""),"",(IF(AND(AC734=AL$4,AK736&lt;=AN$4),3,IF(AND(AC734=AL$4,AK736&lt;=AO$4),2,IF(AND(AC734=AL$4,AK736&lt;=AP$4),1,0)))+IF(AND(AC734=AL$5,AK736&lt;=AN$5),3,IF(AND(AC734=AL$5,AK736&lt;=AO$5),2,IF(AND(AC734=AL$5,AK736&lt;=AP$5),1,0)))+IF(AND(AC734=AL$6,AK736&lt;=AN$6),3,IF(AND(AC734=AL$6,AK736&lt;=AO$6),2,IF(AND(AC734=AL$6,AK736&lt;=AP$6),1,0)))+IF(AND(AC734=AL$7,AK736&lt;=AN$7),3,IF(AND(AC734=AL$7,AK736&lt;=AO$7),2,IF(AND(AC734=AL$7,AK736&lt;=AP$7),1,0)))))</f>
        <v/>
      </c>
      <c r="AC736" s="276" t="str">
        <f t="shared" ref="AC736" si="2545">IF($F$23="","",$F$23)</f>
        <v>Education /Job Training</v>
      </c>
      <c r="AD736" s="646"/>
      <c r="AE736" s="647"/>
      <c r="AF736" s="648"/>
      <c r="AG736" s="646"/>
      <c r="AH736" s="647"/>
      <c r="AI736" s="647"/>
      <c r="AJ736" s="648"/>
      <c r="AK736" s="408"/>
      <c r="AL736" s="392">
        <f t="shared" ref="AL736" si="2546">IF(AC734="",0,1)</f>
        <v>0</v>
      </c>
      <c r="AN736" s="392" t="str">
        <f t="shared" ref="AN736" si="2547">IF(AC734="","",IF(AB736="",0,AB736))</f>
        <v/>
      </c>
      <c r="AO736" s="392" t="str">
        <f t="shared" ref="AO736" si="2548">IF(AC734="","",IF(AB737="",0,AB737))</f>
        <v/>
      </c>
      <c r="AP736" s="392" t="str">
        <f t="shared" ref="AP736" si="2549">IF(AC734="","",IF(AB738="",0,AB738))</f>
        <v/>
      </c>
      <c r="AU736" s="394"/>
    </row>
    <row r="737" spans="4:47" ht="15" customHeight="1" x14ac:dyDescent="0.25">
      <c r="D737" s="407" t="str">
        <f t="shared" si="2537"/>
        <v/>
      </c>
      <c r="E737" s="354" t="str">
        <f t="shared" ref="E737" si="2550">IF(OR(N737="",N737=0,G737="",J737=""),"",(IF(AND(F734=O$4,N737&lt;=Q$4),3,IF(AND(F734=O$4,N737&lt;=R$4),2,IF(AND(F734=O$4,N737&lt;=S$4),1,0)))+IF(AND(F734=O$5,N737&lt;=Q$5),3,IF(AND(F734=O$5,N737&lt;=R$5),2,IF(AND(F734=O$5,N737&lt;=S$5),1,0)))+IF(AND(F734=O$6,N737&lt;=Q$6),3,IF(AND(F734=O$6,N737&lt;=R$6),2,IF(AND(F734=O$6,N737&lt;=S$6),1,0)))+IF(AND(F734=O$7,N737&lt;=Q$7),3,IF(AND(F734=O$7,N737&lt;=R$7),2,IF(AND(F734=O$7,N737&lt;=S$7),1,0)))))</f>
        <v/>
      </c>
      <c r="F737" s="276" t="str">
        <f t="shared" ref="F737" si="2551">IF($F$24="","",$F$24)</f>
        <v>Health Services</v>
      </c>
      <c r="G737" s="638"/>
      <c r="H737" s="639"/>
      <c r="I737" s="640"/>
      <c r="J737" s="638"/>
      <c r="K737" s="639"/>
      <c r="L737" s="639"/>
      <c r="M737" s="640"/>
      <c r="N737" s="269"/>
      <c r="X737" s="394"/>
      <c r="AA737" s="407" t="str">
        <f t="shared" si="2369"/>
        <v/>
      </c>
      <c r="AB737" s="354" t="str">
        <f t="shared" ref="AB737" si="2552">IF(OR(AK737="",AK737=0,AD737="",AG737=""),"",(IF(AND(AC734=AL$4,AK737&lt;=AN$4),3,IF(AND(AC734=AL$4,AK737&lt;=AO$4),2,IF(AND(AC734=AL$4,AK737&lt;=AP$4),1,0)))+IF(AND(AC734=AL$5,AK737&lt;=AN$5),3,IF(AND(AC734=AL$5,AK737&lt;=AO$5),2,IF(AND(AC734=AL$5,AK737&lt;=AP$5),1,0)))+IF(AND(AC734=AL$6,AK737&lt;=AN$6),3,IF(AND(AC734=AL$6,AK737&lt;=AO$6),2,IF(AND(AC734=AL$6,AK737&lt;=AP$6),1,0)))+IF(AND(AC734=AL$7,AK737&lt;=AN$7),3,IF(AND(AC734=AL$7,AK737&lt;=AO$7),2,IF(AND(AC734=AL$7,AK737&lt;=AP$7),1,0)))))</f>
        <v/>
      </c>
      <c r="AC737" s="276" t="str">
        <f t="shared" ref="AC737" si="2553">IF($F$24="","",$F$24)</f>
        <v>Health Services</v>
      </c>
      <c r="AD737" s="646"/>
      <c r="AE737" s="647"/>
      <c r="AF737" s="648"/>
      <c r="AG737" s="646"/>
      <c r="AH737" s="647"/>
      <c r="AI737" s="647"/>
      <c r="AJ737" s="648"/>
      <c r="AK737" s="408"/>
      <c r="AU737" s="394"/>
    </row>
    <row r="738" spans="4:47" ht="15" customHeight="1" x14ac:dyDescent="0.25">
      <c r="D738" s="407" t="str">
        <f t="shared" si="2537"/>
        <v/>
      </c>
      <c r="E738" s="354" t="str">
        <f t="shared" ref="E738" si="2554">IF(OR(N738="",N738=0,G738="",J738=""),"",(IF(AND(F734=O$4,N738&lt;=Q$4),3,IF(AND(F734=O$4,N738&lt;=R$4),2,IF(AND(F734=O$4,N738&lt;=S$4),1,0)))+IF(AND(F734=O$5,N738&lt;=Q$5),3,IF(AND(F734=O$5,N738&lt;=R$5),2,IF(AND(F734=O$5,N738&lt;=S$5),1,0)))+IF(AND(F734=O$6,N738&lt;=Q$6),3,IF(AND(F734=O$6,N738&lt;=R$6),2,IF(AND(F734=O$6,N738&lt;=S$6),1,0)))+IF(AND(F734=O$7,N738&lt;=Q$7),3,IF(AND(F734=O$7,N738&lt;=R$7),2,IF(AND(F734=O$7,N738&lt;=S$7),1,0)))))</f>
        <v/>
      </c>
      <c r="F738" s="276" t="str">
        <f t="shared" ref="F738" si="2555">IF($F$25="","",$F$25)</f>
        <v>Recreation</v>
      </c>
      <c r="G738" s="638"/>
      <c r="H738" s="639"/>
      <c r="I738" s="640"/>
      <c r="J738" s="638"/>
      <c r="K738" s="639"/>
      <c r="L738" s="639"/>
      <c r="M738" s="640"/>
      <c r="N738" s="269"/>
      <c r="X738" s="394"/>
      <c r="AA738" s="407" t="str">
        <f t="shared" si="2369"/>
        <v/>
      </c>
      <c r="AB738" s="354" t="str">
        <f t="shared" ref="AB738" si="2556">IF(OR(AK738="",AK738=0,AD738="",AG738=""),"",(IF(AND(AC734=AL$4,AK738&lt;=AN$4),3,IF(AND(AC734=AL$4,AK738&lt;=AO$4),2,IF(AND(AC734=AL$4,AK738&lt;=AP$4),1,0)))+IF(AND(AC734=AL$5,AK738&lt;=AN$5),3,IF(AND(AC734=AL$5,AK738&lt;=AO$5),2,IF(AND(AC734=AL$5,AK738&lt;=AP$5),1,0)))+IF(AND(AC734=AL$6,AK738&lt;=AN$6),3,IF(AND(AC734=AL$6,AK738&lt;=AO$6),2,IF(AND(AC734=AL$6,AK738&lt;=AP$6),1,0)))+IF(AND(AC734=AL$7,AK738&lt;=AN$7),3,IF(AND(AC734=AL$7,AK738&lt;=AO$7),2,IF(AND(AC734=AL$7,AK738&lt;=AP$7),1,0)))))</f>
        <v/>
      </c>
      <c r="AC738" s="276" t="str">
        <f t="shared" ref="AC738" si="2557">IF($F$25="","",$F$25)</f>
        <v>Recreation</v>
      </c>
      <c r="AD738" s="646"/>
      <c r="AE738" s="647"/>
      <c r="AF738" s="648"/>
      <c r="AG738" s="646"/>
      <c r="AH738" s="647"/>
      <c r="AI738" s="647"/>
      <c r="AJ738" s="648"/>
      <c r="AK738" s="408"/>
      <c r="AU738" s="394"/>
    </row>
    <row r="739" spans="4:47" ht="15" customHeight="1" thickBot="1" x14ac:dyDescent="0.3">
      <c r="D739" s="409"/>
      <c r="E739" s="132"/>
      <c r="F739" s="132"/>
      <c r="G739" s="132"/>
      <c r="H739" s="132"/>
      <c r="I739" s="132"/>
      <c r="J739" s="132"/>
      <c r="K739" s="132"/>
      <c r="L739" s="132"/>
      <c r="M739" s="132"/>
      <c r="N739" s="410"/>
      <c r="O739" s="411"/>
      <c r="X739" s="394"/>
      <c r="AA739" s="409"/>
      <c r="AB739" s="132"/>
      <c r="AC739" s="132"/>
      <c r="AD739" s="132"/>
      <c r="AE739" s="132"/>
      <c r="AF739" s="132"/>
      <c r="AG739" s="132"/>
      <c r="AH739" s="132"/>
      <c r="AI739" s="132"/>
      <c r="AJ739" s="132"/>
      <c r="AK739" s="410"/>
      <c r="AL739" s="411"/>
      <c r="AU739" s="394"/>
    </row>
    <row r="740" spans="4:47" ht="15" customHeight="1" x14ac:dyDescent="0.25">
      <c r="D740" s="641"/>
      <c r="E740" s="642"/>
      <c r="F740" s="642"/>
      <c r="G740" s="642"/>
      <c r="H740" s="642"/>
      <c r="I740" s="642"/>
      <c r="J740" s="642"/>
      <c r="K740" s="642"/>
      <c r="L740" s="642"/>
      <c r="M740" s="642"/>
      <c r="N740" s="643"/>
      <c r="X740" s="394"/>
      <c r="AA740" s="641"/>
      <c r="AB740" s="642"/>
      <c r="AC740" s="642"/>
      <c r="AD740" s="642"/>
      <c r="AE740" s="642"/>
      <c r="AF740" s="642"/>
      <c r="AG740" s="642"/>
      <c r="AH740" s="642"/>
      <c r="AI740" s="642"/>
      <c r="AJ740" s="642"/>
      <c r="AK740" s="643"/>
      <c r="AU740" s="394"/>
    </row>
    <row r="741" spans="4:47" ht="15" customHeight="1" x14ac:dyDescent="0.25">
      <c r="D741" s="398"/>
      <c r="E741" s="124" t="s">
        <v>35</v>
      </c>
      <c r="F741" s="353">
        <v>90</v>
      </c>
      <c r="G741" s="124" t="s">
        <v>306</v>
      </c>
      <c r="H741" s="124"/>
      <c r="I741" s="124"/>
      <c r="J741" s="21" t="s">
        <v>144</v>
      </c>
      <c r="K741" s="265"/>
      <c r="L741" s="1"/>
      <c r="M741" s="1"/>
      <c r="N741" s="400"/>
      <c r="X741" s="394"/>
      <c r="AA741" s="398"/>
      <c r="AB741" s="124" t="s">
        <v>35</v>
      </c>
      <c r="AC741" s="353">
        <v>90</v>
      </c>
      <c r="AD741" s="124" t="s">
        <v>306</v>
      </c>
      <c r="AE741" s="124"/>
      <c r="AF741" s="124"/>
      <c r="AG741" s="21" t="s">
        <v>144</v>
      </c>
      <c r="AH741" s="399"/>
      <c r="AI741" s="1"/>
      <c r="AJ741" s="1"/>
      <c r="AK741" s="400"/>
      <c r="AU741" s="394"/>
    </row>
    <row r="742" spans="4:47" x14ac:dyDescent="0.25">
      <c r="D742" s="644" t="s">
        <v>36</v>
      </c>
      <c r="E742" s="645"/>
      <c r="F742" s="268" t="s">
        <v>28</v>
      </c>
      <c r="G742" s="402" t="str">
        <f t="shared" ref="G742" si="2558">IF(F742=O$4,P$4,IF(F742=O$5,P$5,IF(F742=O$6,P$6,IF(F742=O$7,P$7,IF(F742=O$8,"","")))))</f>
        <v/>
      </c>
      <c r="H742" s="403"/>
      <c r="I742" s="403"/>
      <c r="J742" s="21" t="s">
        <v>145</v>
      </c>
      <c r="K742" s="265"/>
      <c r="L742" s="3"/>
      <c r="M742" s="3"/>
      <c r="N742" s="404"/>
      <c r="X742" s="394"/>
      <c r="AA742" s="644" t="s">
        <v>36</v>
      </c>
      <c r="AB742" s="645"/>
      <c r="AC742" s="401" t="s">
        <v>28</v>
      </c>
      <c r="AD742" s="402" t="str">
        <f t="shared" ref="AD742" si="2559">IF(AC742=AL$4,AM$4,IF(AC742=AL$5,AM$5,IF(AC742=AL$6,AM$6,IF(AC742=AL$7,AM$7,IF(AC742=AL$8,"","")))))</f>
        <v/>
      </c>
      <c r="AE742" s="403"/>
      <c r="AF742" s="403"/>
      <c r="AG742" s="21" t="s">
        <v>145</v>
      </c>
      <c r="AH742" s="399"/>
      <c r="AI742" s="3"/>
      <c r="AJ742" s="3"/>
      <c r="AK742" s="404"/>
      <c r="AU742" s="394"/>
    </row>
    <row r="743" spans="4:47" x14ac:dyDescent="0.25">
      <c r="D743" s="405" t="s">
        <v>299</v>
      </c>
      <c r="E743" s="361" t="s">
        <v>59</v>
      </c>
      <c r="F743" s="124" t="s">
        <v>37</v>
      </c>
      <c r="G743" s="124" t="s">
        <v>38</v>
      </c>
      <c r="H743" s="124"/>
      <c r="I743" s="124"/>
      <c r="J743" s="124" t="s">
        <v>39</v>
      </c>
      <c r="K743" s="124"/>
      <c r="L743" s="124"/>
      <c r="M743" s="124"/>
      <c r="N743" s="406" t="s">
        <v>40</v>
      </c>
      <c r="O743" s="396" t="s">
        <v>25</v>
      </c>
      <c r="P743" s="396"/>
      <c r="Q743" s="396" t="str">
        <f t="shared" ref="Q743" si="2560">IF($F$23="","",$F$23)</f>
        <v>Education /Job Training</v>
      </c>
      <c r="R743" s="396" t="str">
        <f t="shared" ref="R743" si="2561">IF($F$24="","",$F$24)</f>
        <v>Health Services</v>
      </c>
      <c r="S743" s="396" t="str">
        <f t="shared" ref="S743" si="2562">IF($F$25="","",$F$25)</f>
        <v>Recreation</v>
      </c>
      <c r="X743" s="394"/>
      <c r="AA743" s="405" t="s">
        <v>299</v>
      </c>
      <c r="AB743" s="361" t="s">
        <v>59</v>
      </c>
      <c r="AC743" s="124" t="s">
        <v>37</v>
      </c>
      <c r="AD743" s="124" t="s">
        <v>38</v>
      </c>
      <c r="AE743" s="124"/>
      <c r="AF743" s="124"/>
      <c r="AG743" s="124" t="s">
        <v>39</v>
      </c>
      <c r="AH743" s="124"/>
      <c r="AI743" s="124"/>
      <c r="AJ743" s="124"/>
      <c r="AK743" s="406" t="s">
        <v>40</v>
      </c>
      <c r="AL743" s="396" t="s">
        <v>25</v>
      </c>
      <c r="AM743" s="396"/>
      <c r="AN743" s="396" t="str">
        <f t="shared" ref="AN743" si="2563">IF($F$23="","",$F$23)</f>
        <v>Education /Job Training</v>
      </c>
      <c r="AO743" s="396" t="str">
        <f t="shared" ref="AO743" si="2564">IF($F$24="","",$F$24)</f>
        <v>Health Services</v>
      </c>
      <c r="AP743" s="396" t="str">
        <f t="shared" ref="AP743" si="2565">IF($F$25="","",$F$25)</f>
        <v>Recreation</v>
      </c>
      <c r="AU743" s="394"/>
    </row>
    <row r="744" spans="4:47" x14ac:dyDescent="0.25">
      <c r="D744" s="407" t="str">
        <f t="shared" ref="D744:D746" si="2566">IFERROR(VLOOKUP($E744,$U$4:$V$6,2,0),"")</f>
        <v/>
      </c>
      <c r="E744" s="354" t="str">
        <f t="shared" ref="E744" si="2567">IF(OR(N744="",N744=0,G744="",J744=""),"",(IF(AND(F742=O$4,N744&lt;=Q$4),3,IF(AND(F742=O$4,N744&lt;=R$4),2,IF(AND(F742=O$4,N744&lt;=S$4),1,0)))+IF(AND(F742=O$5,N744&lt;=Q$5),3,IF(AND(F742=O$5,N744&lt;=R$5),2,IF(AND(F742=O$5,N744&lt;=S$5),1,0)))+IF(AND(F742=O$6,N744&lt;=Q$6),3,IF(AND(F742=O$6,N744&lt;=R$6),2,IF(AND(F742=O$6,N744&lt;=S$6),1,0)))+IF(AND(F742=O$7,N744&lt;=Q$7),3,IF(AND(F742=O$7,N744&lt;=R$7),2,IF(AND(F742=O$7,N744&lt;=S$7),1,0)))))</f>
        <v/>
      </c>
      <c r="F744" s="276" t="str">
        <f t="shared" ref="F744" si="2568">IF($F$23="","",$F$23)</f>
        <v>Education /Job Training</v>
      </c>
      <c r="G744" s="638"/>
      <c r="H744" s="639"/>
      <c r="I744" s="640"/>
      <c r="J744" s="638"/>
      <c r="K744" s="639"/>
      <c r="L744" s="639"/>
      <c r="M744" s="640"/>
      <c r="N744" s="269"/>
      <c r="O744" s="392">
        <f t="shared" ref="O744" si="2569">IF(F742="",0,1)</f>
        <v>0</v>
      </c>
      <c r="Q744" s="392" t="str">
        <f t="shared" ref="Q744" si="2570">IF(F742="","",IF(E744="",0,E744))</f>
        <v/>
      </c>
      <c r="R744" s="392" t="str">
        <f t="shared" ref="R744" si="2571">IF(F742="","",IF(E745="",0,E745))</f>
        <v/>
      </c>
      <c r="S744" s="392" t="str">
        <f t="shared" ref="S744" si="2572">IF(F742="","",IF(E746="",0,E746))</f>
        <v/>
      </c>
      <c r="X744" s="394"/>
      <c r="AA744" s="407" t="str">
        <f t="shared" si="2369"/>
        <v/>
      </c>
      <c r="AB744" s="354" t="str">
        <f t="shared" ref="AB744" si="2573">IF(OR(AK744="",AK744=0,AD744="",AG744=""),"",(IF(AND(AC742=AL$4,AK744&lt;=AN$4),3,IF(AND(AC742=AL$4,AK744&lt;=AO$4),2,IF(AND(AC742=AL$4,AK744&lt;=AP$4),1,0)))+IF(AND(AC742=AL$5,AK744&lt;=AN$5),3,IF(AND(AC742=AL$5,AK744&lt;=AO$5),2,IF(AND(AC742=AL$5,AK744&lt;=AP$5),1,0)))+IF(AND(AC742=AL$6,AK744&lt;=AN$6),3,IF(AND(AC742=AL$6,AK744&lt;=AO$6),2,IF(AND(AC742=AL$6,AK744&lt;=AP$6),1,0)))+IF(AND(AC742=AL$7,AK744&lt;=AN$7),3,IF(AND(AC742=AL$7,AK744&lt;=AO$7),2,IF(AND(AC742=AL$7,AK744&lt;=AP$7),1,0)))))</f>
        <v/>
      </c>
      <c r="AC744" s="276" t="str">
        <f t="shared" ref="AC744" si="2574">IF($F$23="","",$F$23)</f>
        <v>Education /Job Training</v>
      </c>
      <c r="AD744" s="646"/>
      <c r="AE744" s="647"/>
      <c r="AF744" s="648"/>
      <c r="AG744" s="646"/>
      <c r="AH744" s="647"/>
      <c r="AI744" s="647"/>
      <c r="AJ744" s="648"/>
      <c r="AK744" s="408"/>
      <c r="AL744" s="392">
        <f t="shared" ref="AL744" si="2575">IF(AC742="",0,1)</f>
        <v>0</v>
      </c>
      <c r="AN744" s="392" t="str">
        <f t="shared" ref="AN744" si="2576">IF(AC742="","",IF(AB744="",0,AB744))</f>
        <v/>
      </c>
      <c r="AO744" s="392" t="str">
        <f t="shared" ref="AO744" si="2577">IF(AC742="","",IF(AB745="",0,AB745))</f>
        <v/>
      </c>
      <c r="AP744" s="392" t="str">
        <f t="shared" ref="AP744" si="2578">IF(AC742="","",IF(AB746="",0,AB746))</f>
        <v/>
      </c>
      <c r="AU744" s="394"/>
    </row>
    <row r="745" spans="4:47" x14ac:dyDescent="0.25">
      <c r="D745" s="407" t="str">
        <f t="shared" si="2566"/>
        <v/>
      </c>
      <c r="E745" s="354" t="str">
        <f t="shared" ref="E745" si="2579">IF(OR(N745="",N745=0,G745="",J745=""),"",(IF(AND(F742=O$4,N745&lt;=Q$4),3,IF(AND(F742=O$4,N745&lt;=R$4),2,IF(AND(F742=O$4,N745&lt;=S$4),1,0)))+IF(AND(F742=O$5,N745&lt;=Q$5),3,IF(AND(F742=O$5,N745&lt;=R$5),2,IF(AND(F742=O$5,N745&lt;=S$5),1,0)))+IF(AND(F742=O$6,N745&lt;=Q$6),3,IF(AND(F742=O$6,N745&lt;=R$6),2,IF(AND(F742=O$6,N745&lt;=S$6),1,0)))+IF(AND(F742=O$7,N745&lt;=Q$7),3,IF(AND(F742=O$7,N745&lt;=R$7),2,IF(AND(F742=O$7,N745&lt;=S$7),1,0)))))</f>
        <v/>
      </c>
      <c r="F745" s="276" t="str">
        <f t="shared" ref="F745" si="2580">IF($F$24="","",$F$24)</f>
        <v>Health Services</v>
      </c>
      <c r="G745" s="638"/>
      <c r="H745" s="639"/>
      <c r="I745" s="640"/>
      <c r="J745" s="638"/>
      <c r="K745" s="639"/>
      <c r="L745" s="639"/>
      <c r="M745" s="640"/>
      <c r="N745" s="269"/>
      <c r="X745" s="394"/>
      <c r="AA745" s="407" t="str">
        <f t="shared" si="2369"/>
        <v/>
      </c>
      <c r="AB745" s="354" t="str">
        <f t="shared" ref="AB745" si="2581">IF(OR(AK745="",AK745=0,AD745="",AG745=""),"",(IF(AND(AC742=AL$4,AK745&lt;=AN$4),3,IF(AND(AC742=AL$4,AK745&lt;=AO$4),2,IF(AND(AC742=AL$4,AK745&lt;=AP$4),1,0)))+IF(AND(AC742=AL$5,AK745&lt;=AN$5),3,IF(AND(AC742=AL$5,AK745&lt;=AO$5),2,IF(AND(AC742=AL$5,AK745&lt;=AP$5),1,0)))+IF(AND(AC742=AL$6,AK745&lt;=AN$6),3,IF(AND(AC742=AL$6,AK745&lt;=AO$6),2,IF(AND(AC742=AL$6,AK745&lt;=AP$6),1,0)))+IF(AND(AC742=AL$7,AK745&lt;=AN$7),3,IF(AND(AC742=AL$7,AK745&lt;=AO$7),2,IF(AND(AC742=AL$7,AK745&lt;=AP$7),1,0)))))</f>
        <v/>
      </c>
      <c r="AC745" s="276" t="str">
        <f t="shared" ref="AC745" si="2582">IF($F$24="","",$F$24)</f>
        <v>Health Services</v>
      </c>
      <c r="AD745" s="646"/>
      <c r="AE745" s="647"/>
      <c r="AF745" s="648"/>
      <c r="AG745" s="646"/>
      <c r="AH745" s="647"/>
      <c r="AI745" s="647"/>
      <c r="AJ745" s="648"/>
      <c r="AK745" s="408"/>
      <c r="AU745" s="394"/>
    </row>
    <row r="746" spans="4:47" ht="15.75" customHeight="1" x14ac:dyDescent="0.25">
      <c r="D746" s="407" t="str">
        <f t="shared" si="2566"/>
        <v/>
      </c>
      <c r="E746" s="354" t="str">
        <f t="shared" ref="E746" si="2583">IF(OR(N746="",N746=0,G746="",J746=""),"",(IF(AND(F742=O$4,N746&lt;=Q$4),3,IF(AND(F742=O$4,N746&lt;=R$4),2,IF(AND(F742=O$4,N746&lt;=S$4),1,0)))+IF(AND(F742=O$5,N746&lt;=Q$5),3,IF(AND(F742=O$5,N746&lt;=R$5),2,IF(AND(F742=O$5,N746&lt;=S$5),1,0)))+IF(AND(F742=O$6,N746&lt;=Q$6),3,IF(AND(F742=O$6,N746&lt;=R$6),2,IF(AND(F742=O$6,N746&lt;=S$6),1,0)))+IF(AND(F742=O$7,N746&lt;=Q$7),3,IF(AND(F742=O$7,N746&lt;=R$7),2,IF(AND(F742=O$7,N746&lt;=S$7),1,0)))))</f>
        <v/>
      </c>
      <c r="F746" s="276" t="str">
        <f t="shared" ref="F746" si="2584">IF($F$25="","",$F$25)</f>
        <v>Recreation</v>
      </c>
      <c r="G746" s="638"/>
      <c r="H746" s="639"/>
      <c r="I746" s="640"/>
      <c r="J746" s="638"/>
      <c r="K746" s="639"/>
      <c r="L746" s="639"/>
      <c r="M746" s="640"/>
      <c r="N746" s="269"/>
      <c r="X746" s="394"/>
      <c r="AA746" s="407" t="str">
        <f t="shared" si="2369"/>
        <v/>
      </c>
      <c r="AB746" s="354" t="str">
        <f t="shared" ref="AB746" si="2585">IF(OR(AK746="",AK746=0,AD746="",AG746=""),"",(IF(AND(AC742=AL$4,AK746&lt;=AN$4),3,IF(AND(AC742=AL$4,AK746&lt;=AO$4),2,IF(AND(AC742=AL$4,AK746&lt;=AP$4),1,0)))+IF(AND(AC742=AL$5,AK746&lt;=AN$5),3,IF(AND(AC742=AL$5,AK746&lt;=AO$5),2,IF(AND(AC742=AL$5,AK746&lt;=AP$5),1,0)))+IF(AND(AC742=AL$6,AK746&lt;=AN$6),3,IF(AND(AC742=AL$6,AK746&lt;=AO$6),2,IF(AND(AC742=AL$6,AK746&lt;=AP$6),1,0)))+IF(AND(AC742=AL$7,AK746&lt;=AN$7),3,IF(AND(AC742=AL$7,AK746&lt;=AO$7),2,IF(AND(AC742=AL$7,AK746&lt;=AP$7),1,0)))))</f>
        <v/>
      </c>
      <c r="AC746" s="276" t="str">
        <f t="shared" ref="AC746" si="2586">IF($F$25="","",$F$25)</f>
        <v>Recreation</v>
      </c>
      <c r="AD746" s="646"/>
      <c r="AE746" s="647"/>
      <c r="AF746" s="648"/>
      <c r="AG746" s="646"/>
      <c r="AH746" s="647"/>
      <c r="AI746" s="647"/>
      <c r="AJ746" s="648"/>
      <c r="AK746" s="408"/>
      <c r="AU746" s="394"/>
    </row>
    <row r="747" spans="4:47" ht="16.5" thickBot="1" x14ac:dyDescent="0.3">
      <c r="D747" s="409"/>
      <c r="E747" s="132"/>
      <c r="F747" s="132"/>
      <c r="G747" s="132"/>
      <c r="H747" s="132"/>
      <c r="I747" s="132"/>
      <c r="J747" s="132"/>
      <c r="K747" s="132"/>
      <c r="L747" s="132"/>
      <c r="M747" s="132"/>
      <c r="N747" s="410"/>
      <c r="O747" s="411"/>
      <c r="X747" s="394"/>
      <c r="AA747" s="409"/>
      <c r="AB747" s="132"/>
      <c r="AC747" s="132"/>
      <c r="AD747" s="132"/>
      <c r="AE747" s="132"/>
      <c r="AF747" s="132"/>
      <c r="AG747" s="132"/>
      <c r="AH747" s="132"/>
      <c r="AI747" s="132"/>
      <c r="AJ747" s="132"/>
      <c r="AK747" s="410"/>
      <c r="AL747" s="411"/>
      <c r="AU747" s="394"/>
    </row>
    <row r="748" spans="4:47" ht="15" customHeight="1" x14ac:dyDescent="0.25">
      <c r="D748" s="641"/>
      <c r="E748" s="642"/>
      <c r="F748" s="642"/>
      <c r="G748" s="642"/>
      <c r="H748" s="642"/>
      <c r="I748" s="642"/>
      <c r="J748" s="642"/>
      <c r="K748" s="642"/>
      <c r="L748" s="642"/>
      <c r="M748" s="642"/>
      <c r="N748" s="643"/>
      <c r="X748" s="394"/>
      <c r="AA748" s="641"/>
      <c r="AB748" s="642"/>
      <c r="AC748" s="642"/>
      <c r="AD748" s="642"/>
      <c r="AE748" s="642"/>
      <c r="AF748" s="642"/>
      <c r="AG748" s="642"/>
      <c r="AH748" s="642"/>
      <c r="AI748" s="642"/>
      <c r="AJ748" s="642"/>
      <c r="AK748" s="643"/>
      <c r="AU748" s="394"/>
    </row>
    <row r="749" spans="4:47" ht="15" customHeight="1" x14ac:dyDescent="0.25">
      <c r="D749" s="398"/>
      <c r="E749" s="124" t="s">
        <v>35</v>
      </c>
      <c r="F749" s="353">
        <v>91</v>
      </c>
      <c r="G749" s="124" t="s">
        <v>306</v>
      </c>
      <c r="H749" s="124"/>
      <c r="I749" s="124"/>
      <c r="J749" s="21" t="s">
        <v>144</v>
      </c>
      <c r="K749" s="265"/>
      <c r="L749" s="1"/>
      <c r="M749" s="1"/>
      <c r="N749" s="400"/>
      <c r="X749" s="394"/>
      <c r="AA749" s="398"/>
      <c r="AB749" s="124" t="s">
        <v>35</v>
      </c>
      <c r="AC749" s="353">
        <v>91</v>
      </c>
      <c r="AD749" s="124" t="s">
        <v>306</v>
      </c>
      <c r="AE749" s="124"/>
      <c r="AF749" s="124"/>
      <c r="AG749" s="21" t="s">
        <v>144</v>
      </c>
      <c r="AH749" s="399"/>
      <c r="AI749" s="1"/>
      <c r="AJ749" s="1"/>
      <c r="AK749" s="400"/>
      <c r="AU749" s="394"/>
    </row>
    <row r="750" spans="4:47" ht="15" customHeight="1" x14ac:dyDescent="0.25">
      <c r="D750" s="644" t="s">
        <v>36</v>
      </c>
      <c r="E750" s="645"/>
      <c r="F750" s="268" t="s">
        <v>28</v>
      </c>
      <c r="G750" s="402" t="str">
        <f t="shared" ref="G750" si="2587">IF(F750=O$4,P$4,IF(F750=O$5,P$5,IF(F750=O$6,P$6,IF(F750=O$7,P$7,IF(F750=O$8,"","")))))</f>
        <v/>
      </c>
      <c r="H750" s="403"/>
      <c r="I750" s="403"/>
      <c r="J750" s="21" t="s">
        <v>145</v>
      </c>
      <c r="K750" s="265"/>
      <c r="L750" s="3"/>
      <c r="M750" s="3"/>
      <c r="N750" s="404"/>
      <c r="X750" s="394"/>
      <c r="AA750" s="644" t="s">
        <v>36</v>
      </c>
      <c r="AB750" s="645"/>
      <c r="AC750" s="401" t="s">
        <v>28</v>
      </c>
      <c r="AD750" s="402" t="str">
        <f t="shared" ref="AD750" si="2588">IF(AC750=AL$4,AM$4,IF(AC750=AL$5,AM$5,IF(AC750=AL$6,AM$6,IF(AC750=AL$7,AM$7,IF(AC750=AL$8,"","")))))</f>
        <v/>
      </c>
      <c r="AE750" s="403"/>
      <c r="AF750" s="403"/>
      <c r="AG750" s="21" t="s">
        <v>145</v>
      </c>
      <c r="AH750" s="399"/>
      <c r="AI750" s="3"/>
      <c r="AJ750" s="3"/>
      <c r="AK750" s="404"/>
      <c r="AU750" s="394"/>
    </row>
    <row r="751" spans="4:47" ht="15" customHeight="1" x14ac:dyDescent="0.25">
      <c r="D751" s="405" t="s">
        <v>299</v>
      </c>
      <c r="E751" s="361" t="s">
        <v>59</v>
      </c>
      <c r="F751" s="124" t="s">
        <v>37</v>
      </c>
      <c r="G751" s="124" t="s">
        <v>38</v>
      </c>
      <c r="H751" s="124"/>
      <c r="I751" s="124"/>
      <c r="J751" s="124" t="s">
        <v>39</v>
      </c>
      <c r="K751" s="124"/>
      <c r="L751" s="124"/>
      <c r="M751" s="124"/>
      <c r="N751" s="406" t="s">
        <v>40</v>
      </c>
      <c r="O751" s="396" t="s">
        <v>25</v>
      </c>
      <c r="P751" s="396"/>
      <c r="Q751" s="396" t="str">
        <f t="shared" ref="Q751" si="2589">IF($F$23="","",$F$23)</f>
        <v>Education /Job Training</v>
      </c>
      <c r="R751" s="396" t="str">
        <f t="shared" ref="R751" si="2590">IF($F$24="","",$F$24)</f>
        <v>Health Services</v>
      </c>
      <c r="S751" s="396" t="str">
        <f t="shared" ref="S751" si="2591">IF($F$25="","",$F$25)</f>
        <v>Recreation</v>
      </c>
      <c r="X751" s="394"/>
      <c r="AA751" s="405" t="s">
        <v>299</v>
      </c>
      <c r="AB751" s="361" t="s">
        <v>59</v>
      </c>
      <c r="AC751" s="124" t="s">
        <v>37</v>
      </c>
      <c r="AD751" s="124" t="s">
        <v>38</v>
      </c>
      <c r="AE751" s="124"/>
      <c r="AF751" s="124"/>
      <c r="AG751" s="124" t="s">
        <v>39</v>
      </c>
      <c r="AH751" s="124"/>
      <c r="AI751" s="124"/>
      <c r="AJ751" s="124"/>
      <c r="AK751" s="406" t="s">
        <v>40</v>
      </c>
      <c r="AL751" s="396" t="s">
        <v>25</v>
      </c>
      <c r="AM751" s="396"/>
      <c r="AN751" s="396" t="str">
        <f t="shared" ref="AN751" si="2592">IF($F$23="","",$F$23)</f>
        <v>Education /Job Training</v>
      </c>
      <c r="AO751" s="396" t="str">
        <f t="shared" ref="AO751" si="2593">IF($F$24="","",$F$24)</f>
        <v>Health Services</v>
      </c>
      <c r="AP751" s="396" t="str">
        <f t="shared" ref="AP751" si="2594">IF($F$25="","",$F$25)</f>
        <v>Recreation</v>
      </c>
      <c r="AU751" s="394"/>
    </row>
    <row r="752" spans="4:47" ht="15" customHeight="1" x14ac:dyDescent="0.25">
      <c r="D752" s="407" t="str">
        <f t="shared" ref="D752:D754" si="2595">IFERROR(VLOOKUP($E752,$U$4:$V$6,2,0),"")</f>
        <v/>
      </c>
      <c r="E752" s="354" t="str">
        <f t="shared" ref="E752" si="2596">IF(OR(N752="",N752=0,G752="",J752=""),"",(IF(AND(F750=O$4,N752&lt;=Q$4),3,IF(AND(F750=O$4,N752&lt;=R$4),2,IF(AND(F750=O$4,N752&lt;=S$4),1,0)))+IF(AND(F750=O$5,N752&lt;=Q$5),3,IF(AND(F750=O$5,N752&lt;=R$5),2,IF(AND(F750=O$5,N752&lt;=S$5),1,0)))+IF(AND(F750=O$6,N752&lt;=Q$6),3,IF(AND(F750=O$6,N752&lt;=R$6),2,IF(AND(F750=O$6,N752&lt;=S$6),1,0)))+IF(AND(F750=O$7,N752&lt;=Q$7),3,IF(AND(F750=O$7,N752&lt;=R$7),2,IF(AND(F750=O$7,N752&lt;=S$7),1,0)))))</f>
        <v/>
      </c>
      <c r="F752" s="276" t="str">
        <f t="shared" ref="F752" si="2597">IF($F$23="","",$F$23)</f>
        <v>Education /Job Training</v>
      </c>
      <c r="G752" s="638"/>
      <c r="H752" s="639"/>
      <c r="I752" s="640"/>
      <c r="J752" s="638"/>
      <c r="K752" s="639"/>
      <c r="L752" s="639"/>
      <c r="M752" s="640"/>
      <c r="N752" s="269"/>
      <c r="O752" s="392">
        <f t="shared" ref="O752" si="2598">IF(F750="",0,1)</f>
        <v>0</v>
      </c>
      <c r="Q752" s="392" t="str">
        <f t="shared" ref="Q752" si="2599">IF(F750="","",IF(E752="",0,E752))</f>
        <v/>
      </c>
      <c r="R752" s="392" t="str">
        <f t="shared" ref="R752" si="2600">IF(F750="","",IF(E753="",0,E753))</f>
        <v/>
      </c>
      <c r="S752" s="392" t="str">
        <f t="shared" ref="S752" si="2601">IF(F750="","",IF(E754="",0,E754))</f>
        <v/>
      </c>
      <c r="X752" s="394"/>
      <c r="AA752" s="407" t="str">
        <f t="shared" ref="AA752:AA810" si="2602">IFERROR(VLOOKUP($AB752,$AR$4:$AS$6,2,0),"")</f>
        <v/>
      </c>
      <c r="AB752" s="354" t="str">
        <f t="shared" ref="AB752" si="2603">IF(OR(AK752="",AK752=0,AD752="",AG752=""),"",(IF(AND(AC750=AL$4,AK752&lt;=AN$4),3,IF(AND(AC750=AL$4,AK752&lt;=AO$4),2,IF(AND(AC750=AL$4,AK752&lt;=AP$4),1,0)))+IF(AND(AC750=AL$5,AK752&lt;=AN$5),3,IF(AND(AC750=AL$5,AK752&lt;=AO$5),2,IF(AND(AC750=AL$5,AK752&lt;=AP$5),1,0)))+IF(AND(AC750=AL$6,AK752&lt;=AN$6),3,IF(AND(AC750=AL$6,AK752&lt;=AO$6),2,IF(AND(AC750=AL$6,AK752&lt;=AP$6),1,0)))+IF(AND(AC750=AL$7,AK752&lt;=AN$7),3,IF(AND(AC750=AL$7,AK752&lt;=AO$7),2,IF(AND(AC750=AL$7,AK752&lt;=AP$7),1,0)))))</f>
        <v/>
      </c>
      <c r="AC752" s="276" t="str">
        <f t="shared" ref="AC752" si="2604">IF($F$23="","",$F$23)</f>
        <v>Education /Job Training</v>
      </c>
      <c r="AD752" s="646"/>
      <c r="AE752" s="647"/>
      <c r="AF752" s="648"/>
      <c r="AG752" s="646"/>
      <c r="AH752" s="647"/>
      <c r="AI752" s="647"/>
      <c r="AJ752" s="648"/>
      <c r="AK752" s="408"/>
      <c r="AL752" s="392">
        <f t="shared" ref="AL752" si="2605">IF(AC750="",0,1)</f>
        <v>0</v>
      </c>
      <c r="AN752" s="392" t="str">
        <f t="shared" ref="AN752" si="2606">IF(AC750="","",IF(AB752="",0,AB752))</f>
        <v/>
      </c>
      <c r="AO752" s="392" t="str">
        <f t="shared" ref="AO752" si="2607">IF(AC750="","",IF(AB753="",0,AB753))</f>
        <v/>
      </c>
      <c r="AP752" s="392" t="str">
        <f t="shared" ref="AP752" si="2608">IF(AC750="","",IF(AB754="",0,AB754))</f>
        <v/>
      </c>
      <c r="AU752" s="394"/>
    </row>
    <row r="753" spans="4:47" ht="15" customHeight="1" x14ac:dyDescent="0.25">
      <c r="D753" s="407" t="str">
        <f t="shared" si="2595"/>
        <v/>
      </c>
      <c r="E753" s="354" t="str">
        <f t="shared" ref="E753" si="2609">IF(OR(N753="",N753=0,G753="",J753=""),"",(IF(AND(F750=O$4,N753&lt;=Q$4),3,IF(AND(F750=O$4,N753&lt;=R$4),2,IF(AND(F750=O$4,N753&lt;=S$4),1,0)))+IF(AND(F750=O$5,N753&lt;=Q$5),3,IF(AND(F750=O$5,N753&lt;=R$5),2,IF(AND(F750=O$5,N753&lt;=S$5),1,0)))+IF(AND(F750=O$6,N753&lt;=Q$6),3,IF(AND(F750=O$6,N753&lt;=R$6),2,IF(AND(F750=O$6,N753&lt;=S$6),1,0)))+IF(AND(F750=O$7,N753&lt;=Q$7),3,IF(AND(F750=O$7,N753&lt;=R$7),2,IF(AND(F750=O$7,N753&lt;=S$7),1,0)))))</f>
        <v/>
      </c>
      <c r="F753" s="276" t="str">
        <f t="shared" ref="F753" si="2610">IF($F$24="","",$F$24)</f>
        <v>Health Services</v>
      </c>
      <c r="G753" s="638"/>
      <c r="H753" s="639"/>
      <c r="I753" s="640"/>
      <c r="J753" s="638"/>
      <c r="K753" s="639"/>
      <c r="L753" s="639"/>
      <c r="M753" s="640"/>
      <c r="N753" s="269"/>
      <c r="X753" s="394"/>
      <c r="AA753" s="407" t="str">
        <f t="shared" si="2602"/>
        <v/>
      </c>
      <c r="AB753" s="354" t="str">
        <f t="shared" ref="AB753" si="2611">IF(OR(AK753="",AK753=0,AD753="",AG753=""),"",(IF(AND(AC750=AL$4,AK753&lt;=AN$4),3,IF(AND(AC750=AL$4,AK753&lt;=AO$4),2,IF(AND(AC750=AL$4,AK753&lt;=AP$4),1,0)))+IF(AND(AC750=AL$5,AK753&lt;=AN$5),3,IF(AND(AC750=AL$5,AK753&lt;=AO$5),2,IF(AND(AC750=AL$5,AK753&lt;=AP$5),1,0)))+IF(AND(AC750=AL$6,AK753&lt;=AN$6),3,IF(AND(AC750=AL$6,AK753&lt;=AO$6),2,IF(AND(AC750=AL$6,AK753&lt;=AP$6),1,0)))+IF(AND(AC750=AL$7,AK753&lt;=AN$7),3,IF(AND(AC750=AL$7,AK753&lt;=AO$7),2,IF(AND(AC750=AL$7,AK753&lt;=AP$7),1,0)))))</f>
        <v/>
      </c>
      <c r="AC753" s="276" t="str">
        <f t="shared" ref="AC753" si="2612">IF($F$24="","",$F$24)</f>
        <v>Health Services</v>
      </c>
      <c r="AD753" s="646"/>
      <c r="AE753" s="647"/>
      <c r="AF753" s="648"/>
      <c r="AG753" s="646"/>
      <c r="AH753" s="647"/>
      <c r="AI753" s="647"/>
      <c r="AJ753" s="648"/>
      <c r="AK753" s="408"/>
      <c r="AU753" s="394"/>
    </row>
    <row r="754" spans="4:47" ht="15" customHeight="1" x14ac:dyDescent="0.25">
      <c r="D754" s="407" t="str">
        <f t="shared" si="2595"/>
        <v/>
      </c>
      <c r="E754" s="354" t="str">
        <f t="shared" ref="E754" si="2613">IF(OR(N754="",N754=0,G754="",J754=""),"",(IF(AND(F750=O$4,N754&lt;=Q$4),3,IF(AND(F750=O$4,N754&lt;=R$4),2,IF(AND(F750=O$4,N754&lt;=S$4),1,0)))+IF(AND(F750=O$5,N754&lt;=Q$5),3,IF(AND(F750=O$5,N754&lt;=R$5),2,IF(AND(F750=O$5,N754&lt;=S$5),1,0)))+IF(AND(F750=O$6,N754&lt;=Q$6),3,IF(AND(F750=O$6,N754&lt;=R$6),2,IF(AND(F750=O$6,N754&lt;=S$6),1,0)))+IF(AND(F750=O$7,N754&lt;=Q$7),3,IF(AND(F750=O$7,N754&lt;=R$7),2,IF(AND(F750=O$7,N754&lt;=S$7),1,0)))))</f>
        <v/>
      </c>
      <c r="F754" s="276" t="str">
        <f t="shared" ref="F754" si="2614">IF($F$25="","",$F$25)</f>
        <v>Recreation</v>
      </c>
      <c r="G754" s="638"/>
      <c r="H754" s="639"/>
      <c r="I754" s="640"/>
      <c r="J754" s="638"/>
      <c r="K754" s="639"/>
      <c r="L754" s="639"/>
      <c r="M754" s="640"/>
      <c r="N754" s="269"/>
      <c r="X754" s="394"/>
      <c r="AA754" s="407" t="str">
        <f t="shared" si="2602"/>
        <v/>
      </c>
      <c r="AB754" s="354" t="str">
        <f t="shared" ref="AB754" si="2615">IF(OR(AK754="",AK754=0,AD754="",AG754=""),"",(IF(AND(AC750=AL$4,AK754&lt;=AN$4),3,IF(AND(AC750=AL$4,AK754&lt;=AO$4),2,IF(AND(AC750=AL$4,AK754&lt;=AP$4),1,0)))+IF(AND(AC750=AL$5,AK754&lt;=AN$5),3,IF(AND(AC750=AL$5,AK754&lt;=AO$5),2,IF(AND(AC750=AL$5,AK754&lt;=AP$5),1,0)))+IF(AND(AC750=AL$6,AK754&lt;=AN$6),3,IF(AND(AC750=AL$6,AK754&lt;=AO$6),2,IF(AND(AC750=AL$6,AK754&lt;=AP$6),1,0)))+IF(AND(AC750=AL$7,AK754&lt;=AN$7),3,IF(AND(AC750=AL$7,AK754&lt;=AO$7),2,IF(AND(AC750=AL$7,AK754&lt;=AP$7),1,0)))))</f>
        <v/>
      </c>
      <c r="AC754" s="276" t="str">
        <f t="shared" ref="AC754" si="2616">IF($F$25="","",$F$25)</f>
        <v>Recreation</v>
      </c>
      <c r="AD754" s="646"/>
      <c r="AE754" s="647"/>
      <c r="AF754" s="648"/>
      <c r="AG754" s="646"/>
      <c r="AH754" s="647"/>
      <c r="AI754" s="647"/>
      <c r="AJ754" s="648"/>
      <c r="AK754" s="408"/>
      <c r="AU754" s="394"/>
    </row>
    <row r="755" spans="4:47" ht="15" customHeight="1" thickBot="1" x14ac:dyDescent="0.3">
      <c r="D755" s="409"/>
      <c r="E755" s="132"/>
      <c r="F755" s="132"/>
      <c r="G755" s="132"/>
      <c r="H755" s="132"/>
      <c r="I755" s="132"/>
      <c r="J755" s="132"/>
      <c r="K755" s="132"/>
      <c r="L755" s="132"/>
      <c r="M755" s="132"/>
      <c r="N755" s="410"/>
      <c r="O755" s="411"/>
      <c r="X755" s="394"/>
      <c r="AA755" s="409"/>
      <c r="AB755" s="132"/>
      <c r="AC755" s="132"/>
      <c r="AD755" s="132"/>
      <c r="AE755" s="132"/>
      <c r="AF755" s="132"/>
      <c r="AG755" s="132"/>
      <c r="AH755" s="132"/>
      <c r="AI755" s="132"/>
      <c r="AJ755" s="132"/>
      <c r="AK755" s="410"/>
      <c r="AL755" s="411"/>
      <c r="AU755" s="394"/>
    </row>
    <row r="756" spans="4:47" x14ac:dyDescent="0.25">
      <c r="D756" s="641"/>
      <c r="E756" s="642"/>
      <c r="F756" s="642"/>
      <c r="G756" s="642"/>
      <c r="H756" s="642"/>
      <c r="I756" s="642"/>
      <c r="J756" s="642"/>
      <c r="K756" s="642"/>
      <c r="L756" s="642"/>
      <c r="M756" s="642"/>
      <c r="N756" s="643"/>
      <c r="X756" s="394"/>
      <c r="AA756" s="641"/>
      <c r="AB756" s="642"/>
      <c r="AC756" s="642"/>
      <c r="AD756" s="642"/>
      <c r="AE756" s="642"/>
      <c r="AF756" s="642"/>
      <c r="AG756" s="642"/>
      <c r="AH756" s="642"/>
      <c r="AI756" s="642"/>
      <c r="AJ756" s="642"/>
      <c r="AK756" s="643"/>
      <c r="AU756" s="394"/>
    </row>
    <row r="757" spans="4:47" x14ac:dyDescent="0.25">
      <c r="D757" s="398"/>
      <c r="E757" s="124" t="s">
        <v>35</v>
      </c>
      <c r="F757" s="353">
        <v>92</v>
      </c>
      <c r="G757" s="124" t="s">
        <v>306</v>
      </c>
      <c r="H757" s="124"/>
      <c r="I757" s="124"/>
      <c r="J757" s="21" t="s">
        <v>144</v>
      </c>
      <c r="K757" s="265"/>
      <c r="L757" s="1"/>
      <c r="M757" s="1"/>
      <c r="N757" s="400"/>
      <c r="X757" s="394"/>
      <c r="AA757" s="398"/>
      <c r="AB757" s="124" t="s">
        <v>35</v>
      </c>
      <c r="AC757" s="353">
        <v>92</v>
      </c>
      <c r="AD757" s="124" t="s">
        <v>306</v>
      </c>
      <c r="AE757" s="124"/>
      <c r="AF757" s="124"/>
      <c r="AG757" s="21" t="s">
        <v>144</v>
      </c>
      <c r="AH757" s="399"/>
      <c r="AI757" s="1"/>
      <c r="AJ757" s="1"/>
      <c r="AK757" s="400"/>
      <c r="AU757" s="394"/>
    </row>
    <row r="758" spans="4:47" x14ac:dyDescent="0.25">
      <c r="D758" s="644" t="s">
        <v>36</v>
      </c>
      <c r="E758" s="645"/>
      <c r="F758" s="268" t="s">
        <v>28</v>
      </c>
      <c r="G758" s="402" t="str">
        <f t="shared" ref="G758" si="2617">IF(F758=O$4,P$4,IF(F758=O$5,P$5,IF(F758=O$6,P$6,IF(F758=O$7,P$7,IF(F758=O$8,"","")))))</f>
        <v/>
      </c>
      <c r="H758" s="403"/>
      <c r="I758" s="403"/>
      <c r="J758" s="21" t="s">
        <v>145</v>
      </c>
      <c r="K758" s="265"/>
      <c r="L758" s="3"/>
      <c r="M758" s="3"/>
      <c r="N758" s="404"/>
      <c r="X758" s="394"/>
      <c r="AA758" s="644" t="s">
        <v>36</v>
      </c>
      <c r="AB758" s="645"/>
      <c r="AC758" s="401" t="s">
        <v>28</v>
      </c>
      <c r="AD758" s="402" t="str">
        <f t="shared" ref="AD758" si="2618">IF(AC758=AL$4,AM$4,IF(AC758=AL$5,AM$5,IF(AC758=AL$6,AM$6,IF(AC758=AL$7,AM$7,IF(AC758=AL$8,"","")))))</f>
        <v/>
      </c>
      <c r="AE758" s="403"/>
      <c r="AF758" s="403"/>
      <c r="AG758" s="21" t="s">
        <v>145</v>
      </c>
      <c r="AH758" s="399"/>
      <c r="AI758" s="3"/>
      <c r="AJ758" s="3"/>
      <c r="AK758" s="404"/>
      <c r="AU758" s="394"/>
    </row>
    <row r="759" spans="4:47" x14ac:dyDescent="0.25">
      <c r="D759" s="405" t="s">
        <v>299</v>
      </c>
      <c r="E759" s="361" t="s">
        <v>59</v>
      </c>
      <c r="F759" s="124" t="s">
        <v>37</v>
      </c>
      <c r="G759" s="124" t="s">
        <v>38</v>
      </c>
      <c r="H759" s="124"/>
      <c r="I759" s="124"/>
      <c r="J759" s="124" t="s">
        <v>39</v>
      </c>
      <c r="K759" s="124"/>
      <c r="L759" s="124"/>
      <c r="M759" s="124"/>
      <c r="N759" s="406" t="s">
        <v>40</v>
      </c>
      <c r="O759" s="396" t="s">
        <v>25</v>
      </c>
      <c r="P759" s="396"/>
      <c r="Q759" s="396" t="str">
        <f t="shared" ref="Q759" si="2619">IF($F$23="","",$F$23)</f>
        <v>Education /Job Training</v>
      </c>
      <c r="R759" s="396" t="str">
        <f t="shared" ref="R759" si="2620">IF($F$24="","",$F$24)</f>
        <v>Health Services</v>
      </c>
      <c r="S759" s="396" t="str">
        <f t="shared" ref="S759" si="2621">IF($F$25="","",$F$25)</f>
        <v>Recreation</v>
      </c>
      <c r="X759" s="394"/>
      <c r="AA759" s="405" t="s">
        <v>299</v>
      </c>
      <c r="AB759" s="361" t="s">
        <v>59</v>
      </c>
      <c r="AC759" s="124" t="s">
        <v>37</v>
      </c>
      <c r="AD759" s="124" t="s">
        <v>38</v>
      </c>
      <c r="AE759" s="124"/>
      <c r="AF759" s="124"/>
      <c r="AG759" s="124" t="s">
        <v>39</v>
      </c>
      <c r="AH759" s="124"/>
      <c r="AI759" s="124"/>
      <c r="AJ759" s="124"/>
      <c r="AK759" s="406" t="s">
        <v>40</v>
      </c>
      <c r="AL759" s="396" t="s">
        <v>25</v>
      </c>
      <c r="AM759" s="396"/>
      <c r="AN759" s="396" t="str">
        <f t="shared" ref="AN759" si="2622">IF($F$23="","",$F$23)</f>
        <v>Education /Job Training</v>
      </c>
      <c r="AO759" s="396" t="str">
        <f t="shared" ref="AO759" si="2623">IF($F$24="","",$F$24)</f>
        <v>Health Services</v>
      </c>
      <c r="AP759" s="396" t="str">
        <f t="shared" ref="AP759" si="2624">IF($F$25="","",$F$25)</f>
        <v>Recreation</v>
      </c>
      <c r="AU759" s="394"/>
    </row>
    <row r="760" spans="4:47" ht="15.75" customHeight="1" x14ac:dyDescent="0.25">
      <c r="D760" s="407" t="str">
        <f t="shared" ref="D760:D762" si="2625">IFERROR(VLOOKUP($E760,$U$4:$V$6,2,0),"")</f>
        <v/>
      </c>
      <c r="E760" s="354" t="str">
        <f t="shared" ref="E760" si="2626">IF(OR(N760="",N760=0,G760="",J760=""),"",(IF(AND(F758=O$4,N760&lt;=Q$4),3,IF(AND(F758=O$4,N760&lt;=R$4),2,IF(AND(F758=O$4,N760&lt;=S$4),1,0)))+IF(AND(F758=O$5,N760&lt;=Q$5),3,IF(AND(F758=O$5,N760&lt;=R$5),2,IF(AND(F758=O$5,N760&lt;=S$5),1,0)))+IF(AND(F758=O$6,N760&lt;=Q$6),3,IF(AND(F758=O$6,N760&lt;=R$6),2,IF(AND(F758=O$6,N760&lt;=S$6),1,0)))+IF(AND(F758=O$7,N760&lt;=Q$7),3,IF(AND(F758=O$7,N760&lt;=R$7),2,IF(AND(F758=O$7,N760&lt;=S$7),1,0)))))</f>
        <v/>
      </c>
      <c r="F760" s="276" t="str">
        <f t="shared" ref="F760" si="2627">IF($F$23="","",$F$23)</f>
        <v>Education /Job Training</v>
      </c>
      <c r="G760" s="638"/>
      <c r="H760" s="639"/>
      <c r="I760" s="640"/>
      <c r="J760" s="638"/>
      <c r="K760" s="639"/>
      <c r="L760" s="639"/>
      <c r="M760" s="640"/>
      <c r="N760" s="269"/>
      <c r="O760" s="392">
        <f t="shared" ref="O760" si="2628">IF(F758="",0,1)</f>
        <v>0</v>
      </c>
      <c r="Q760" s="392" t="str">
        <f t="shared" ref="Q760" si="2629">IF(F758="","",IF(E760="",0,E760))</f>
        <v/>
      </c>
      <c r="R760" s="392" t="str">
        <f t="shared" ref="R760" si="2630">IF(F758="","",IF(E761="",0,E761))</f>
        <v/>
      </c>
      <c r="S760" s="392" t="str">
        <f t="shared" ref="S760" si="2631">IF(F758="","",IF(E762="",0,E762))</f>
        <v/>
      </c>
      <c r="X760" s="394"/>
      <c r="AA760" s="407" t="str">
        <f t="shared" si="2602"/>
        <v/>
      </c>
      <c r="AB760" s="354" t="str">
        <f t="shared" ref="AB760" si="2632">IF(OR(AK760="",AK760=0,AD760="",AG760=""),"",(IF(AND(AC758=AL$4,AK760&lt;=AN$4),3,IF(AND(AC758=AL$4,AK760&lt;=AO$4),2,IF(AND(AC758=AL$4,AK760&lt;=AP$4),1,0)))+IF(AND(AC758=AL$5,AK760&lt;=AN$5),3,IF(AND(AC758=AL$5,AK760&lt;=AO$5),2,IF(AND(AC758=AL$5,AK760&lt;=AP$5),1,0)))+IF(AND(AC758=AL$6,AK760&lt;=AN$6),3,IF(AND(AC758=AL$6,AK760&lt;=AO$6),2,IF(AND(AC758=AL$6,AK760&lt;=AP$6),1,0)))+IF(AND(AC758=AL$7,AK760&lt;=AN$7),3,IF(AND(AC758=AL$7,AK760&lt;=AO$7),2,IF(AND(AC758=AL$7,AK760&lt;=AP$7),1,0)))))</f>
        <v/>
      </c>
      <c r="AC760" s="276" t="str">
        <f t="shared" ref="AC760" si="2633">IF($F$23="","",$F$23)</f>
        <v>Education /Job Training</v>
      </c>
      <c r="AD760" s="646"/>
      <c r="AE760" s="647"/>
      <c r="AF760" s="648"/>
      <c r="AG760" s="646"/>
      <c r="AH760" s="647"/>
      <c r="AI760" s="647"/>
      <c r="AJ760" s="648"/>
      <c r="AK760" s="408"/>
      <c r="AL760" s="392">
        <f t="shared" ref="AL760" si="2634">IF(AC758="",0,1)</f>
        <v>0</v>
      </c>
      <c r="AN760" s="392" t="str">
        <f t="shared" ref="AN760" si="2635">IF(AC758="","",IF(AB760="",0,AB760))</f>
        <v/>
      </c>
      <c r="AO760" s="392" t="str">
        <f t="shared" ref="AO760" si="2636">IF(AC758="","",IF(AB761="",0,AB761))</f>
        <v/>
      </c>
      <c r="AP760" s="392" t="str">
        <f t="shared" ref="AP760" si="2637">IF(AC758="","",IF(AB762="",0,AB762))</f>
        <v/>
      </c>
      <c r="AU760" s="394"/>
    </row>
    <row r="761" spans="4:47" x14ac:dyDescent="0.25">
      <c r="D761" s="407" t="str">
        <f t="shared" si="2625"/>
        <v/>
      </c>
      <c r="E761" s="354" t="str">
        <f t="shared" ref="E761" si="2638">IF(OR(N761="",N761=0,G761="",J761=""),"",(IF(AND(F758=O$4,N761&lt;=Q$4),3,IF(AND(F758=O$4,N761&lt;=R$4),2,IF(AND(F758=O$4,N761&lt;=S$4),1,0)))+IF(AND(F758=O$5,N761&lt;=Q$5),3,IF(AND(F758=O$5,N761&lt;=R$5),2,IF(AND(F758=O$5,N761&lt;=S$5),1,0)))+IF(AND(F758=O$6,N761&lt;=Q$6),3,IF(AND(F758=O$6,N761&lt;=R$6),2,IF(AND(F758=O$6,N761&lt;=S$6),1,0)))+IF(AND(F758=O$7,N761&lt;=Q$7),3,IF(AND(F758=O$7,N761&lt;=R$7),2,IF(AND(F758=O$7,N761&lt;=S$7),1,0)))))</f>
        <v/>
      </c>
      <c r="F761" s="276" t="str">
        <f t="shared" ref="F761" si="2639">IF($F$24="","",$F$24)</f>
        <v>Health Services</v>
      </c>
      <c r="G761" s="638"/>
      <c r="H761" s="639"/>
      <c r="I761" s="640"/>
      <c r="J761" s="638"/>
      <c r="K761" s="639"/>
      <c r="L761" s="639"/>
      <c r="M761" s="640"/>
      <c r="N761" s="269"/>
      <c r="X761" s="394"/>
      <c r="AA761" s="407" t="str">
        <f t="shared" si="2602"/>
        <v/>
      </c>
      <c r="AB761" s="354" t="str">
        <f t="shared" ref="AB761" si="2640">IF(OR(AK761="",AK761=0,AD761="",AG761=""),"",(IF(AND(AC758=AL$4,AK761&lt;=AN$4),3,IF(AND(AC758=AL$4,AK761&lt;=AO$4),2,IF(AND(AC758=AL$4,AK761&lt;=AP$4),1,0)))+IF(AND(AC758=AL$5,AK761&lt;=AN$5),3,IF(AND(AC758=AL$5,AK761&lt;=AO$5),2,IF(AND(AC758=AL$5,AK761&lt;=AP$5),1,0)))+IF(AND(AC758=AL$6,AK761&lt;=AN$6),3,IF(AND(AC758=AL$6,AK761&lt;=AO$6),2,IF(AND(AC758=AL$6,AK761&lt;=AP$6),1,0)))+IF(AND(AC758=AL$7,AK761&lt;=AN$7),3,IF(AND(AC758=AL$7,AK761&lt;=AO$7),2,IF(AND(AC758=AL$7,AK761&lt;=AP$7),1,0)))))</f>
        <v/>
      </c>
      <c r="AC761" s="276" t="str">
        <f t="shared" ref="AC761" si="2641">IF($F$24="","",$F$24)</f>
        <v>Health Services</v>
      </c>
      <c r="AD761" s="646"/>
      <c r="AE761" s="647"/>
      <c r="AF761" s="648"/>
      <c r="AG761" s="646"/>
      <c r="AH761" s="647"/>
      <c r="AI761" s="647"/>
      <c r="AJ761" s="648"/>
      <c r="AK761" s="408"/>
      <c r="AU761" s="394"/>
    </row>
    <row r="762" spans="4:47" ht="15" customHeight="1" x14ac:dyDescent="0.25">
      <c r="D762" s="407" t="str">
        <f t="shared" si="2625"/>
        <v/>
      </c>
      <c r="E762" s="354" t="str">
        <f t="shared" ref="E762" si="2642">IF(OR(N762="",N762=0,G762="",J762=""),"",(IF(AND(F758=O$4,N762&lt;=Q$4),3,IF(AND(F758=O$4,N762&lt;=R$4),2,IF(AND(F758=O$4,N762&lt;=S$4),1,0)))+IF(AND(F758=O$5,N762&lt;=Q$5),3,IF(AND(F758=O$5,N762&lt;=R$5),2,IF(AND(F758=O$5,N762&lt;=S$5),1,0)))+IF(AND(F758=O$6,N762&lt;=Q$6),3,IF(AND(F758=O$6,N762&lt;=R$6),2,IF(AND(F758=O$6,N762&lt;=S$6),1,0)))+IF(AND(F758=O$7,N762&lt;=Q$7),3,IF(AND(F758=O$7,N762&lt;=R$7),2,IF(AND(F758=O$7,N762&lt;=S$7),1,0)))))</f>
        <v/>
      </c>
      <c r="F762" s="276" t="str">
        <f t="shared" ref="F762" si="2643">IF($F$25="","",$F$25)</f>
        <v>Recreation</v>
      </c>
      <c r="G762" s="638"/>
      <c r="H762" s="639"/>
      <c r="I762" s="640"/>
      <c r="J762" s="638"/>
      <c r="K762" s="639"/>
      <c r="L762" s="639"/>
      <c r="M762" s="640"/>
      <c r="N762" s="269"/>
      <c r="X762" s="394"/>
      <c r="AA762" s="407" t="str">
        <f t="shared" si="2602"/>
        <v/>
      </c>
      <c r="AB762" s="354" t="str">
        <f t="shared" ref="AB762" si="2644">IF(OR(AK762="",AK762=0,AD762="",AG762=""),"",(IF(AND(AC758=AL$4,AK762&lt;=AN$4),3,IF(AND(AC758=AL$4,AK762&lt;=AO$4),2,IF(AND(AC758=AL$4,AK762&lt;=AP$4),1,0)))+IF(AND(AC758=AL$5,AK762&lt;=AN$5),3,IF(AND(AC758=AL$5,AK762&lt;=AO$5),2,IF(AND(AC758=AL$5,AK762&lt;=AP$5),1,0)))+IF(AND(AC758=AL$6,AK762&lt;=AN$6),3,IF(AND(AC758=AL$6,AK762&lt;=AO$6),2,IF(AND(AC758=AL$6,AK762&lt;=AP$6),1,0)))+IF(AND(AC758=AL$7,AK762&lt;=AN$7),3,IF(AND(AC758=AL$7,AK762&lt;=AO$7),2,IF(AND(AC758=AL$7,AK762&lt;=AP$7),1,0)))))</f>
        <v/>
      </c>
      <c r="AC762" s="276" t="str">
        <f t="shared" ref="AC762" si="2645">IF($F$25="","",$F$25)</f>
        <v>Recreation</v>
      </c>
      <c r="AD762" s="646"/>
      <c r="AE762" s="647"/>
      <c r="AF762" s="648"/>
      <c r="AG762" s="646"/>
      <c r="AH762" s="647"/>
      <c r="AI762" s="647"/>
      <c r="AJ762" s="648"/>
      <c r="AK762" s="408"/>
      <c r="AU762" s="394"/>
    </row>
    <row r="763" spans="4:47" ht="15" customHeight="1" thickBot="1" x14ac:dyDescent="0.3">
      <c r="D763" s="409"/>
      <c r="E763" s="132"/>
      <c r="F763" s="132"/>
      <c r="G763" s="132"/>
      <c r="H763" s="132"/>
      <c r="I763" s="132"/>
      <c r="J763" s="132"/>
      <c r="K763" s="132"/>
      <c r="L763" s="132"/>
      <c r="M763" s="132"/>
      <c r="N763" s="410"/>
      <c r="O763" s="411"/>
      <c r="X763" s="394"/>
      <c r="AA763" s="409"/>
      <c r="AB763" s="132"/>
      <c r="AC763" s="132"/>
      <c r="AD763" s="132"/>
      <c r="AE763" s="132"/>
      <c r="AF763" s="132"/>
      <c r="AG763" s="132"/>
      <c r="AH763" s="132"/>
      <c r="AI763" s="132"/>
      <c r="AJ763" s="132"/>
      <c r="AK763" s="410"/>
      <c r="AL763" s="411"/>
      <c r="AU763" s="394"/>
    </row>
    <row r="764" spans="4:47" ht="15" customHeight="1" x14ac:dyDescent="0.25">
      <c r="D764" s="641"/>
      <c r="E764" s="642"/>
      <c r="F764" s="642"/>
      <c r="G764" s="642"/>
      <c r="H764" s="642"/>
      <c r="I764" s="642"/>
      <c r="J764" s="642"/>
      <c r="K764" s="642"/>
      <c r="L764" s="642"/>
      <c r="M764" s="642"/>
      <c r="N764" s="643"/>
      <c r="X764" s="394"/>
      <c r="AA764" s="641"/>
      <c r="AB764" s="642"/>
      <c r="AC764" s="642"/>
      <c r="AD764" s="642"/>
      <c r="AE764" s="642"/>
      <c r="AF764" s="642"/>
      <c r="AG764" s="642"/>
      <c r="AH764" s="642"/>
      <c r="AI764" s="642"/>
      <c r="AJ764" s="642"/>
      <c r="AK764" s="643"/>
      <c r="AU764" s="394"/>
    </row>
    <row r="765" spans="4:47" ht="15" customHeight="1" x14ac:dyDescent="0.25">
      <c r="D765" s="398"/>
      <c r="E765" s="124" t="s">
        <v>35</v>
      </c>
      <c r="F765" s="353">
        <v>93</v>
      </c>
      <c r="G765" s="124" t="s">
        <v>306</v>
      </c>
      <c r="H765" s="124"/>
      <c r="I765" s="124"/>
      <c r="J765" s="21" t="s">
        <v>144</v>
      </c>
      <c r="K765" s="265"/>
      <c r="L765" s="1"/>
      <c r="M765" s="1"/>
      <c r="N765" s="400"/>
      <c r="X765" s="394"/>
      <c r="AA765" s="398"/>
      <c r="AB765" s="124" t="s">
        <v>35</v>
      </c>
      <c r="AC765" s="353">
        <v>93</v>
      </c>
      <c r="AD765" s="124" t="s">
        <v>306</v>
      </c>
      <c r="AE765" s="124"/>
      <c r="AF765" s="124"/>
      <c r="AG765" s="21" t="s">
        <v>144</v>
      </c>
      <c r="AH765" s="399"/>
      <c r="AI765" s="1"/>
      <c r="AJ765" s="1"/>
      <c r="AK765" s="400"/>
      <c r="AU765" s="394"/>
    </row>
    <row r="766" spans="4:47" ht="15" customHeight="1" x14ac:dyDescent="0.25">
      <c r="D766" s="644" t="s">
        <v>36</v>
      </c>
      <c r="E766" s="645"/>
      <c r="F766" s="268" t="s">
        <v>28</v>
      </c>
      <c r="G766" s="402" t="str">
        <f t="shared" ref="G766" si="2646">IF(F766=O$4,P$4,IF(F766=O$5,P$5,IF(F766=O$6,P$6,IF(F766=O$7,P$7,IF(F766=O$8,"","")))))</f>
        <v/>
      </c>
      <c r="H766" s="403"/>
      <c r="I766" s="403"/>
      <c r="J766" s="21" t="s">
        <v>145</v>
      </c>
      <c r="K766" s="265"/>
      <c r="L766" s="3"/>
      <c r="M766" s="3"/>
      <c r="N766" s="404"/>
      <c r="X766" s="394"/>
      <c r="AA766" s="644" t="s">
        <v>36</v>
      </c>
      <c r="AB766" s="645"/>
      <c r="AC766" s="401" t="s">
        <v>28</v>
      </c>
      <c r="AD766" s="402" t="str">
        <f t="shared" ref="AD766" si="2647">IF(AC766=AL$4,AM$4,IF(AC766=AL$5,AM$5,IF(AC766=AL$6,AM$6,IF(AC766=AL$7,AM$7,IF(AC766=AL$8,"","")))))</f>
        <v/>
      </c>
      <c r="AE766" s="403"/>
      <c r="AF766" s="403"/>
      <c r="AG766" s="21" t="s">
        <v>145</v>
      </c>
      <c r="AH766" s="399"/>
      <c r="AI766" s="3"/>
      <c r="AJ766" s="3"/>
      <c r="AK766" s="404"/>
      <c r="AU766" s="394"/>
    </row>
    <row r="767" spans="4:47" ht="15" customHeight="1" x14ac:dyDescent="0.25">
      <c r="D767" s="405" t="s">
        <v>299</v>
      </c>
      <c r="E767" s="361" t="s">
        <v>59</v>
      </c>
      <c r="F767" s="124" t="s">
        <v>37</v>
      </c>
      <c r="G767" s="124" t="s">
        <v>38</v>
      </c>
      <c r="H767" s="124"/>
      <c r="I767" s="124"/>
      <c r="J767" s="124" t="s">
        <v>39</v>
      </c>
      <c r="K767" s="124"/>
      <c r="L767" s="124"/>
      <c r="M767" s="124"/>
      <c r="N767" s="406" t="s">
        <v>40</v>
      </c>
      <c r="O767" s="396" t="s">
        <v>25</v>
      </c>
      <c r="P767" s="396"/>
      <c r="Q767" s="396" t="str">
        <f t="shared" ref="Q767" si="2648">IF($F$23="","",$F$23)</f>
        <v>Education /Job Training</v>
      </c>
      <c r="R767" s="396" t="str">
        <f t="shared" ref="R767" si="2649">IF($F$24="","",$F$24)</f>
        <v>Health Services</v>
      </c>
      <c r="S767" s="396" t="str">
        <f t="shared" ref="S767" si="2650">IF($F$25="","",$F$25)</f>
        <v>Recreation</v>
      </c>
      <c r="X767" s="394"/>
      <c r="AA767" s="405" t="s">
        <v>299</v>
      </c>
      <c r="AB767" s="361" t="s">
        <v>59</v>
      </c>
      <c r="AC767" s="124" t="s">
        <v>37</v>
      </c>
      <c r="AD767" s="124" t="s">
        <v>38</v>
      </c>
      <c r="AE767" s="124"/>
      <c r="AF767" s="124"/>
      <c r="AG767" s="124" t="s">
        <v>39</v>
      </c>
      <c r="AH767" s="124"/>
      <c r="AI767" s="124"/>
      <c r="AJ767" s="124"/>
      <c r="AK767" s="406" t="s">
        <v>40</v>
      </c>
      <c r="AL767" s="396" t="s">
        <v>25</v>
      </c>
      <c r="AM767" s="396"/>
      <c r="AN767" s="396" t="str">
        <f t="shared" ref="AN767" si="2651">IF($F$23="","",$F$23)</f>
        <v>Education /Job Training</v>
      </c>
      <c r="AO767" s="396" t="str">
        <f t="shared" ref="AO767" si="2652">IF($F$24="","",$F$24)</f>
        <v>Health Services</v>
      </c>
      <c r="AP767" s="396" t="str">
        <f t="shared" ref="AP767" si="2653">IF($F$25="","",$F$25)</f>
        <v>Recreation</v>
      </c>
      <c r="AU767" s="394"/>
    </row>
    <row r="768" spans="4:47" ht="15" customHeight="1" x14ac:dyDescent="0.25">
      <c r="D768" s="407" t="str">
        <f t="shared" ref="D768:D770" si="2654">IFERROR(VLOOKUP($E768,$U$4:$V$6,2,0),"")</f>
        <v/>
      </c>
      <c r="E768" s="354" t="str">
        <f t="shared" ref="E768" si="2655">IF(OR(N768="",N768=0,G768="",J768=""),"",(IF(AND(F766=O$4,N768&lt;=Q$4),3,IF(AND(F766=O$4,N768&lt;=R$4),2,IF(AND(F766=O$4,N768&lt;=S$4),1,0)))+IF(AND(F766=O$5,N768&lt;=Q$5),3,IF(AND(F766=O$5,N768&lt;=R$5),2,IF(AND(F766=O$5,N768&lt;=S$5),1,0)))+IF(AND(F766=O$6,N768&lt;=Q$6),3,IF(AND(F766=O$6,N768&lt;=R$6),2,IF(AND(F766=O$6,N768&lt;=S$6),1,0)))+IF(AND(F766=O$7,N768&lt;=Q$7),3,IF(AND(F766=O$7,N768&lt;=R$7),2,IF(AND(F766=O$7,N768&lt;=S$7),1,0)))))</f>
        <v/>
      </c>
      <c r="F768" s="276" t="str">
        <f t="shared" ref="F768" si="2656">IF($F$23="","",$F$23)</f>
        <v>Education /Job Training</v>
      </c>
      <c r="G768" s="638"/>
      <c r="H768" s="639"/>
      <c r="I768" s="640"/>
      <c r="J768" s="638"/>
      <c r="K768" s="639"/>
      <c r="L768" s="639"/>
      <c r="M768" s="640"/>
      <c r="N768" s="269"/>
      <c r="O768" s="392">
        <f t="shared" ref="O768" si="2657">IF(F766="",0,1)</f>
        <v>0</v>
      </c>
      <c r="Q768" s="392" t="str">
        <f t="shared" ref="Q768" si="2658">IF(F766="","",IF(E768="",0,E768))</f>
        <v/>
      </c>
      <c r="R768" s="392" t="str">
        <f t="shared" ref="R768" si="2659">IF(F766="","",IF(E769="",0,E769))</f>
        <v/>
      </c>
      <c r="S768" s="392" t="str">
        <f t="shared" ref="S768" si="2660">IF(F766="","",IF(E770="",0,E770))</f>
        <v/>
      </c>
      <c r="X768" s="394"/>
      <c r="AA768" s="407" t="str">
        <f t="shared" si="2602"/>
        <v/>
      </c>
      <c r="AB768" s="354" t="str">
        <f t="shared" ref="AB768" si="2661">IF(OR(AK768="",AK768=0,AD768="",AG768=""),"",(IF(AND(AC766=AL$4,AK768&lt;=AN$4),3,IF(AND(AC766=AL$4,AK768&lt;=AO$4),2,IF(AND(AC766=AL$4,AK768&lt;=AP$4),1,0)))+IF(AND(AC766=AL$5,AK768&lt;=AN$5),3,IF(AND(AC766=AL$5,AK768&lt;=AO$5),2,IF(AND(AC766=AL$5,AK768&lt;=AP$5),1,0)))+IF(AND(AC766=AL$6,AK768&lt;=AN$6),3,IF(AND(AC766=AL$6,AK768&lt;=AO$6),2,IF(AND(AC766=AL$6,AK768&lt;=AP$6),1,0)))+IF(AND(AC766=AL$7,AK768&lt;=AN$7),3,IF(AND(AC766=AL$7,AK768&lt;=AO$7),2,IF(AND(AC766=AL$7,AK768&lt;=AP$7),1,0)))))</f>
        <v/>
      </c>
      <c r="AC768" s="276" t="str">
        <f t="shared" ref="AC768" si="2662">IF($F$23="","",$F$23)</f>
        <v>Education /Job Training</v>
      </c>
      <c r="AD768" s="646"/>
      <c r="AE768" s="647"/>
      <c r="AF768" s="648"/>
      <c r="AG768" s="646"/>
      <c r="AH768" s="647"/>
      <c r="AI768" s="647"/>
      <c r="AJ768" s="648"/>
      <c r="AK768" s="408"/>
      <c r="AL768" s="392">
        <f t="shared" ref="AL768" si="2663">IF(AC766="",0,1)</f>
        <v>0</v>
      </c>
      <c r="AN768" s="392" t="str">
        <f t="shared" ref="AN768" si="2664">IF(AC766="","",IF(AB768="",0,AB768))</f>
        <v/>
      </c>
      <c r="AO768" s="392" t="str">
        <f t="shared" ref="AO768" si="2665">IF(AC766="","",IF(AB769="",0,AB769))</f>
        <v/>
      </c>
      <c r="AP768" s="392" t="str">
        <f t="shared" ref="AP768" si="2666">IF(AC766="","",IF(AB770="",0,AB770))</f>
        <v/>
      </c>
      <c r="AU768" s="394"/>
    </row>
    <row r="769" spans="4:47" ht="15" customHeight="1" x14ac:dyDescent="0.25">
      <c r="D769" s="407" t="str">
        <f t="shared" si="2654"/>
        <v/>
      </c>
      <c r="E769" s="354" t="str">
        <f t="shared" ref="E769" si="2667">IF(OR(N769="",N769=0,G769="",J769=""),"",(IF(AND(F766=O$4,N769&lt;=Q$4),3,IF(AND(F766=O$4,N769&lt;=R$4),2,IF(AND(F766=O$4,N769&lt;=S$4),1,0)))+IF(AND(F766=O$5,N769&lt;=Q$5),3,IF(AND(F766=O$5,N769&lt;=R$5),2,IF(AND(F766=O$5,N769&lt;=S$5),1,0)))+IF(AND(F766=O$6,N769&lt;=Q$6),3,IF(AND(F766=O$6,N769&lt;=R$6),2,IF(AND(F766=O$6,N769&lt;=S$6),1,0)))+IF(AND(F766=O$7,N769&lt;=Q$7),3,IF(AND(F766=O$7,N769&lt;=R$7),2,IF(AND(F766=O$7,N769&lt;=S$7),1,0)))))</f>
        <v/>
      </c>
      <c r="F769" s="276" t="str">
        <f t="shared" ref="F769" si="2668">IF($F$24="","",$F$24)</f>
        <v>Health Services</v>
      </c>
      <c r="G769" s="638"/>
      <c r="H769" s="639"/>
      <c r="I769" s="640"/>
      <c r="J769" s="638"/>
      <c r="K769" s="639"/>
      <c r="L769" s="639"/>
      <c r="M769" s="640"/>
      <c r="N769" s="269"/>
      <c r="X769" s="394"/>
      <c r="AA769" s="407" t="str">
        <f t="shared" si="2602"/>
        <v/>
      </c>
      <c r="AB769" s="354" t="str">
        <f t="shared" ref="AB769" si="2669">IF(OR(AK769="",AK769=0,AD769="",AG769=""),"",(IF(AND(AC766=AL$4,AK769&lt;=AN$4),3,IF(AND(AC766=AL$4,AK769&lt;=AO$4),2,IF(AND(AC766=AL$4,AK769&lt;=AP$4),1,0)))+IF(AND(AC766=AL$5,AK769&lt;=AN$5),3,IF(AND(AC766=AL$5,AK769&lt;=AO$5),2,IF(AND(AC766=AL$5,AK769&lt;=AP$5),1,0)))+IF(AND(AC766=AL$6,AK769&lt;=AN$6),3,IF(AND(AC766=AL$6,AK769&lt;=AO$6),2,IF(AND(AC766=AL$6,AK769&lt;=AP$6),1,0)))+IF(AND(AC766=AL$7,AK769&lt;=AN$7),3,IF(AND(AC766=AL$7,AK769&lt;=AO$7),2,IF(AND(AC766=AL$7,AK769&lt;=AP$7),1,0)))))</f>
        <v/>
      </c>
      <c r="AC769" s="276" t="str">
        <f t="shared" ref="AC769" si="2670">IF($F$24="","",$F$24)</f>
        <v>Health Services</v>
      </c>
      <c r="AD769" s="646"/>
      <c r="AE769" s="647"/>
      <c r="AF769" s="648"/>
      <c r="AG769" s="646"/>
      <c r="AH769" s="647"/>
      <c r="AI769" s="647"/>
      <c r="AJ769" s="648"/>
      <c r="AK769" s="408"/>
      <c r="AU769" s="394"/>
    </row>
    <row r="770" spans="4:47" x14ac:dyDescent="0.25">
      <c r="D770" s="407" t="str">
        <f t="shared" si="2654"/>
        <v/>
      </c>
      <c r="E770" s="354" t="str">
        <f t="shared" ref="E770" si="2671">IF(OR(N770="",N770=0,G770="",J770=""),"",(IF(AND(F766=O$4,N770&lt;=Q$4),3,IF(AND(F766=O$4,N770&lt;=R$4),2,IF(AND(F766=O$4,N770&lt;=S$4),1,0)))+IF(AND(F766=O$5,N770&lt;=Q$5),3,IF(AND(F766=O$5,N770&lt;=R$5),2,IF(AND(F766=O$5,N770&lt;=S$5),1,0)))+IF(AND(F766=O$6,N770&lt;=Q$6),3,IF(AND(F766=O$6,N770&lt;=R$6),2,IF(AND(F766=O$6,N770&lt;=S$6),1,0)))+IF(AND(F766=O$7,N770&lt;=Q$7),3,IF(AND(F766=O$7,N770&lt;=R$7),2,IF(AND(F766=O$7,N770&lt;=S$7),1,0)))))</f>
        <v/>
      </c>
      <c r="F770" s="276" t="str">
        <f t="shared" ref="F770" si="2672">IF($F$25="","",$F$25)</f>
        <v>Recreation</v>
      </c>
      <c r="G770" s="638"/>
      <c r="H770" s="639"/>
      <c r="I770" s="640"/>
      <c r="J770" s="638"/>
      <c r="K770" s="639"/>
      <c r="L770" s="639"/>
      <c r="M770" s="640"/>
      <c r="N770" s="269"/>
      <c r="X770" s="394"/>
      <c r="AA770" s="407" t="str">
        <f t="shared" si="2602"/>
        <v/>
      </c>
      <c r="AB770" s="354" t="str">
        <f t="shared" ref="AB770" si="2673">IF(OR(AK770="",AK770=0,AD770="",AG770=""),"",(IF(AND(AC766=AL$4,AK770&lt;=AN$4),3,IF(AND(AC766=AL$4,AK770&lt;=AO$4),2,IF(AND(AC766=AL$4,AK770&lt;=AP$4),1,0)))+IF(AND(AC766=AL$5,AK770&lt;=AN$5),3,IF(AND(AC766=AL$5,AK770&lt;=AO$5),2,IF(AND(AC766=AL$5,AK770&lt;=AP$5),1,0)))+IF(AND(AC766=AL$6,AK770&lt;=AN$6),3,IF(AND(AC766=AL$6,AK770&lt;=AO$6),2,IF(AND(AC766=AL$6,AK770&lt;=AP$6),1,0)))+IF(AND(AC766=AL$7,AK770&lt;=AN$7),3,IF(AND(AC766=AL$7,AK770&lt;=AO$7),2,IF(AND(AC766=AL$7,AK770&lt;=AP$7),1,0)))))</f>
        <v/>
      </c>
      <c r="AC770" s="276" t="str">
        <f t="shared" ref="AC770" si="2674">IF($F$25="","",$F$25)</f>
        <v>Recreation</v>
      </c>
      <c r="AD770" s="646"/>
      <c r="AE770" s="647"/>
      <c r="AF770" s="648"/>
      <c r="AG770" s="646"/>
      <c r="AH770" s="647"/>
      <c r="AI770" s="647"/>
      <c r="AJ770" s="648"/>
      <c r="AK770" s="408"/>
      <c r="AU770" s="394"/>
    </row>
    <row r="771" spans="4:47" ht="16.5" thickBot="1" x14ac:dyDescent="0.3">
      <c r="D771" s="409"/>
      <c r="E771" s="132"/>
      <c r="F771" s="132"/>
      <c r="G771" s="132"/>
      <c r="H771" s="132"/>
      <c r="I771" s="132"/>
      <c r="J771" s="132"/>
      <c r="K771" s="132"/>
      <c r="L771" s="132"/>
      <c r="M771" s="132"/>
      <c r="N771" s="410"/>
      <c r="O771" s="411"/>
      <c r="X771" s="394"/>
      <c r="AA771" s="409"/>
      <c r="AB771" s="132"/>
      <c r="AC771" s="132"/>
      <c r="AD771" s="132"/>
      <c r="AE771" s="132"/>
      <c r="AF771" s="132"/>
      <c r="AG771" s="132"/>
      <c r="AH771" s="132"/>
      <c r="AI771" s="132"/>
      <c r="AJ771" s="132"/>
      <c r="AK771" s="410"/>
      <c r="AL771" s="411"/>
      <c r="AU771" s="394"/>
    </row>
    <row r="772" spans="4:47" x14ac:dyDescent="0.25">
      <c r="D772" s="641"/>
      <c r="E772" s="642"/>
      <c r="F772" s="642"/>
      <c r="G772" s="642"/>
      <c r="H772" s="642"/>
      <c r="I772" s="642"/>
      <c r="J772" s="642"/>
      <c r="K772" s="642"/>
      <c r="L772" s="642"/>
      <c r="M772" s="642"/>
      <c r="N772" s="643"/>
      <c r="X772" s="394"/>
      <c r="AA772" s="641"/>
      <c r="AB772" s="642"/>
      <c r="AC772" s="642"/>
      <c r="AD772" s="642"/>
      <c r="AE772" s="642"/>
      <c r="AF772" s="642"/>
      <c r="AG772" s="642"/>
      <c r="AH772" s="642"/>
      <c r="AI772" s="642"/>
      <c r="AJ772" s="642"/>
      <c r="AK772" s="643"/>
      <c r="AU772" s="394"/>
    </row>
    <row r="773" spans="4:47" x14ac:dyDescent="0.25">
      <c r="D773" s="398"/>
      <c r="E773" s="124" t="s">
        <v>35</v>
      </c>
      <c r="F773" s="353">
        <v>94</v>
      </c>
      <c r="G773" s="124" t="s">
        <v>306</v>
      </c>
      <c r="H773" s="124"/>
      <c r="I773" s="124"/>
      <c r="J773" s="21" t="s">
        <v>144</v>
      </c>
      <c r="K773" s="265"/>
      <c r="L773" s="1"/>
      <c r="M773" s="1"/>
      <c r="N773" s="400"/>
      <c r="X773" s="394"/>
      <c r="AA773" s="398"/>
      <c r="AB773" s="124" t="s">
        <v>35</v>
      </c>
      <c r="AC773" s="353">
        <v>94</v>
      </c>
      <c r="AD773" s="124" t="s">
        <v>306</v>
      </c>
      <c r="AE773" s="124"/>
      <c r="AF773" s="124"/>
      <c r="AG773" s="21" t="s">
        <v>144</v>
      </c>
      <c r="AH773" s="399"/>
      <c r="AI773" s="1"/>
      <c r="AJ773" s="1"/>
      <c r="AK773" s="400"/>
      <c r="AU773" s="394"/>
    </row>
    <row r="774" spans="4:47" ht="15.75" customHeight="1" x14ac:dyDescent="0.25">
      <c r="D774" s="644" t="s">
        <v>36</v>
      </c>
      <c r="E774" s="645"/>
      <c r="F774" s="268" t="s">
        <v>28</v>
      </c>
      <c r="G774" s="402" t="str">
        <f t="shared" ref="G774" si="2675">IF(F774=O$4,P$4,IF(F774=O$5,P$5,IF(F774=O$6,P$6,IF(F774=O$7,P$7,IF(F774=O$8,"","")))))</f>
        <v/>
      </c>
      <c r="H774" s="403"/>
      <c r="I774" s="403"/>
      <c r="J774" s="21" t="s">
        <v>145</v>
      </c>
      <c r="K774" s="265"/>
      <c r="L774" s="3"/>
      <c r="M774" s="3"/>
      <c r="N774" s="404"/>
      <c r="X774" s="394"/>
      <c r="AA774" s="644" t="s">
        <v>36</v>
      </c>
      <c r="AB774" s="645"/>
      <c r="AC774" s="401" t="s">
        <v>28</v>
      </c>
      <c r="AD774" s="402" t="str">
        <f t="shared" ref="AD774" si="2676">IF(AC774=AL$4,AM$4,IF(AC774=AL$5,AM$5,IF(AC774=AL$6,AM$6,IF(AC774=AL$7,AM$7,IF(AC774=AL$8,"","")))))</f>
        <v/>
      </c>
      <c r="AE774" s="403"/>
      <c r="AF774" s="403"/>
      <c r="AG774" s="21" t="s">
        <v>145</v>
      </c>
      <c r="AH774" s="399"/>
      <c r="AI774" s="3"/>
      <c r="AJ774" s="3"/>
      <c r="AK774" s="404"/>
      <c r="AU774" s="394"/>
    </row>
    <row r="775" spans="4:47" x14ac:dyDescent="0.25">
      <c r="D775" s="405" t="s">
        <v>299</v>
      </c>
      <c r="E775" s="361" t="s">
        <v>59</v>
      </c>
      <c r="F775" s="124" t="s">
        <v>37</v>
      </c>
      <c r="G775" s="124" t="s">
        <v>38</v>
      </c>
      <c r="H775" s="124"/>
      <c r="I775" s="124"/>
      <c r="J775" s="124" t="s">
        <v>39</v>
      </c>
      <c r="K775" s="124"/>
      <c r="L775" s="124"/>
      <c r="M775" s="124"/>
      <c r="N775" s="406" t="s">
        <v>40</v>
      </c>
      <c r="O775" s="396" t="s">
        <v>25</v>
      </c>
      <c r="P775" s="396"/>
      <c r="Q775" s="396" t="str">
        <f t="shared" ref="Q775" si="2677">IF($F$23="","",$F$23)</f>
        <v>Education /Job Training</v>
      </c>
      <c r="R775" s="396" t="str">
        <f t="shared" ref="R775" si="2678">IF($F$24="","",$F$24)</f>
        <v>Health Services</v>
      </c>
      <c r="S775" s="396" t="str">
        <f t="shared" ref="S775" si="2679">IF($F$25="","",$F$25)</f>
        <v>Recreation</v>
      </c>
      <c r="X775" s="394"/>
      <c r="AA775" s="405" t="s">
        <v>299</v>
      </c>
      <c r="AB775" s="361" t="s">
        <v>59</v>
      </c>
      <c r="AC775" s="124" t="s">
        <v>37</v>
      </c>
      <c r="AD775" s="124" t="s">
        <v>38</v>
      </c>
      <c r="AE775" s="124"/>
      <c r="AF775" s="124"/>
      <c r="AG775" s="124" t="s">
        <v>39</v>
      </c>
      <c r="AH775" s="124"/>
      <c r="AI775" s="124"/>
      <c r="AJ775" s="124"/>
      <c r="AK775" s="406" t="s">
        <v>40</v>
      </c>
      <c r="AL775" s="396" t="s">
        <v>25</v>
      </c>
      <c r="AM775" s="396"/>
      <c r="AN775" s="396" t="str">
        <f t="shared" ref="AN775" si="2680">IF($F$23="","",$F$23)</f>
        <v>Education /Job Training</v>
      </c>
      <c r="AO775" s="396" t="str">
        <f t="shared" ref="AO775" si="2681">IF($F$24="","",$F$24)</f>
        <v>Health Services</v>
      </c>
      <c r="AP775" s="396" t="str">
        <f t="shared" ref="AP775" si="2682">IF($F$25="","",$F$25)</f>
        <v>Recreation</v>
      </c>
      <c r="AU775" s="394"/>
    </row>
    <row r="776" spans="4:47" ht="15" customHeight="1" x14ac:dyDescent="0.25">
      <c r="D776" s="407" t="str">
        <f t="shared" ref="D776:D778" si="2683">IFERROR(VLOOKUP($E776,$U$4:$V$6,2,0),"")</f>
        <v/>
      </c>
      <c r="E776" s="354" t="str">
        <f t="shared" ref="E776" si="2684">IF(OR(N776="",N776=0,G776="",J776=""),"",(IF(AND(F774=O$4,N776&lt;=Q$4),3,IF(AND(F774=O$4,N776&lt;=R$4),2,IF(AND(F774=O$4,N776&lt;=S$4),1,0)))+IF(AND(F774=O$5,N776&lt;=Q$5),3,IF(AND(F774=O$5,N776&lt;=R$5),2,IF(AND(F774=O$5,N776&lt;=S$5),1,0)))+IF(AND(F774=O$6,N776&lt;=Q$6),3,IF(AND(F774=O$6,N776&lt;=R$6),2,IF(AND(F774=O$6,N776&lt;=S$6),1,0)))+IF(AND(F774=O$7,N776&lt;=Q$7),3,IF(AND(F774=O$7,N776&lt;=R$7),2,IF(AND(F774=O$7,N776&lt;=S$7),1,0)))))</f>
        <v/>
      </c>
      <c r="F776" s="276" t="str">
        <f t="shared" ref="F776" si="2685">IF($F$23="","",$F$23)</f>
        <v>Education /Job Training</v>
      </c>
      <c r="G776" s="638"/>
      <c r="H776" s="639"/>
      <c r="I776" s="640"/>
      <c r="J776" s="638"/>
      <c r="K776" s="639"/>
      <c r="L776" s="639"/>
      <c r="M776" s="640"/>
      <c r="N776" s="269"/>
      <c r="O776" s="392">
        <f t="shared" ref="O776" si="2686">IF(F774="",0,1)</f>
        <v>0</v>
      </c>
      <c r="Q776" s="392" t="str">
        <f t="shared" ref="Q776" si="2687">IF(F774="","",IF(E776="",0,E776))</f>
        <v/>
      </c>
      <c r="R776" s="392" t="str">
        <f t="shared" ref="R776" si="2688">IF(F774="","",IF(E777="",0,E777))</f>
        <v/>
      </c>
      <c r="S776" s="392" t="str">
        <f t="shared" ref="S776" si="2689">IF(F774="","",IF(E778="",0,E778))</f>
        <v/>
      </c>
      <c r="X776" s="394"/>
      <c r="AA776" s="407" t="str">
        <f t="shared" si="2602"/>
        <v/>
      </c>
      <c r="AB776" s="354" t="str">
        <f t="shared" ref="AB776" si="2690">IF(OR(AK776="",AK776=0,AD776="",AG776=""),"",(IF(AND(AC774=AL$4,AK776&lt;=AN$4),3,IF(AND(AC774=AL$4,AK776&lt;=AO$4),2,IF(AND(AC774=AL$4,AK776&lt;=AP$4),1,0)))+IF(AND(AC774=AL$5,AK776&lt;=AN$5),3,IF(AND(AC774=AL$5,AK776&lt;=AO$5),2,IF(AND(AC774=AL$5,AK776&lt;=AP$5),1,0)))+IF(AND(AC774=AL$6,AK776&lt;=AN$6),3,IF(AND(AC774=AL$6,AK776&lt;=AO$6),2,IF(AND(AC774=AL$6,AK776&lt;=AP$6),1,0)))+IF(AND(AC774=AL$7,AK776&lt;=AN$7),3,IF(AND(AC774=AL$7,AK776&lt;=AO$7),2,IF(AND(AC774=AL$7,AK776&lt;=AP$7),1,0)))))</f>
        <v/>
      </c>
      <c r="AC776" s="276" t="str">
        <f t="shared" ref="AC776" si="2691">IF($F$23="","",$F$23)</f>
        <v>Education /Job Training</v>
      </c>
      <c r="AD776" s="646"/>
      <c r="AE776" s="647"/>
      <c r="AF776" s="648"/>
      <c r="AG776" s="646"/>
      <c r="AH776" s="647"/>
      <c r="AI776" s="647"/>
      <c r="AJ776" s="648"/>
      <c r="AK776" s="408"/>
      <c r="AL776" s="392">
        <f t="shared" ref="AL776" si="2692">IF(AC774="",0,1)</f>
        <v>0</v>
      </c>
      <c r="AN776" s="392" t="str">
        <f t="shared" ref="AN776" si="2693">IF(AC774="","",IF(AB776="",0,AB776))</f>
        <v/>
      </c>
      <c r="AO776" s="392" t="str">
        <f t="shared" ref="AO776" si="2694">IF(AC774="","",IF(AB777="",0,AB777))</f>
        <v/>
      </c>
      <c r="AP776" s="392" t="str">
        <f t="shared" ref="AP776" si="2695">IF(AC774="","",IF(AB778="",0,AB778))</f>
        <v/>
      </c>
      <c r="AU776" s="394"/>
    </row>
    <row r="777" spans="4:47" ht="15" customHeight="1" x14ac:dyDescent="0.25">
      <c r="D777" s="407" t="str">
        <f t="shared" si="2683"/>
        <v/>
      </c>
      <c r="E777" s="354" t="str">
        <f t="shared" ref="E777" si="2696">IF(OR(N777="",N777=0,G777="",J777=""),"",(IF(AND(F774=O$4,N777&lt;=Q$4),3,IF(AND(F774=O$4,N777&lt;=R$4),2,IF(AND(F774=O$4,N777&lt;=S$4),1,0)))+IF(AND(F774=O$5,N777&lt;=Q$5),3,IF(AND(F774=O$5,N777&lt;=R$5),2,IF(AND(F774=O$5,N777&lt;=S$5),1,0)))+IF(AND(F774=O$6,N777&lt;=Q$6),3,IF(AND(F774=O$6,N777&lt;=R$6),2,IF(AND(F774=O$6,N777&lt;=S$6),1,0)))+IF(AND(F774=O$7,N777&lt;=Q$7),3,IF(AND(F774=O$7,N777&lt;=R$7),2,IF(AND(F774=O$7,N777&lt;=S$7),1,0)))))</f>
        <v/>
      </c>
      <c r="F777" s="276" t="str">
        <f t="shared" ref="F777" si="2697">IF($F$24="","",$F$24)</f>
        <v>Health Services</v>
      </c>
      <c r="G777" s="638"/>
      <c r="H777" s="639"/>
      <c r="I777" s="640"/>
      <c r="J777" s="638"/>
      <c r="K777" s="639"/>
      <c r="L777" s="639"/>
      <c r="M777" s="640"/>
      <c r="N777" s="269"/>
      <c r="X777" s="394"/>
      <c r="AA777" s="407" t="str">
        <f t="shared" si="2602"/>
        <v/>
      </c>
      <c r="AB777" s="354" t="str">
        <f t="shared" ref="AB777" si="2698">IF(OR(AK777="",AK777=0,AD777="",AG777=""),"",(IF(AND(AC774=AL$4,AK777&lt;=AN$4),3,IF(AND(AC774=AL$4,AK777&lt;=AO$4),2,IF(AND(AC774=AL$4,AK777&lt;=AP$4),1,0)))+IF(AND(AC774=AL$5,AK777&lt;=AN$5),3,IF(AND(AC774=AL$5,AK777&lt;=AO$5),2,IF(AND(AC774=AL$5,AK777&lt;=AP$5),1,0)))+IF(AND(AC774=AL$6,AK777&lt;=AN$6),3,IF(AND(AC774=AL$6,AK777&lt;=AO$6),2,IF(AND(AC774=AL$6,AK777&lt;=AP$6),1,0)))+IF(AND(AC774=AL$7,AK777&lt;=AN$7),3,IF(AND(AC774=AL$7,AK777&lt;=AO$7),2,IF(AND(AC774=AL$7,AK777&lt;=AP$7),1,0)))))</f>
        <v/>
      </c>
      <c r="AC777" s="276" t="str">
        <f t="shared" ref="AC777" si="2699">IF($F$24="","",$F$24)</f>
        <v>Health Services</v>
      </c>
      <c r="AD777" s="646"/>
      <c r="AE777" s="647"/>
      <c r="AF777" s="648"/>
      <c r="AG777" s="646"/>
      <c r="AH777" s="647"/>
      <c r="AI777" s="647"/>
      <c r="AJ777" s="648"/>
      <c r="AK777" s="408"/>
      <c r="AU777" s="394"/>
    </row>
    <row r="778" spans="4:47" ht="15" customHeight="1" x14ac:dyDescent="0.25">
      <c r="D778" s="407" t="str">
        <f t="shared" si="2683"/>
        <v/>
      </c>
      <c r="E778" s="354" t="str">
        <f t="shared" ref="E778" si="2700">IF(OR(N778="",N778=0,G778="",J778=""),"",(IF(AND(F774=O$4,N778&lt;=Q$4),3,IF(AND(F774=O$4,N778&lt;=R$4),2,IF(AND(F774=O$4,N778&lt;=S$4),1,0)))+IF(AND(F774=O$5,N778&lt;=Q$5),3,IF(AND(F774=O$5,N778&lt;=R$5),2,IF(AND(F774=O$5,N778&lt;=S$5),1,0)))+IF(AND(F774=O$6,N778&lt;=Q$6),3,IF(AND(F774=O$6,N778&lt;=R$6),2,IF(AND(F774=O$6,N778&lt;=S$6),1,0)))+IF(AND(F774=O$7,N778&lt;=Q$7),3,IF(AND(F774=O$7,N778&lt;=R$7),2,IF(AND(F774=O$7,N778&lt;=S$7),1,0)))))</f>
        <v/>
      </c>
      <c r="F778" s="276" t="str">
        <f t="shared" ref="F778" si="2701">IF($F$25="","",$F$25)</f>
        <v>Recreation</v>
      </c>
      <c r="G778" s="638"/>
      <c r="H778" s="639"/>
      <c r="I778" s="640"/>
      <c r="J778" s="638"/>
      <c r="K778" s="639"/>
      <c r="L778" s="639"/>
      <c r="M778" s="640"/>
      <c r="N778" s="269"/>
      <c r="X778" s="394"/>
      <c r="AA778" s="407" t="str">
        <f t="shared" si="2602"/>
        <v/>
      </c>
      <c r="AB778" s="354" t="str">
        <f t="shared" ref="AB778" si="2702">IF(OR(AK778="",AK778=0,AD778="",AG778=""),"",(IF(AND(AC774=AL$4,AK778&lt;=AN$4),3,IF(AND(AC774=AL$4,AK778&lt;=AO$4),2,IF(AND(AC774=AL$4,AK778&lt;=AP$4),1,0)))+IF(AND(AC774=AL$5,AK778&lt;=AN$5),3,IF(AND(AC774=AL$5,AK778&lt;=AO$5),2,IF(AND(AC774=AL$5,AK778&lt;=AP$5),1,0)))+IF(AND(AC774=AL$6,AK778&lt;=AN$6),3,IF(AND(AC774=AL$6,AK778&lt;=AO$6),2,IF(AND(AC774=AL$6,AK778&lt;=AP$6),1,0)))+IF(AND(AC774=AL$7,AK778&lt;=AN$7),3,IF(AND(AC774=AL$7,AK778&lt;=AO$7),2,IF(AND(AC774=AL$7,AK778&lt;=AP$7),1,0)))))</f>
        <v/>
      </c>
      <c r="AC778" s="276" t="str">
        <f t="shared" ref="AC778" si="2703">IF($F$25="","",$F$25)</f>
        <v>Recreation</v>
      </c>
      <c r="AD778" s="646"/>
      <c r="AE778" s="647"/>
      <c r="AF778" s="648"/>
      <c r="AG778" s="646"/>
      <c r="AH778" s="647"/>
      <c r="AI778" s="647"/>
      <c r="AJ778" s="648"/>
      <c r="AK778" s="408"/>
      <c r="AU778" s="394"/>
    </row>
    <row r="779" spans="4:47" ht="15" customHeight="1" thickBot="1" x14ac:dyDescent="0.3">
      <c r="D779" s="409"/>
      <c r="E779" s="132"/>
      <c r="F779" s="132"/>
      <c r="G779" s="132"/>
      <c r="H779" s="132"/>
      <c r="I779" s="132"/>
      <c r="J779" s="132"/>
      <c r="K779" s="132"/>
      <c r="L779" s="132"/>
      <c r="M779" s="132"/>
      <c r="N779" s="410"/>
      <c r="O779" s="411"/>
      <c r="X779" s="394"/>
      <c r="AA779" s="409"/>
      <c r="AB779" s="132"/>
      <c r="AC779" s="132"/>
      <c r="AD779" s="132"/>
      <c r="AE779" s="132"/>
      <c r="AF779" s="132"/>
      <c r="AG779" s="132"/>
      <c r="AH779" s="132"/>
      <c r="AI779" s="132"/>
      <c r="AJ779" s="132"/>
      <c r="AK779" s="410"/>
      <c r="AL779" s="411"/>
      <c r="AU779" s="394"/>
    </row>
    <row r="780" spans="4:47" ht="16.350000000000001" customHeight="1" x14ac:dyDescent="0.25">
      <c r="D780" s="641"/>
      <c r="E780" s="642"/>
      <c r="F780" s="642"/>
      <c r="G780" s="642"/>
      <c r="H780" s="642"/>
      <c r="I780" s="642"/>
      <c r="J780" s="642"/>
      <c r="K780" s="642"/>
      <c r="L780" s="642"/>
      <c r="M780" s="642"/>
      <c r="N780" s="643"/>
      <c r="X780" s="394"/>
      <c r="AA780" s="641"/>
      <c r="AB780" s="642"/>
      <c r="AC780" s="642"/>
      <c r="AD780" s="642"/>
      <c r="AE780" s="642"/>
      <c r="AF780" s="642"/>
      <c r="AG780" s="642"/>
      <c r="AH780" s="642"/>
      <c r="AI780" s="642"/>
      <c r="AJ780" s="642"/>
      <c r="AK780" s="643"/>
      <c r="AU780" s="394"/>
    </row>
    <row r="781" spans="4:47" ht="15" customHeight="1" x14ac:dyDescent="0.25">
      <c r="D781" s="398"/>
      <c r="E781" s="124" t="s">
        <v>35</v>
      </c>
      <c r="F781" s="353">
        <v>95</v>
      </c>
      <c r="G781" s="124" t="s">
        <v>306</v>
      </c>
      <c r="H781" s="124"/>
      <c r="I781" s="124"/>
      <c r="J781" s="21" t="s">
        <v>144</v>
      </c>
      <c r="K781" s="265"/>
      <c r="L781" s="1"/>
      <c r="M781" s="1"/>
      <c r="N781" s="400"/>
      <c r="X781" s="394"/>
      <c r="AA781" s="398"/>
      <c r="AB781" s="124" t="s">
        <v>35</v>
      </c>
      <c r="AC781" s="353">
        <v>95</v>
      </c>
      <c r="AD781" s="124" t="s">
        <v>306</v>
      </c>
      <c r="AE781" s="124"/>
      <c r="AF781" s="124"/>
      <c r="AG781" s="21" t="s">
        <v>144</v>
      </c>
      <c r="AH781" s="399"/>
      <c r="AI781" s="1"/>
      <c r="AJ781" s="1"/>
      <c r="AK781" s="400"/>
      <c r="AU781" s="394"/>
    </row>
    <row r="782" spans="4:47" ht="15" customHeight="1" x14ac:dyDescent="0.25">
      <c r="D782" s="644" t="s">
        <v>36</v>
      </c>
      <c r="E782" s="645"/>
      <c r="F782" s="268" t="s">
        <v>28</v>
      </c>
      <c r="G782" s="402" t="str">
        <f t="shared" ref="G782" si="2704">IF(F782=O$4,P$4,IF(F782=O$5,P$5,IF(F782=O$6,P$6,IF(F782=O$7,P$7,IF(F782=O$8,"","")))))</f>
        <v/>
      </c>
      <c r="H782" s="403"/>
      <c r="I782" s="403"/>
      <c r="J782" s="21" t="s">
        <v>145</v>
      </c>
      <c r="K782" s="265"/>
      <c r="L782" s="3"/>
      <c r="M782" s="3"/>
      <c r="N782" s="404"/>
      <c r="X782" s="394"/>
      <c r="AA782" s="644" t="s">
        <v>36</v>
      </c>
      <c r="AB782" s="645"/>
      <c r="AC782" s="401" t="s">
        <v>28</v>
      </c>
      <c r="AD782" s="402" t="str">
        <f t="shared" ref="AD782" si="2705">IF(AC782=AL$4,AM$4,IF(AC782=AL$5,AM$5,IF(AC782=AL$6,AM$6,IF(AC782=AL$7,AM$7,IF(AC782=AL$8,"","")))))</f>
        <v/>
      </c>
      <c r="AE782" s="403"/>
      <c r="AF782" s="403"/>
      <c r="AG782" s="21" t="s">
        <v>145</v>
      </c>
      <c r="AH782" s="399"/>
      <c r="AI782" s="3"/>
      <c r="AJ782" s="3"/>
      <c r="AK782" s="404"/>
      <c r="AU782" s="394"/>
    </row>
    <row r="783" spans="4:47" ht="15" customHeight="1" x14ac:dyDescent="0.25">
      <c r="D783" s="405" t="s">
        <v>299</v>
      </c>
      <c r="E783" s="361" t="s">
        <v>59</v>
      </c>
      <c r="F783" s="124" t="s">
        <v>37</v>
      </c>
      <c r="G783" s="124" t="s">
        <v>38</v>
      </c>
      <c r="H783" s="124"/>
      <c r="I783" s="124"/>
      <c r="J783" s="124" t="s">
        <v>39</v>
      </c>
      <c r="K783" s="124"/>
      <c r="L783" s="124"/>
      <c r="M783" s="124"/>
      <c r="N783" s="406" t="s">
        <v>40</v>
      </c>
      <c r="O783" s="396" t="s">
        <v>25</v>
      </c>
      <c r="P783" s="396"/>
      <c r="Q783" s="396" t="str">
        <f t="shared" ref="Q783" si="2706">IF($F$23="","",$F$23)</f>
        <v>Education /Job Training</v>
      </c>
      <c r="R783" s="396" t="str">
        <f t="shared" ref="R783" si="2707">IF($F$24="","",$F$24)</f>
        <v>Health Services</v>
      </c>
      <c r="S783" s="396" t="str">
        <f t="shared" ref="S783" si="2708">IF($F$25="","",$F$25)</f>
        <v>Recreation</v>
      </c>
      <c r="X783" s="394"/>
      <c r="AA783" s="405" t="s">
        <v>299</v>
      </c>
      <c r="AB783" s="361" t="s">
        <v>59</v>
      </c>
      <c r="AC783" s="124" t="s">
        <v>37</v>
      </c>
      <c r="AD783" s="124" t="s">
        <v>38</v>
      </c>
      <c r="AE783" s="124"/>
      <c r="AF783" s="124"/>
      <c r="AG783" s="124" t="s">
        <v>39</v>
      </c>
      <c r="AH783" s="124"/>
      <c r="AI783" s="124"/>
      <c r="AJ783" s="124"/>
      <c r="AK783" s="406" t="s">
        <v>40</v>
      </c>
      <c r="AL783" s="396" t="s">
        <v>25</v>
      </c>
      <c r="AM783" s="396"/>
      <c r="AN783" s="396" t="str">
        <f t="shared" ref="AN783" si="2709">IF($F$23="","",$F$23)</f>
        <v>Education /Job Training</v>
      </c>
      <c r="AO783" s="396" t="str">
        <f t="shared" ref="AO783" si="2710">IF($F$24="","",$F$24)</f>
        <v>Health Services</v>
      </c>
      <c r="AP783" s="396" t="str">
        <f t="shared" ref="AP783" si="2711">IF($F$25="","",$F$25)</f>
        <v>Recreation</v>
      </c>
      <c r="AU783" s="394"/>
    </row>
    <row r="784" spans="4:47" x14ac:dyDescent="0.25">
      <c r="D784" s="407" t="str">
        <f t="shared" ref="D784:D786" si="2712">IFERROR(VLOOKUP($E784,$U$4:$V$6,2,0),"")</f>
        <v/>
      </c>
      <c r="E784" s="354" t="str">
        <f t="shared" ref="E784" si="2713">IF(OR(N784="",N784=0,G784="",J784=""),"",(IF(AND(F782=O$4,N784&lt;=Q$4),3,IF(AND(F782=O$4,N784&lt;=R$4),2,IF(AND(F782=O$4,N784&lt;=S$4),1,0)))+IF(AND(F782=O$5,N784&lt;=Q$5),3,IF(AND(F782=O$5,N784&lt;=R$5),2,IF(AND(F782=O$5,N784&lt;=S$5),1,0)))+IF(AND(F782=O$6,N784&lt;=Q$6),3,IF(AND(F782=O$6,N784&lt;=R$6),2,IF(AND(F782=O$6,N784&lt;=S$6),1,0)))+IF(AND(F782=O$7,N784&lt;=Q$7),3,IF(AND(F782=O$7,N784&lt;=R$7),2,IF(AND(F782=O$7,N784&lt;=S$7),1,0)))))</f>
        <v/>
      </c>
      <c r="F784" s="276" t="str">
        <f t="shared" ref="F784" si="2714">IF($F$23="","",$F$23)</f>
        <v>Education /Job Training</v>
      </c>
      <c r="G784" s="638"/>
      <c r="H784" s="639"/>
      <c r="I784" s="640"/>
      <c r="J784" s="638"/>
      <c r="K784" s="639"/>
      <c r="L784" s="639"/>
      <c r="M784" s="640"/>
      <c r="N784" s="269"/>
      <c r="O784" s="392">
        <f t="shared" ref="O784" si="2715">IF(F782="",0,1)</f>
        <v>0</v>
      </c>
      <c r="Q784" s="392" t="str">
        <f t="shared" ref="Q784" si="2716">IF(F782="","",IF(E784="",0,E784))</f>
        <v/>
      </c>
      <c r="R784" s="392" t="str">
        <f t="shared" ref="R784" si="2717">IF(F782="","",IF(E785="",0,E785))</f>
        <v/>
      </c>
      <c r="S784" s="392" t="str">
        <f t="shared" ref="S784" si="2718">IF(F782="","",IF(E786="",0,E786))</f>
        <v/>
      </c>
      <c r="X784" s="394"/>
      <c r="AA784" s="407" t="str">
        <f t="shared" si="2602"/>
        <v/>
      </c>
      <c r="AB784" s="354" t="str">
        <f t="shared" ref="AB784" si="2719">IF(OR(AK784="",AK784=0,AD784="",AG784=""),"",(IF(AND(AC782=AL$4,AK784&lt;=AN$4),3,IF(AND(AC782=AL$4,AK784&lt;=AO$4),2,IF(AND(AC782=AL$4,AK784&lt;=AP$4),1,0)))+IF(AND(AC782=AL$5,AK784&lt;=AN$5),3,IF(AND(AC782=AL$5,AK784&lt;=AO$5),2,IF(AND(AC782=AL$5,AK784&lt;=AP$5),1,0)))+IF(AND(AC782=AL$6,AK784&lt;=AN$6),3,IF(AND(AC782=AL$6,AK784&lt;=AO$6),2,IF(AND(AC782=AL$6,AK784&lt;=AP$6),1,0)))+IF(AND(AC782=AL$7,AK784&lt;=AN$7),3,IF(AND(AC782=AL$7,AK784&lt;=AO$7),2,IF(AND(AC782=AL$7,AK784&lt;=AP$7),1,0)))))</f>
        <v/>
      </c>
      <c r="AC784" s="276" t="str">
        <f t="shared" ref="AC784" si="2720">IF($F$23="","",$F$23)</f>
        <v>Education /Job Training</v>
      </c>
      <c r="AD784" s="646"/>
      <c r="AE784" s="647"/>
      <c r="AF784" s="648"/>
      <c r="AG784" s="646"/>
      <c r="AH784" s="647"/>
      <c r="AI784" s="647"/>
      <c r="AJ784" s="648"/>
      <c r="AK784" s="408"/>
      <c r="AL784" s="392">
        <f t="shared" ref="AL784" si="2721">IF(AC782="",0,1)</f>
        <v>0</v>
      </c>
      <c r="AN784" s="392" t="str">
        <f t="shared" ref="AN784" si="2722">IF(AC782="","",IF(AB784="",0,AB784))</f>
        <v/>
      </c>
      <c r="AO784" s="392" t="str">
        <f t="shared" ref="AO784" si="2723">IF(AC782="","",IF(AB785="",0,AB785))</f>
        <v/>
      </c>
      <c r="AP784" s="392" t="str">
        <f t="shared" ref="AP784" si="2724">IF(AC782="","",IF(AB786="",0,AB786))</f>
        <v/>
      </c>
      <c r="AU784" s="394"/>
    </row>
    <row r="785" spans="4:47" x14ac:dyDescent="0.25">
      <c r="D785" s="407" t="str">
        <f t="shared" si="2712"/>
        <v/>
      </c>
      <c r="E785" s="354" t="str">
        <f t="shared" ref="E785" si="2725">IF(OR(N785="",N785=0,G785="",J785=""),"",(IF(AND(F782=O$4,N785&lt;=Q$4),3,IF(AND(F782=O$4,N785&lt;=R$4),2,IF(AND(F782=O$4,N785&lt;=S$4),1,0)))+IF(AND(F782=O$5,N785&lt;=Q$5),3,IF(AND(F782=O$5,N785&lt;=R$5),2,IF(AND(F782=O$5,N785&lt;=S$5),1,0)))+IF(AND(F782=O$6,N785&lt;=Q$6),3,IF(AND(F782=O$6,N785&lt;=R$6),2,IF(AND(F782=O$6,N785&lt;=S$6),1,0)))+IF(AND(F782=O$7,N785&lt;=Q$7),3,IF(AND(F782=O$7,N785&lt;=R$7),2,IF(AND(F782=O$7,N785&lt;=S$7),1,0)))))</f>
        <v/>
      </c>
      <c r="F785" s="276" t="str">
        <f t="shared" ref="F785" si="2726">IF($F$24="","",$F$24)</f>
        <v>Health Services</v>
      </c>
      <c r="G785" s="638"/>
      <c r="H785" s="639"/>
      <c r="I785" s="640"/>
      <c r="J785" s="638"/>
      <c r="K785" s="639"/>
      <c r="L785" s="639"/>
      <c r="M785" s="640"/>
      <c r="N785" s="269"/>
      <c r="X785" s="394"/>
      <c r="AA785" s="407" t="str">
        <f t="shared" si="2602"/>
        <v/>
      </c>
      <c r="AB785" s="354" t="str">
        <f t="shared" ref="AB785" si="2727">IF(OR(AK785="",AK785=0,AD785="",AG785=""),"",(IF(AND(AC782=AL$4,AK785&lt;=AN$4),3,IF(AND(AC782=AL$4,AK785&lt;=AO$4),2,IF(AND(AC782=AL$4,AK785&lt;=AP$4),1,0)))+IF(AND(AC782=AL$5,AK785&lt;=AN$5),3,IF(AND(AC782=AL$5,AK785&lt;=AO$5),2,IF(AND(AC782=AL$5,AK785&lt;=AP$5),1,0)))+IF(AND(AC782=AL$6,AK785&lt;=AN$6),3,IF(AND(AC782=AL$6,AK785&lt;=AO$6),2,IF(AND(AC782=AL$6,AK785&lt;=AP$6),1,0)))+IF(AND(AC782=AL$7,AK785&lt;=AN$7),3,IF(AND(AC782=AL$7,AK785&lt;=AO$7),2,IF(AND(AC782=AL$7,AK785&lt;=AP$7),1,0)))))</f>
        <v/>
      </c>
      <c r="AC785" s="276" t="str">
        <f t="shared" ref="AC785" si="2728">IF($F$24="","",$F$24)</f>
        <v>Health Services</v>
      </c>
      <c r="AD785" s="646"/>
      <c r="AE785" s="647"/>
      <c r="AF785" s="648"/>
      <c r="AG785" s="646"/>
      <c r="AH785" s="647"/>
      <c r="AI785" s="647"/>
      <c r="AJ785" s="648"/>
      <c r="AK785" s="408"/>
      <c r="AU785" s="394"/>
    </row>
    <row r="786" spans="4:47" x14ac:dyDescent="0.25">
      <c r="D786" s="407" t="str">
        <f t="shared" si="2712"/>
        <v/>
      </c>
      <c r="E786" s="354" t="str">
        <f t="shared" ref="E786" si="2729">IF(OR(N786="",N786=0,G786="",J786=""),"",(IF(AND(F782=O$4,N786&lt;=Q$4),3,IF(AND(F782=O$4,N786&lt;=R$4),2,IF(AND(F782=O$4,N786&lt;=S$4),1,0)))+IF(AND(F782=O$5,N786&lt;=Q$5),3,IF(AND(F782=O$5,N786&lt;=R$5),2,IF(AND(F782=O$5,N786&lt;=S$5),1,0)))+IF(AND(F782=O$6,N786&lt;=Q$6),3,IF(AND(F782=O$6,N786&lt;=R$6),2,IF(AND(F782=O$6,N786&lt;=S$6),1,0)))+IF(AND(F782=O$7,N786&lt;=Q$7),3,IF(AND(F782=O$7,N786&lt;=R$7),2,IF(AND(F782=O$7,N786&lt;=S$7),1,0)))))</f>
        <v/>
      </c>
      <c r="F786" s="276" t="str">
        <f t="shared" ref="F786" si="2730">IF($F$25="","",$F$25)</f>
        <v>Recreation</v>
      </c>
      <c r="G786" s="638"/>
      <c r="H786" s="639"/>
      <c r="I786" s="640"/>
      <c r="J786" s="638"/>
      <c r="K786" s="639"/>
      <c r="L786" s="639"/>
      <c r="M786" s="640"/>
      <c r="N786" s="269"/>
      <c r="X786" s="394"/>
      <c r="AA786" s="407" t="str">
        <f t="shared" si="2602"/>
        <v/>
      </c>
      <c r="AB786" s="354" t="str">
        <f t="shared" ref="AB786" si="2731">IF(OR(AK786="",AK786=0,AD786="",AG786=""),"",(IF(AND(AC782=AL$4,AK786&lt;=AN$4),3,IF(AND(AC782=AL$4,AK786&lt;=AO$4),2,IF(AND(AC782=AL$4,AK786&lt;=AP$4),1,0)))+IF(AND(AC782=AL$5,AK786&lt;=AN$5),3,IF(AND(AC782=AL$5,AK786&lt;=AO$5),2,IF(AND(AC782=AL$5,AK786&lt;=AP$5),1,0)))+IF(AND(AC782=AL$6,AK786&lt;=AN$6),3,IF(AND(AC782=AL$6,AK786&lt;=AO$6),2,IF(AND(AC782=AL$6,AK786&lt;=AP$6),1,0)))+IF(AND(AC782=AL$7,AK786&lt;=AN$7),3,IF(AND(AC782=AL$7,AK786&lt;=AO$7),2,IF(AND(AC782=AL$7,AK786&lt;=AP$7),1,0)))))</f>
        <v/>
      </c>
      <c r="AC786" s="276" t="str">
        <f t="shared" ref="AC786" si="2732">IF($F$25="","",$F$25)</f>
        <v>Recreation</v>
      </c>
      <c r="AD786" s="646"/>
      <c r="AE786" s="647"/>
      <c r="AF786" s="648"/>
      <c r="AG786" s="646"/>
      <c r="AH786" s="647"/>
      <c r="AI786" s="647"/>
      <c r="AJ786" s="648"/>
      <c r="AK786" s="408"/>
      <c r="AU786" s="394"/>
    </row>
    <row r="787" spans="4:47" ht="16.5" thickBot="1" x14ac:dyDescent="0.3">
      <c r="D787" s="409"/>
      <c r="E787" s="132"/>
      <c r="F787" s="132"/>
      <c r="G787" s="132"/>
      <c r="H787" s="132"/>
      <c r="I787" s="132"/>
      <c r="J787" s="132"/>
      <c r="K787" s="132"/>
      <c r="L787" s="132"/>
      <c r="M787" s="132"/>
      <c r="N787" s="410"/>
      <c r="O787" s="411"/>
      <c r="X787" s="394"/>
      <c r="AA787" s="409"/>
      <c r="AB787" s="132"/>
      <c r="AC787" s="132"/>
      <c r="AD787" s="132"/>
      <c r="AE787" s="132"/>
      <c r="AF787" s="132"/>
      <c r="AG787" s="132"/>
      <c r="AH787" s="132"/>
      <c r="AI787" s="132"/>
      <c r="AJ787" s="132"/>
      <c r="AK787" s="410"/>
      <c r="AL787" s="411"/>
      <c r="AU787" s="394"/>
    </row>
    <row r="788" spans="4:47" ht="15.75" customHeight="1" x14ac:dyDescent="0.25">
      <c r="D788" s="641"/>
      <c r="E788" s="642"/>
      <c r="F788" s="642"/>
      <c r="G788" s="642"/>
      <c r="H788" s="642"/>
      <c r="I788" s="642"/>
      <c r="J788" s="642"/>
      <c r="K788" s="642"/>
      <c r="L788" s="642"/>
      <c r="M788" s="642"/>
      <c r="N788" s="643"/>
      <c r="X788" s="394"/>
      <c r="AA788" s="641"/>
      <c r="AB788" s="642"/>
      <c r="AC788" s="642"/>
      <c r="AD788" s="642"/>
      <c r="AE788" s="642"/>
      <c r="AF788" s="642"/>
      <c r="AG788" s="642"/>
      <c r="AH788" s="642"/>
      <c r="AI788" s="642"/>
      <c r="AJ788" s="642"/>
      <c r="AK788" s="643"/>
      <c r="AU788" s="394"/>
    </row>
    <row r="789" spans="4:47" x14ac:dyDescent="0.25">
      <c r="D789" s="398"/>
      <c r="E789" s="124" t="s">
        <v>35</v>
      </c>
      <c r="F789" s="353">
        <v>96</v>
      </c>
      <c r="G789" s="124" t="s">
        <v>306</v>
      </c>
      <c r="H789" s="124"/>
      <c r="I789" s="124"/>
      <c r="J789" s="21" t="s">
        <v>144</v>
      </c>
      <c r="K789" s="265"/>
      <c r="L789" s="1"/>
      <c r="M789" s="1"/>
      <c r="N789" s="400"/>
      <c r="X789" s="394"/>
      <c r="AA789" s="398"/>
      <c r="AB789" s="124" t="s">
        <v>35</v>
      </c>
      <c r="AC789" s="353">
        <v>96</v>
      </c>
      <c r="AD789" s="124" t="s">
        <v>306</v>
      </c>
      <c r="AE789" s="124"/>
      <c r="AF789" s="124"/>
      <c r="AG789" s="21" t="s">
        <v>144</v>
      </c>
      <c r="AH789" s="399"/>
      <c r="AI789" s="1"/>
      <c r="AJ789" s="1"/>
      <c r="AK789" s="400"/>
      <c r="AU789" s="394"/>
    </row>
    <row r="790" spans="4:47" ht="15" customHeight="1" x14ac:dyDescent="0.25">
      <c r="D790" s="644" t="s">
        <v>36</v>
      </c>
      <c r="E790" s="645"/>
      <c r="F790" s="268" t="s">
        <v>28</v>
      </c>
      <c r="G790" s="402" t="str">
        <f t="shared" ref="G790" si="2733">IF(F790=O$4,P$4,IF(F790=O$5,P$5,IF(F790=O$6,P$6,IF(F790=O$7,P$7,IF(F790=O$8,"","")))))</f>
        <v/>
      </c>
      <c r="H790" s="403"/>
      <c r="I790" s="403"/>
      <c r="J790" s="21" t="s">
        <v>145</v>
      </c>
      <c r="K790" s="265"/>
      <c r="L790" s="3"/>
      <c r="M790" s="3"/>
      <c r="N790" s="404"/>
      <c r="X790" s="394"/>
      <c r="AA790" s="644" t="s">
        <v>36</v>
      </c>
      <c r="AB790" s="645"/>
      <c r="AC790" s="401" t="s">
        <v>28</v>
      </c>
      <c r="AD790" s="402" t="str">
        <f t="shared" ref="AD790" si="2734">IF(AC790=AL$4,AM$4,IF(AC790=AL$5,AM$5,IF(AC790=AL$6,AM$6,IF(AC790=AL$7,AM$7,IF(AC790=AL$8,"","")))))</f>
        <v/>
      </c>
      <c r="AE790" s="403"/>
      <c r="AF790" s="403"/>
      <c r="AG790" s="21" t="s">
        <v>145</v>
      </c>
      <c r="AH790" s="399"/>
      <c r="AI790" s="3"/>
      <c r="AJ790" s="3"/>
      <c r="AK790" s="404"/>
      <c r="AU790" s="394"/>
    </row>
    <row r="791" spans="4:47" ht="15" customHeight="1" x14ac:dyDescent="0.25">
      <c r="D791" s="405" t="s">
        <v>299</v>
      </c>
      <c r="E791" s="361" t="s">
        <v>59</v>
      </c>
      <c r="F791" s="124" t="s">
        <v>37</v>
      </c>
      <c r="G791" s="124" t="s">
        <v>38</v>
      </c>
      <c r="H791" s="124"/>
      <c r="I791" s="124"/>
      <c r="J791" s="124" t="s">
        <v>39</v>
      </c>
      <c r="K791" s="124"/>
      <c r="L791" s="124"/>
      <c r="M791" s="124"/>
      <c r="N791" s="406" t="s">
        <v>40</v>
      </c>
      <c r="O791" s="396" t="s">
        <v>25</v>
      </c>
      <c r="P791" s="396"/>
      <c r="Q791" s="396" t="str">
        <f t="shared" ref="Q791" si="2735">IF($F$23="","",$F$23)</f>
        <v>Education /Job Training</v>
      </c>
      <c r="R791" s="396" t="str">
        <f t="shared" ref="R791" si="2736">IF($F$24="","",$F$24)</f>
        <v>Health Services</v>
      </c>
      <c r="S791" s="396" t="str">
        <f t="shared" ref="S791" si="2737">IF($F$25="","",$F$25)</f>
        <v>Recreation</v>
      </c>
      <c r="X791" s="394"/>
      <c r="AA791" s="405" t="s">
        <v>299</v>
      </c>
      <c r="AB791" s="361" t="s">
        <v>59</v>
      </c>
      <c r="AC791" s="124" t="s">
        <v>37</v>
      </c>
      <c r="AD791" s="124" t="s">
        <v>38</v>
      </c>
      <c r="AE791" s="124"/>
      <c r="AF791" s="124"/>
      <c r="AG791" s="124" t="s">
        <v>39</v>
      </c>
      <c r="AH791" s="124"/>
      <c r="AI791" s="124"/>
      <c r="AJ791" s="124"/>
      <c r="AK791" s="406" t="s">
        <v>40</v>
      </c>
      <c r="AL791" s="396" t="s">
        <v>25</v>
      </c>
      <c r="AM791" s="396"/>
      <c r="AN791" s="396" t="str">
        <f t="shared" ref="AN791" si="2738">IF($F$23="","",$F$23)</f>
        <v>Education /Job Training</v>
      </c>
      <c r="AO791" s="396" t="str">
        <f t="shared" ref="AO791" si="2739">IF($F$24="","",$F$24)</f>
        <v>Health Services</v>
      </c>
      <c r="AP791" s="396" t="str">
        <f t="shared" ref="AP791" si="2740">IF($F$25="","",$F$25)</f>
        <v>Recreation</v>
      </c>
      <c r="AU791" s="394"/>
    </row>
    <row r="792" spans="4:47" ht="15" customHeight="1" x14ac:dyDescent="0.25">
      <c r="D792" s="407" t="str">
        <f t="shared" ref="D792:D794" si="2741">IFERROR(VLOOKUP($E792,$U$4:$V$6,2,0),"")</f>
        <v/>
      </c>
      <c r="E792" s="354" t="str">
        <f t="shared" ref="E792" si="2742">IF(OR(N792="",N792=0,G792="",J792=""),"",(IF(AND(F790=O$4,N792&lt;=Q$4),3,IF(AND(F790=O$4,N792&lt;=R$4),2,IF(AND(F790=O$4,N792&lt;=S$4),1,0)))+IF(AND(F790=O$5,N792&lt;=Q$5),3,IF(AND(F790=O$5,N792&lt;=R$5),2,IF(AND(F790=O$5,N792&lt;=S$5),1,0)))+IF(AND(F790=O$6,N792&lt;=Q$6),3,IF(AND(F790=O$6,N792&lt;=R$6),2,IF(AND(F790=O$6,N792&lt;=S$6),1,0)))+IF(AND(F790=O$7,N792&lt;=Q$7),3,IF(AND(F790=O$7,N792&lt;=R$7),2,IF(AND(F790=O$7,N792&lt;=S$7),1,0)))))</f>
        <v/>
      </c>
      <c r="F792" s="276" t="str">
        <f t="shared" ref="F792" si="2743">IF($F$23="","",$F$23)</f>
        <v>Education /Job Training</v>
      </c>
      <c r="G792" s="638"/>
      <c r="H792" s="639"/>
      <c r="I792" s="640"/>
      <c r="J792" s="638"/>
      <c r="K792" s="639"/>
      <c r="L792" s="639"/>
      <c r="M792" s="640"/>
      <c r="N792" s="269"/>
      <c r="O792" s="392">
        <f t="shared" ref="O792" si="2744">IF(F790="",0,1)</f>
        <v>0</v>
      </c>
      <c r="Q792" s="392" t="str">
        <f t="shared" ref="Q792" si="2745">IF(F790="","",IF(E792="",0,E792))</f>
        <v/>
      </c>
      <c r="R792" s="392" t="str">
        <f t="shared" ref="R792" si="2746">IF(F790="","",IF(E793="",0,E793))</f>
        <v/>
      </c>
      <c r="S792" s="392" t="str">
        <f t="shared" ref="S792" si="2747">IF(F790="","",IF(E794="",0,E794))</f>
        <v/>
      </c>
      <c r="X792" s="394"/>
      <c r="AA792" s="407" t="str">
        <f t="shared" si="2602"/>
        <v/>
      </c>
      <c r="AB792" s="354" t="str">
        <f t="shared" ref="AB792" si="2748">IF(OR(AK792="",AK792=0,AD792="",AG792=""),"",(IF(AND(AC790=AL$4,AK792&lt;=AN$4),3,IF(AND(AC790=AL$4,AK792&lt;=AO$4),2,IF(AND(AC790=AL$4,AK792&lt;=AP$4),1,0)))+IF(AND(AC790=AL$5,AK792&lt;=AN$5),3,IF(AND(AC790=AL$5,AK792&lt;=AO$5),2,IF(AND(AC790=AL$5,AK792&lt;=AP$5),1,0)))+IF(AND(AC790=AL$6,AK792&lt;=AN$6),3,IF(AND(AC790=AL$6,AK792&lt;=AO$6),2,IF(AND(AC790=AL$6,AK792&lt;=AP$6),1,0)))+IF(AND(AC790=AL$7,AK792&lt;=AN$7),3,IF(AND(AC790=AL$7,AK792&lt;=AO$7),2,IF(AND(AC790=AL$7,AK792&lt;=AP$7),1,0)))))</f>
        <v/>
      </c>
      <c r="AC792" s="276" t="str">
        <f t="shared" ref="AC792" si="2749">IF($F$23="","",$F$23)</f>
        <v>Education /Job Training</v>
      </c>
      <c r="AD792" s="646"/>
      <c r="AE792" s="647"/>
      <c r="AF792" s="648"/>
      <c r="AG792" s="646"/>
      <c r="AH792" s="647"/>
      <c r="AI792" s="647"/>
      <c r="AJ792" s="648"/>
      <c r="AK792" s="408"/>
      <c r="AL792" s="392">
        <f t="shared" ref="AL792" si="2750">IF(AC790="",0,1)</f>
        <v>0</v>
      </c>
      <c r="AN792" s="392" t="str">
        <f t="shared" ref="AN792" si="2751">IF(AC790="","",IF(AB792="",0,AB792))</f>
        <v/>
      </c>
      <c r="AO792" s="392" t="str">
        <f t="shared" ref="AO792" si="2752">IF(AC790="","",IF(AB793="",0,AB793))</f>
        <v/>
      </c>
      <c r="AP792" s="392" t="str">
        <f t="shared" ref="AP792" si="2753">IF(AC790="","",IF(AB794="",0,AB794))</f>
        <v/>
      </c>
      <c r="AU792" s="394"/>
    </row>
    <row r="793" spans="4:47" ht="15" customHeight="1" x14ac:dyDescent="0.25">
      <c r="D793" s="407" t="str">
        <f t="shared" si="2741"/>
        <v/>
      </c>
      <c r="E793" s="354" t="str">
        <f t="shared" ref="E793" si="2754">IF(OR(N793="",N793=0,G793="",J793=""),"",(IF(AND(F790=O$4,N793&lt;=Q$4),3,IF(AND(F790=O$4,N793&lt;=R$4),2,IF(AND(F790=O$4,N793&lt;=S$4),1,0)))+IF(AND(F790=O$5,N793&lt;=Q$5),3,IF(AND(F790=O$5,N793&lt;=R$5),2,IF(AND(F790=O$5,N793&lt;=S$5),1,0)))+IF(AND(F790=O$6,N793&lt;=Q$6),3,IF(AND(F790=O$6,N793&lt;=R$6),2,IF(AND(F790=O$6,N793&lt;=S$6),1,0)))+IF(AND(F790=O$7,N793&lt;=Q$7),3,IF(AND(F790=O$7,N793&lt;=R$7),2,IF(AND(F790=O$7,N793&lt;=S$7),1,0)))))</f>
        <v/>
      </c>
      <c r="F793" s="276" t="str">
        <f t="shared" ref="F793" si="2755">IF($F$24="","",$F$24)</f>
        <v>Health Services</v>
      </c>
      <c r="G793" s="638"/>
      <c r="H793" s="639"/>
      <c r="I793" s="640"/>
      <c r="J793" s="638"/>
      <c r="K793" s="639"/>
      <c r="L793" s="639"/>
      <c r="M793" s="640"/>
      <c r="N793" s="269"/>
      <c r="X793" s="394"/>
      <c r="AA793" s="407" t="str">
        <f t="shared" si="2602"/>
        <v/>
      </c>
      <c r="AB793" s="354" t="str">
        <f t="shared" ref="AB793" si="2756">IF(OR(AK793="",AK793=0,AD793="",AG793=""),"",(IF(AND(AC790=AL$4,AK793&lt;=AN$4),3,IF(AND(AC790=AL$4,AK793&lt;=AO$4),2,IF(AND(AC790=AL$4,AK793&lt;=AP$4),1,0)))+IF(AND(AC790=AL$5,AK793&lt;=AN$5),3,IF(AND(AC790=AL$5,AK793&lt;=AO$5),2,IF(AND(AC790=AL$5,AK793&lt;=AP$5),1,0)))+IF(AND(AC790=AL$6,AK793&lt;=AN$6),3,IF(AND(AC790=AL$6,AK793&lt;=AO$6),2,IF(AND(AC790=AL$6,AK793&lt;=AP$6),1,0)))+IF(AND(AC790=AL$7,AK793&lt;=AN$7),3,IF(AND(AC790=AL$7,AK793&lt;=AO$7),2,IF(AND(AC790=AL$7,AK793&lt;=AP$7),1,0)))))</f>
        <v/>
      </c>
      <c r="AC793" s="276" t="str">
        <f t="shared" ref="AC793" si="2757">IF($F$24="","",$F$24)</f>
        <v>Health Services</v>
      </c>
      <c r="AD793" s="646"/>
      <c r="AE793" s="647"/>
      <c r="AF793" s="648"/>
      <c r="AG793" s="646"/>
      <c r="AH793" s="647"/>
      <c r="AI793" s="647"/>
      <c r="AJ793" s="648"/>
      <c r="AK793" s="408"/>
      <c r="AU793" s="394"/>
    </row>
    <row r="794" spans="4:47" ht="15" customHeight="1" x14ac:dyDescent="0.25">
      <c r="D794" s="407" t="str">
        <f t="shared" si="2741"/>
        <v/>
      </c>
      <c r="E794" s="354" t="str">
        <f t="shared" ref="E794" si="2758">IF(OR(N794="",N794=0,G794="",J794=""),"",(IF(AND(F790=O$4,N794&lt;=Q$4),3,IF(AND(F790=O$4,N794&lt;=R$4),2,IF(AND(F790=O$4,N794&lt;=S$4),1,0)))+IF(AND(F790=O$5,N794&lt;=Q$5),3,IF(AND(F790=O$5,N794&lt;=R$5),2,IF(AND(F790=O$5,N794&lt;=S$5),1,0)))+IF(AND(F790=O$6,N794&lt;=Q$6),3,IF(AND(F790=O$6,N794&lt;=R$6),2,IF(AND(F790=O$6,N794&lt;=S$6),1,0)))+IF(AND(F790=O$7,N794&lt;=Q$7),3,IF(AND(F790=O$7,N794&lt;=R$7),2,IF(AND(F790=O$7,N794&lt;=S$7),1,0)))))</f>
        <v/>
      </c>
      <c r="F794" s="276" t="str">
        <f t="shared" ref="F794" si="2759">IF($F$25="","",$F$25)</f>
        <v>Recreation</v>
      </c>
      <c r="G794" s="638"/>
      <c r="H794" s="639"/>
      <c r="I794" s="640"/>
      <c r="J794" s="638"/>
      <c r="K794" s="639"/>
      <c r="L794" s="639"/>
      <c r="M794" s="640"/>
      <c r="N794" s="269"/>
      <c r="X794" s="394"/>
      <c r="AA794" s="407" t="str">
        <f t="shared" si="2602"/>
        <v/>
      </c>
      <c r="AB794" s="354" t="str">
        <f t="shared" ref="AB794" si="2760">IF(OR(AK794="",AK794=0,AD794="",AG794=""),"",(IF(AND(AC790=AL$4,AK794&lt;=AN$4),3,IF(AND(AC790=AL$4,AK794&lt;=AO$4),2,IF(AND(AC790=AL$4,AK794&lt;=AP$4),1,0)))+IF(AND(AC790=AL$5,AK794&lt;=AN$5),3,IF(AND(AC790=AL$5,AK794&lt;=AO$5),2,IF(AND(AC790=AL$5,AK794&lt;=AP$5),1,0)))+IF(AND(AC790=AL$6,AK794&lt;=AN$6),3,IF(AND(AC790=AL$6,AK794&lt;=AO$6),2,IF(AND(AC790=AL$6,AK794&lt;=AP$6),1,0)))+IF(AND(AC790=AL$7,AK794&lt;=AN$7),3,IF(AND(AC790=AL$7,AK794&lt;=AO$7),2,IF(AND(AC790=AL$7,AK794&lt;=AP$7),1,0)))))</f>
        <v/>
      </c>
      <c r="AC794" s="276" t="str">
        <f t="shared" ref="AC794" si="2761">IF($F$25="","",$F$25)</f>
        <v>Recreation</v>
      </c>
      <c r="AD794" s="646"/>
      <c r="AE794" s="647"/>
      <c r="AF794" s="648"/>
      <c r="AG794" s="646"/>
      <c r="AH794" s="647"/>
      <c r="AI794" s="647"/>
      <c r="AJ794" s="648"/>
      <c r="AK794" s="408"/>
      <c r="AU794" s="394"/>
    </row>
    <row r="795" spans="4:47" ht="15" customHeight="1" thickBot="1" x14ac:dyDescent="0.3">
      <c r="D795" s="409"/>
      <c r="E795" s="132"/>
      <c r="F795" s="132"/>
      <c r="G795" s="132"/>
      <c r="H795" s="132"/>
      <c r="I795" s="132"/>
      <c r="J795" s="132"/>
      <c r="K795" s="132"/>
      <c r="L795" s="132"/>
      <c r="M795" s="132"/>
      <c r="N795" s="410"/>
      <c r="O795" s="411"/>
      <c r="X795" s="394"/>
      <c r="AA795" s="409"/>
      <c r="AB795" s="132"/>
      <c r="AC795" s="132"/>
      <c r="AD795" s="132"/>
      <c r="AE795" s="132"/>
      <c r="AF795" s="132"/>
      <c r="AG795" s="132"/>
      <c r="AH795" s="132"/>
      <c r="AI795" s="132"/>
      <c r="AJ795" s="132"/>
      <c r="AK795" s="410"/>
      <c r="AL795" s="411"/>
      <c r="AU795" s="394"/>
    </row>
    <row r="796" spans="4:47" ht="15" customHeight="1" x14ac:dyDescent="0.25">
      <c r="D796" s="641"/>
      <c r="E796" s="642"/>
      <c r="F796" s="642"/>
      <c r="G796" s="642"/>
      <c r="H796" s="642"/>
      <c r="I796" s="642"/>
      <c r="J796" s="642"/>
      <c r="K796" s="642"/>
      <c r="L796" s="642"/>
      <c r="M796" s="642"/>
      <c r="N796" s="643"/>
      <c r="X796" s="394"/>
      <c r="AA796" s="641"/>
      <c r="AB796" s="642"/>
      <c r="AC796" s="642"/>
      <c r="AD796" s="642"/>
      <c r="AE796" s="642"/>
      <c r="AF796" s="642"/>
      <c r="AG796" s="642"/>
      <c r="AH796" s="642"/>
      <c r="AI796" s="642"/>
      <c r="AJ796" s="642"/>
      <c r="AK796" s="643"/>
      <c r="AU796" s="394"/>
    </row>
    <row r="797" spans="4:47" ht="15" customHeight="1" x14ac:dyDescent="0.25">
      <c r="D797" s="398"/>
      <c r="E797" s="124" t="s">
        <v>35</v>
      </c>
      <c r="F797" s="353">
        <v>97</v>
      </c>
      <c r="G797" s="124" t="s">
        <v>306</v>
      </c>
      <c r="H797" s="124"/>
      <c r="I797" s="124"/>
      <c r="J797" s="21" t="s">
        <v>144</v>
      </c>
      <c r="K797" s="265"/>
      <c r="L797" s="1"/>
      <c r="M797" s="1"/>
      <c r="N797" s="400"/>
      <c r="X797" s="394"/>
      <c r="AA797" s="398"/>
      <c r="AB797" s="124" t="s">
        <v>35</v>
      </c>
      <c r="AC797" s="353">
        <v>97</v>
      </c>
      <c r="AD797" s="124" t="s">
        <v>306</v>
      </c>
      <c r="AE797" s="124"/>
      <c r="AF797" s="124"/>
      <c r="AG797" s="21" t="s">
        <v>144</v>
      </c>
      <c r="AH797" s="399"/>
      <c r="AI797" s="1"/>
      <c r="AJ797" s="1"/>
      <c r="AK797" s="400"/>
      <c r="AU797" s="394"/>
    </row>
    <row r="798" spans="4:47" x14ac:dyDescent="0.25">
      <c r="D798" s="644" t="s">
        <v>36</v>
      </c>
      <c r="E798" s="645"/>
      <c r="F798" s="268" t="s">
        <v>28</v>
      </c>
      <c r="G798" s="402" t="str">
        <f t="shared" ref="G798" si="2762">IF(F798=O$4,P$4,IF(F798=O$5,P$5,IF(F798=O$6,P$6,IF(F798=O$7,P$7,IF(F798=O$8,"","")))))</f>
        <v/>
      </c>
      <c r="H798" s="403"/>
      <c r="I798" s="403"/>
      <c r="J798" s="21" t="s">
        <v>145</v>
      </c>
      <c r="K798" s="265"/>
      <c r="L798" s="3"/>
      <c r="M798" s="3"/>
      <c r="N798" s="404"/>
      <c r="X798" s="394"/>
      <c r="AA798" s="644" t="s">
        <v>36</v>
      </c>
      <c r="AB798" s="645"/>
      <c r="AC798" s="401" t="s">
        <v>28</v>
      </c>
      <c r="AD798" s="402" t="str">
        <f t="shared" ref="AD798" si="2763">IF(AC798=AL$4,AM$4,IF(AC798=AL$5,AM$5,IF(AC798=AL$6,AM$6,IF(AC798=AL$7,AM$7,IF(AC798=AL$8,"","")))))</f>
        <v/>
      </c>
      <c r="AE798" s="403"/>
      <c r="AF798" s="403"/>
      <c r="AG798" s="21" t="s">
        <v>145</v>
      </c>
      <c r="AH798" s="399"/>
      <c r="AI798" s="3"/>
      <c r="AJ798" s="3"/>
      <c r="AK798" s="404"/>
      <c r="AU798" s="394"/>
    </row>
    <row r="799" spans="4:47" x14ac:dyDescent="0.25">
      <c r="D799" s="405" t="s">
        <v>299</v>
      </c>
      <c r="E799" s="361" t="s">
        <v>59</v>
      </c>
      <c r="F799" s="124" t="s">
        <v>37</v>
      </c>
      <c r="G799" s="124" t="s">
        <v>38</v>
      </c>
      <c r="H799" s="124"/>
      <c r="I799" s="124"/>
      <c r="J799" s="124" t="s">
        <v>39</v>
      </c>
      <c r="K799" s="124"/>
      <c r="L799" s="124"/>
      <c r="M799" s="124"/>
      <c r="N799" s="406" t="s">
        <v>40</v>
      </c>
      <c r="O799" s="396" t="s">
        <v>25</v>
      </c>
      <c r="P799" s="396"/>
      <c r="Q799" s="396" t="str">
        <f t="shared" ref="Q799" si="2764">IF($F$23="","",$F$23)</f>
        <v>Education /Job Training</v>
      </c>
      <c r="R799" s="396" t="str">
        <f t="shared" ref="R799" si="2765">IF($F$24="","",$F$24)</f>
        <v>Health Services</v>
      </c>
      <c r="S799" s="396" t="str">
        <f t="shared" ref="S799" si="2766">IF($F$25="","",$F$25)</f>
        <v>Recreation</v>
      </c>
      <c r="X799" s="394"/>
      <c r="AA799" s="405" t="s">
        <v>299</v>
      </c>
      <c r="AB799" s="361" t="s">
        <v>59</v>
      </c>
      <c r="AC799" s="124" t="s">
        <v>37</v>
      </c>
      <c r="AD799" s="124" t="s">
        <v>38</v>
      </c>
      <c r="AE799" s="124"/>
      <c r="AF799" s="124"/>
      <c r="AG799" s="124" t="s">
        <v>39</v>
      </c>
      <c r="AH799" s="124"/>
      <c r="AI799" s="124"/>
      <c r="AJ799" s="124"/>
      <c r="AK799" s="406" t="s">
        <v>40</v>
      </c>
      <c r="AL799" s="396" t="s">
        <v>25</v>
      </c>
      <c r="AM799" s="396"/>
      <c r="AN799" s="396" t="str">
        <f t="shared" ref="AN799" si="2767">IF($F$23="","",$F$23)</f>
        <v>Education /Job Training</v>
      </c>
      <c r="AO799" s="396" t="str">
        <f t="shared" ref="AO799" si="2768">IF($F$24="","",$F$24)</f>
        <v>Health Services</v>
      </c>
      <c r="AP799" s="396" t="str">
        <f t="shared" ref="AP799" si="2769">IF($F$25="","",$F$25)</f>
        <v>Recreation</v>
      </c>
      <c r="AU799" s="394"/>
    </row>
    <row r="800" spans="4:47" x14ac:dyDescent="0.25">
      <c r="D800" s="407" t="str">
        <f t="shared" ref="D800:D802" si="2770">IFERROR(VLOOKUP($E800,$U$4:$V$6,2,0),"")</f>
        <v/>
      </c>
      <c r="E800" s="354" t="str">
        <f t="shared" ref="E800" si="2771">IF(OR(N800="",N800=0,G800="",J800=""),"",(IF(AND(F798=O$4,N800&lt;=Q$4),3,IF(AND(F798=O$4,N800&lt;=R$4),2,IF(AND(F798=O$4,N800&lt;=S$4),1,0)))+IF(AND(F798=O$5,N800&lt;=Q$5),3,IF(AND(F798=O$5,N800&lt;=R$5),2,IF(AND(F798=O$5,N800&lt;=S$5),1,0)))+IF(AND(F798=O$6,N800&lt;=Q$6),3,IF(AND(F798=O$6,N800&lt;=R$6),2,IF(AND(F798=O$6,N800&lt;=S$6),1,0)))+IF(AND(F798=O$7,N800&lt;=Q$7),3,IF(AND(F798=O$7,N800&lt;=R$7),2,IF(AND(F798=O$7,N800&lt;=S$7),1,0)))))</f>
        <v/>
      </c>
      <c r="F800" s="276" t="str">
        <f t="shared" ref="F800" si="2772">IF($F$23="","",$F$23)</f>
        <v>Education /Job Training</v>
      </c>
      <c r="G800" s="638"/>
      <c r="H800" s="639"/>
      <c r="I800" s="640"/>
      <c r="J800" s="638"/>
      <c r="K800" s="639"/>
      <c r="L800" s="639"/>
      <c r="M800" s="640"/>
      <c r="N800" s="269"/>
      <c r="O800" s="392">
        <f t="shared" ref="O800" si="2773">IF(F798="",0,1)</f>
        <v>0</v>
      </c>
      <c r="Q800" s="392" t="str">
        <f t="shared" ref="Q800" si="2774">IF(F798="","",IF(E800="",0,E800))</f>
        <v/>
      </c>
      <c r="R800" s="392" t="str">
        <f t="shared" ref="R800" si="2775">IF(F798="","",IF(E801="",0,E801))</f>
        <v/>
      </c>
      <c r="S800" s="392" t="str">
        <f t="shared" ref="S800" si="2776">IF(F798="","",IF(E802="",0,E802))</f>
        <v/>
      </c>
      <c r="X800" s="394"/>
      <c r="AA800" s="407" t="str">
        <f t="shared" si="2602"/>
        <v/>
      </c>
      <c r="AB800" s="354" t="str">
        <f t="shared" ref="AB800" si="2777">IF(OR(AK800="",AK800=0,AD800="",AG800=""),"",(IF(AND(AC798=AL$4,AK800&lt;=AN$4),3,IF(AND(AC798=AL$4,AK800&lt;=AO$4),2,IF(AND(AC798=AL$4,AK800&lt;=AP$4),1,0)))+IF(AND(AC798=AL$5,AK800&lt;=AN$5),3,IF(AND(AC798=AL$5,AK800&lt;=AO$5),2,IF(AND(AC798=AL$5,AK800&lt;=AP$5),1,0)))+IF(AND(AC798=AL$6,AK800&lt;=AN$6),3,IF(AND(AC798=AL$6,AK800&lt;=AO$6),2,IF(AND(AC798=AL$6,AK800&lt;=AP$6),1,0)))+IF(AND(AC798=AL$7,AK800&lt;=AN$7),3,IF(AND(AC798=AL$7,AK800&lt;=AO$7),2,IF(AND(AC798=AL$7,AK800&lt;=AP$7),1,0)))))</f>
        <v/>
      </c>
      <c r="AC800" s="276" t="str">
        <f t="shared" ref="AC800" si="2778">IF($F$23="","",$F$23)</f>
        <v>Education /Job Training</v>
      </c>
      <c r="AD800" s="646"/>
      <c r="AE800" s="647"/>
      <c r="AF800" s="648"/>
      <c r="AG800" s="646"/>
      <c r="AH800" s="647"/>
      <c r="AI800" s="647"/>
      <c r="AJ800" s="648"/>
      <c r="AK800" s="408"/>
      <c r="AL800" s="392">
        <f t="shared" ref="AL800" si="2779">IF(AC798="",0,1)</f>
        <v>0</v>
      </c>
      <c r="AN800" s="392" t="str">
        <f t="shared" ref="AN800" si="2780">IF(AC798="","",IF(AB800="",0,AB800))</f>
        <v/>
      </c>
      <c r="AO800" s="392" t="str">
        <f t="shared" ref="AO800" si="2781">IF(AC798="","",IF(AB801="",0,AB801))</f>
        <v/>
      </c>
      <c r="AP800" s="392" t="str">
        <f t="shared" ref="AP800" si="2782">IF(AC798="","",IF(AB802="",0,AB802))</f>
        <v/>
      </c>
      <c r="AU800" s="394"/>
    </row>
    <row r="801" spans="4:47" x14ac:dyDescent="0.25">
      <c r="D801" s="407" t="str">
        <f t="shared" si="2770"/>
        <v/>
      </c>
      <c r="E801" s="354" t="str">
        <f t="shared" ref="E801" si="2783">IF(OR(N801="",N801=0,G801="",J801=""),"",(IF(AND(F798=O$4,N801&lt;=Q$4),3,IF(AND(F798=O$4,N801&lt;=R$4),2,IF(AND(F798=O$4,N801&lt;=S$4),1,0)))+IF(AND(F798=O$5,N801&lt;=Q$5),3,IF(AND(F798=O$5,N801&lt;=R$5),2,IF(AND(F798=O$5,N801&lt;=S$5),1,0)))+IF(AND(F798=O$6,N801&lt;=Q$6),3,IF(AND(F798=O$6,N801&lt;=R$6),2,IF(AND(F798=O$6,N801&lt;=S$6),1,0)))+IF(AND(F798=O$7,N801&lt;=Q$7),3,IF(AND(F798=O$7,N801&lt;=R$7),2,IF(AND(F798=O$7,N801&lt;=S$7),1,0)))))</f>
        <v/>
      </c>
      <c r="F801" s="276" t="str">
        <f t="shared" ref="F801" si="2784">IF($F$24="","",$F$24)</f>
        <v>Health Services</v>
      </c>
      <c r="G801" s="638"/>
      <c r="H801" s="639"/>
      <c r="I801" s="640"/>
      <c r="J801" s="638"/>
      <c r="K801" s="639"/>
      <c r="L801" s="639"/>
      <c r="M801" s="640"/>
      <c r="N801" s="269"/>
      <c r="X801" s="394"/>
      <c r="AA801" s="407" t="str">
        <f t="shared" si="2602"/>
        <v/>
      </c>
      <c r="AB801" s="354" t="str">
        <f t="shared" ref="AB801" si="2785">IF(OR(AK801="",AK801=0,AD801="",AG801=""),"",(IF(AND(AC798=AL$4,AK801&lt;=AN$4),3,IF(AND(AC798=AL$4,AK801&lt;=AO$4),2,IF(AND(AC798=AL$4,AK801&lt;=AP$4),1,0)))+IF(AND(AC798=AL$5,AK801&lt;=AN$5),3,IF(AND(AC798=AL$5,AK801&lt;=AO$5),2,IF(AND(AC798=AL$5,AK801&lt;=AP$5),1,0)))+IF(AND(AC798=AL$6,AK801&lt;=AN$6),3,IF(AND(AC798=AL$6,AK801&lt;=AO$6),2,IF(AND(AC798=AL$6,AK801&lt;=AP$6),1,0)))+IF(AND(AC798=AL$7,AK801&lt;=AN$7),3,IF(AND(AC798=AL$7,AK801&lt;=AO$7),2,IF(AND(AC798=AL$7,AK801&lt;=AP$7),1,0)))))</f>
        <v/>
      </c>
      <c r="AC801" s="276" t="str">
        <f t="shared" ref="AC801" si="2786">IF($F$24="","",$F$24)</f>
        <v>Health Services</v>
      </c>
      <c r="AD801" s="646"/>
      <c r="AE801" s="647"/>
      <c r="AF801" s="648"/>
      <c r="AG801" s="646"/>
      <c r="AH801" s="647"/>
      <c r="AI801" s="647"/>
      <c r="AJ801" s="648"/>
      <c r="AK801" s="408"/>
      <c r="AU801" s="394"/>
    </row>
    <row r="802" spans="4:47" ht="15.75" customHeight="1" x14ac:dyDescent="0.25">
      <c r="D802" s="407" t="str">
        <f t="shared" si="2770"/>
        <v/>
      </c>
      <c r="E802" s="354" t="str">
        <f t="shared" ref="E802" si="2787">IF(OR(N802="",N802=0,G802="",J802=""),"",(IF(AND(F798=O$4,N802&lt;=Q$4),3,IF(AND(F798=O$4,N802&lt;=R$4),2,IF(AND(F798=O$4,N802&lt;=S$4),1,0)))+IF(AND(F798=O$5,N802&lt;=Q$5),3,IF(AND(F798=O$5,N802&lt;=R$5),2,IF(AND(F798=O$5,N802&lt;=S$5),1,0)))+IF(AND(F798=O$6,N802&lt;=Q$6),3,IF(AND(F798=O$6,N802&lt;=R$6),2,IF(AND(F798=O$6,N802&lt;=S$6),1,0)))+IF(AND(F798=O$7,N802&lt;=Q$7),3,IF(AND(F798=O$7,N802&lt;=R$7),2,IF(AND(F798=O$7,N802&lt;=S$7),1,0)))))</f>
        <v/>
      </c>
      <c r="F802" s="276" t="str">
        <f t="shared" ref="F802" si="2788">IF($F$25="","",$F$25)</f>
        <v>Recreation</v>
      </c>
      <c r="G802" s="638"/>
      <c r="H802" s="639"/>
      <c r="I802" s="640"/>
      <c r="J802" s="638"/>
      <c r="K802" s="639"/>
      <c r="L802" s="639"/>
      <c r="M802" s="640"/>
      <c r="N802" s="269"/>
      <c r="X802" s="394"/>
      <c r="AA802" s="407" t="str">
        <f t="shared" si="2602"/>
        <v/>
      </c>
      <c r="AB802" s="354" t="str">
        <f t="shared" ref="AB802" si="2789">IF(OR(AK802="",AK802=0,AD802="",AG802=""),"",(IF(AND(AC798=AL$4,AK802&lt;=AN$4),3,IF(AND(AC798=AL$4,AK802&lt;=AO$4),2,IF(AND(AC798=AL$4,AK802&lt;=AP$4),1,0)))+IF(AND(AC798=AL$5,AK802&lt;=AN$5),3,IF(AND(AC798=AL$5,AK802&lt;=AO$5),2,IF(AND(AC798=AL$5,AK802&lt;=AP$5),1,0)))+IF(AND(AC798=AL$6,AK802&lt;=AN$6),3,IF(AND(AC798=AL$6,AK802&lt;=AO$6),2,IF(AND(AC798=AL$6,AK802&lt;=AP$6),1,0)))+IF(AND(AC798=AL$7,AK802&lt;=AN$7),3,IF(AND(AC798=AL$7,AK802&lt;=AO$7),2,IF(AND(AC798=AL$7,AK802&lt;=AP$7),1,0)))))</f>
        <v/>
      </c>
      <c r="AC802" s="276" t="str">
        <f t="shared" ref="AC802" si="2790">IF($F$25="","",$F$25)</f>
        <v>Recreation</v>
      </c>
      <c r="AD802" s="646"/>
      <c r="AE802" s="647"/>
      <c r="AF802" s="648"/>
      <c r="AG802" s="646"/>
      <c r="AH802" s="647"/>
      <c r="AI802" s="647"/>
      <c r="AJ802" s="648"/>
      <c r="AK802" s="408"/>
      <c r="AU802" s="394"/>
    </row>
    <row r="803" spans="4:47" ht="16.5" thickBot="1" x14ac:dyDescent="0.3">
      <c r="D803" s="409"/>
      <c r="E803" s="132"/>
      <c r="F803" s="132"/>
      <c r="G803" s="132"/>
      <c r="H803" s="132"/>
      <c r="I803" s="132"/>
      <c r="J803" s="132"/>
      <c r="K803" s="132"/>
      <c r="L803" s="132"/>
      <c r="M803" s="132"/>
      <c r="N803" s="410"/>
      <c r="O803" s="411"/>
      <c r="X803" s="394"/>
      <c r="AA803" s="409"/>
      <c r="AB803" s="132"/>
      <c r="AC803" s="132"/>
      <c r="AD803" s="132"/>
      <c r="AE803" s="132"/>
      <c r="AF803" s="132"/>
      <c r="AG803" s="132"/>
      <c r="AH803" s="132"/>
      <c r="AI803" s="132"/>
      <c r="AJ803" s="132"/>
      <c r="AK803" s="410"/>
      <c r="AL803" s="411"/>
      <c r="AU803" s="394"/>
    </row>
    <row r="804" spans="4:47" ht="15" customHeight="1" x14ac:dyDescent="0.25">
      <c r="D804" s="641"/>
      <c r="E804" s="642"/>
      <c r="F804" s="642"/>
      <c r="G804" s="642"/>
      <c r="H804" s="642"/>
      <c r="I804" s="642"/>
      <c r="J804" s="642"/>
      <c r="K804" s="642"/>
      <c r="L804" s="642"/>
      <c r="M804" s="642"/>
      <c r="N804" s="643"/>
      <c r="X804" s="394"/>
      <c r="AA804" s="641"/>
      <c r="AB804" s="642"/>
      <c r="AC804" s="642"/>
      <c r="AD804" s="642"/>
      <c r="AE804" s="642"/>
      <c r="AF804" s="642"/>
      <c r="AG804" s="642"/>
      <c r="AH804" s="642"/>
      <c r="AI804" s="642"/>
      <c r="AJ804" s="642"/>
      <c r="AK804" s="643"/>
      <c r="AU804" s="394"/>
    </row>
    <row r="805" spans="4:47" ht="15" customHeight="1" x14ac:dyDescent="0.25">
      <c r="D805" s="398"/>
      <c r="E805" s="124" t="s">
        <v>35</v>
      </c>
      <c r="F805" s="353">
        <v>98</v>
      </c>
      <c r="G805" s="124" t="s">
        <v>306</v>
      </c>
      <c r="H805" s="124"/>
      <c r="I805" s="124"/>
      <c r="J805" s="21" t="s">
        <v>144</v>
      </c>
      <c r="K805" s="265"/>
      <c r="L805" s="1"/>
      <c r="M805" s="1"/>
      <c r="N805" s="400"/>
      <c r="X805" s="394"/>
      <c r="AA805" s="398"/>
      <c r="AB805" s="124" t="s">
        <v>35</v>
      </c>
      <c r="AC805" s="353">
        <v>98</v>
      </c>
      <c r="AD805" s="124" t="s">
        <v>306</v>
      </c>
      <c r="AE805" s="124"/>
      <c r="AF805" s="124"/>
      <c r="AG805" s="21" t="s">
        <v>144</v>
      </c>
      <c r="AH805" s="399"/>
      <c r="AI805" s="1"/>
      <c r="AJ805" s="1"/>
      <c r="AK805" s="400"/>
      <c r="AU805" s="394"/>
    </row>
    <row r="806" spans="4:47" ht="15" customHeight="1" x14ac:dyDescent="0.25">
      <c r="D806" s="644" t="s">
        <v>36</v>
      </c>
      <c r="E806" s="645"/>
      <c r="F806" s="268" t="s">
        <v>28</v>
      </c>
      <c r="G806" s="402" t="str">
        <f t="shared" ref="G806" si="2791">IF(F806=O$4,P$4,IF(F806=O$5,P$5,IF(F806=O$6,P$6,IF(F806=O$7,P$7,IF(F806=O$8,"","")))))</f>
        <v/>
      </c>
      <c r="H806" s="403"/>
      <c r="I806" s="403"/>
      <c r="J806" s="21" t="s">
        <v>145</v>
      </c>
      <c r="K806" s="265"/>
      <c r="L806" s="3"/>
      <c r="M806" s="3"/>
      <c r="N806" s="404"/>
      <c r="X806" s="394"/>
      <c r="AA806" s="644" t="s">
        <v>36</v>
      </c>
      <c r="AB806" s="645"/>
      <c r="AC806" s="401" t="s">
        <v>28</v>
      </c>
      <c r="AD806" s="402" t="str">
        <f t="shared" ref="AD806" si="2792">IF(AC806=AL$4,AM$4,IF(AC806=AL$5,AM$5,IF(AC806=AL$6,AM$6,IF(AC806=AL$7,AM$7,IF(AC806=AL$8,"","")))))</f>
        <v/>
      </c>
      <c r="AE806" s="403"/>
      <c r="AF806" s="403"/>
      <c r="AG806" s="21" t="s">
        <v>145</v>
      </c>
      <c r="AH806" s="399"/>
      <c r="AI806" s="3"/>
      <c r="AJ806" s="3"/>
      <c r="AK806" s="404"/>
      <c r="AU806" s="394"/>
    </row>
    <row r="807" spans="4:47" ht="15" customHeight="1" x14ac:dyDescent="0.25">
      <c r="D807" s="405" t="s">
        <v>299</v>
      </c>
      <c r="E807" s="361" t="s">
        <v>59</v>
      </c>
      <c r="F807" s="124" t="s">
        <v>37</v>
      </c>
      <c r="G807" s="124" t="s">
        <v>38</v>
      </c>
      <c r="H807" s="124"/>
      <c r="I807" s="124"/>
      <c r="J807" s="124" t="s">
        <v>39</v>
      </c>
      <c r="K807" s="124"/>
      <c r="L807" s="124"/>
      <c r="M807" s="124"/>
      <c r="N807" s="406" t="s">
        <v>40</v>
      </c>
      <c r="O807" s="396" t="s">
        <v>25</v>
      </c>
      <c r="P807" s="396"/>
      <c r="Q807" s="396" t="str">
        <f t="shared" ref="Q807" si="2793">IF($F$23="","",$F$23)</f>
        <v>Education /Job Training</v>
      </c>
      <c r="R807" s="396" t="str">
        <f t="shared" ref="R807" si="2794">IF($F$24="","",$F$24)</f>
        <v>Health Services</v>
      </c>
      <c r="S807" s="396" t="str">
        <f t="shared" ref="S807" si="2795">IF($F$25="","",$F$25)</f>
        <v>Recreation</v>
      </c>
      <c r="X807" s="394"/>
      <c r="AA807" s="405" t="s">
        <v>299</v>
      </c>
      <c r="AB807" s="361" t="s">
        <v>59</v>
      </c>
      <c r="AC807" s="124" t="s">
        <v>37</v>
      </c>
      <c r="AD807" s="124" t="s">
        <v>38</v>
      </c>
      <c r="AE807" s="124"/>
      <c r="AF807" s="124"/>
      <c r="AG807" s="124" t="s">
        <v>39</v>
      </c>
      <c r="AH807" s="124"/>
      <c r="AI807" s="124"/>
      <c r="AJ807" s="124"/>
      <c r="AK807" s="406" t="s">
        <v>40</v>
      </c>
      <c r="AL807" s="396" t="s">
        <v>25</v>
      </c>
      <c r="AM807" s="396"/>
      <c r="AN807" s="396" t="str">
        <f t="shared" ref="AN807" si="2796">IF($F$23="","",$F$23)</f>
        <v>Education /Job Training</v>
      </c>
      <c r="AO807" s="396" t="str">
        <f t="shared" ref="AO807" si="2797">IF($F$24="","",$F$24)</f>
        <v>Health Services</v>
      </c>
      <c r="AP807" s="396" t="str">
        <f t="shared" ref="AP807" si="2798">IF($F$25="","",$F$25)</f>
        <v>Recreation</v>
      </c>
      <c r="AU807" s="394"/>
    </row>
    <row r="808" spans="4:47" ht="15" customHeight="1" x14ac:dyDescent="0.25">
      <c r="D808" s="407" t="str">
        <f t="shared" ref="D808:D810" si="2799">IFERROR(VLOOKUP($E808,$U$4:$V$6,2,0),"")</f>
        <v/>
      </c>
      <c r="E808" s="354" t="str">
        <f t="shared" ref="E808" si="2800">IF(OR(N808="",N808=0,G808="",J808=""),"",(IF(AND(F806=O$4,N808&lt;=Q$4),3,IF(AND(F806=O$4,N808&lt;=R$4),2,IF(AND(F806=O$4,N808&lt;=S$4),1,0)))+IF(AND(F806=O$5,N808&lt;=Q$5),3,IF(AND(F806=O$5,N808&lt;=R$5),2,IF(AND(F806=O$5,N808&lt;=S$5),1,0)))+IF(AND(F806=O$6,N808&lt;=Q$6),3,IF(AND(F806=O$6,N808&lt;=R$6),2,IF(AND(F806=O$6,N808&lt;=S$6),1,0)))+IF(AND(F806=O$7,N808&lt;=Q$7),3,IF(AND(F806=O$7,N808&lt;=R$7),2,IF(AND(F806=O$7,N808&lt;=S$7),1,0)))))</f>
        <v/>
      </c>
      <c r="F808" s="276" t="str">
        <f t="shared" ref="F808" si="2801">IF($F$23="","",$F$23)</f>
        <v>Education /Job Training</v>
      </c>
      <c r="G808" s="638"/>
      <c r="H808" s="639"/>
      <c r="I808" s="640"/>
      <c r="J808" s="638"/>
      <c r="K808" s="639"/>
      <c r="L808" s="639"/>
      <c r="M808" s="640"/>
      <c r="N808" s="269"/>
      <c r="O808" s="392">
        <f t="shared" ref="O808" si="2802">IF(F806="",0,1)</f>
        <v>0</v>
      </c>
      <c r="Q808" s="392" t="str">
        <f t="shared" ref="Q808" si="2803">IF(F806="","",IF(E808="",0,E808))</f>
        <v/>
      </c>
      <c r="R808" s="392" t="str">
        <f t="shared" ref="R808" si="2804">IF(F806="","",IF(E809="",0,E809))</f>
        <v/>
      </c>
      <c r="S808" s="392" t="str">
        <f t="shared" ref="S808" si="2805">IF(F806="","",IF(E810="",0,E810))</f>
        <v/>
      </c>
      <c r="X808" s="394"/>
      <c r="AA808" s="407" t="str">
        <f t="shared" si="2602"/>
        <v/>
      </c>
      <c r="AB808" s="354" t="str">
        <f t="shared" ref="AB808" si="2806">IF(OR(AK808="",AK808=0,AD808="",AG808=""),"",(IF(AND(AC806=AL$4,AK808&lt;=AN$4),3,IF(AND(AC806=AL$4,AK808&lt;=AO$4),2,IF(AND(AC806=AL$4,AK808&lt;=AP$4),1,0)))+IF(AND(AC806=AL$5,AK808&lt;=AN$5),3,IF(AND(AC806=AL$5,AK808&lt;=AO$5),2,IF(AND(AC806=AL$5,AK808&lt;=AP$5),1,0)))+IF(AND(AC806=AL$6,AK808&lt;=AN$6),3,IF(AND(AC806=AL$6,AK808&lt;=AO$6),2,IF(AND(AC806=AL$6,AK808&lt;=AP$6),1,0)))+IF(AND(AC806=AL$7,AK808&lt;=AN$7),3,IF(AND(AC806=AL$7,AK808&lt;=AO$7),2,IF(AND(AC806=AL$7,AK808&lt;=AP$7),1,0)))))</f>
        <v/>
      </c>
      <c r="AC808" s="276" t="str">
        <f t="shared" ref="AC808" si="2807">IF($F$23="","",$F$23)</f>
        <v>Education /Job Training</v>
      </c>
      <c r="AD808" s="646"/>
      <c r="AE808" s="647"/>
      <c r="AF808" s="648"/>
      <c r="AG808" s="646"/>
      <c r="AH808" s="647"/>
      <c r="AI808" s="647"/>
      <c r="AJ808" s="648"/>
      <c r="AK808" s="408"/>
      <c r="AL808" s="392">
        <f t="shared" ref="AL808" si="2808">IF(AC806="",0,1)</f>
        <v>0</v>
      </c>
      <c r="AN808" s="392" t="str">
        <f t="shared" ref="AN808" si="2809">IF(AC806="","",IF(AB808="",0,AB808))</f>
        <v/>
      </c>
      <c r="AO808" s="392" t="str">
        <f t="shared" ref="AO808" si="2810">IF(AC806="","",IF(AB809="",0,AB809))</f>
        <v/>
      </c>
      <c r="AP808" s="392" t="str">
        <f t="shared" ref="AP808" si="2811">IF(AC806="","",IF(AB810="",0,AB810))</f>
        <v/>
      </c>
      <c r="AU808" s="394"/>
    </row>
    <row r="809" spans="4:47" ht="15" customHeight="1" x14ac:dyDescent="0.25">
      <c r="D809" s="407" t="str">
        <f t="shared" si="2799"/>
        <v/>
      </c>
      <c r="E809" s="354" t="str">
        <f t="shared" ref="E809" si="2812">IF(OR(N809="",N809=0,G809="",J809=""),"",(IF(AND(F806=O$4,N809&lt;=Q$4),3,IF(AND(F806=O$4,N809&lt;=R$4),2,IF(AND(F806=O$4,N809&lt;=S$4),1,0)))+IF(AND(F806=O$5,N809&lt;=Q$5),3,IF(AND(F806=O$5,N809&lt;=R$5),2,IF(AND(F806=O$5,N809&lt;=S$5),1,0)))+IF(AND(F806=O$6,N809&lt;=Q$6),3,IF(AND(F806=O$6,N809&lt;=R$6),2,IF(AND(F806=O$6,N809&lt;=S$6),1,0)))+IF(AND(F806=O$7,N809&lt;=Q$7),3,IF(AND(F806=O$7,N809&lt;=R$7),2,IF(AND(F806=O$7,N809&lt;=S$7),1,0)))))</f>
        <v/>
      </c>
      <c r="F809" s="276" t="str">
        <f t="shared" ref="F809" si="2813">IF($F$24="","",$F$24)</f>
        <v>Health Services</v>
      </c>
      <c r="G809" s="638"/>
      <c r="H809" s="639"/>
      <c r="I809" s="640"/>
      <c r="J809" s="638"/>
      <c r="K809" s="639"/>
      <c r="L809" s="639"/>
      <c r="M809" s="640"/>
      <c r="N809" s="269"/>
      <c r="X809" s="394"/>
      <c r="AA809" s="407" t="str">
        <f t="shared" si="2602"/>
        <v/>
      </c>
      <c r="AB809" s="354" t="str">
        <f t="shared" ref="AB809" si="2814">IF(OR(AK809="",AK809=0,AD809="",AG809=""),"",(IF(AND(AC806=AL$4,AK809&lt;=AN$4),3,IF(AND(AC806=AL$4,AK809&lt;=AO$4),2,IF(AND(AC806=AL$4,AK809&lt;=AP$4),1,0)))+IF(AND(AC806=AL$5,AK809&lt;=AN$5),3,IF(AND(AC806=AL$5,AK809&lt;=AO$5),2,IF(AND(AC806=AL$5,AK809&lt;=AP$5),1,0)))+IF(AND(AC806=AL$6,AK809&lt;=AN$6),3,IF(AND(AC806=AL$6,AK809&lt;=AO$6),2,IF(AND(AC806=AL$6,AK809&lt;=AP$6),1,0)))+IF(AND(AC806=AL$7,AK809&lt;=AN$7),3,IF(AND(AC806=AL$7,AK809&lt;=AO$7),2,IF(AND(AC806=AL$7,AK809&lt;=AP$7),1,0)))))</f>
        <v/>
      </c>
      <c r="AC809" s="276" t="str">
        <f t="shared" ref="AC809" si="2815">IF($F$24="","",$F$24)</f>
        <v>Health Services</v>
      </c>
      <c r="AD809" s="646"/>
      <c r="AE809" s="647"/>
      <c r="AF809" s="648"/>
      <c r="AG809" s="646"/>
      <c r="AH809" s="647"/>
      <c r="AI809" s="647"/>
      <c r="AJ809" s="648"/>
      <c r="AK809" s="408"/>
      <c r="AU809" s="394"/>
    </row>
    <row r="810" spans="4:47" ht="15" customHeight="1" x14ac:dyDescent="0.25">
      <c r="D810" s="407" t="str">
        <f t="shared" si="2799"/>
        <v/>
      </c>
      <c r="E810" s="354" t="str">
        <f t="shared" ref="E810" si="2816">IF(OR(N810="",N810=0,G810="",J810=""),"",(IF(AND(F806=O$4,N810&lt;=Q$4),3,IF(AND(F806=O$4,N810&lt;=R$4),2,IF(AND(F806=O$4,N810&lt;=S$4),1,0)))+IF(AND(F806=O$5,N810&lt;=Q$5),3,IF(AND(F806=O$5,N810&lt;=R$5),2,IF(AND(F806=O$5,N810&lt;=S$5),1,0)))+IF(AND(F806=O$6,N810&lt;=Q$6),3,IF(AND(F806=O$6,N810&lt;=R$6),2,IF(AND(F806=O$6,N810&lt;=S$6),1,0)))+IF(AND(F806=O$7,N810&lt;=Q$7),3,IF(AND(F806=O$7,N810&lt;=R$7),2,IF(AND(F806=O$7,N810&lt;=S$7),1,0)))))</f>
        <v/>
      </c>
      <c r="F810" s="276" t="str">
        <f t="shared" ref="F810" si="2817">IF($F$25="","",$F$25)</f>
        <v>Recreation</v>
      </c>
      <c r="G810" s="638"/>
      <c r="H810" s="639"/>
      <c r="I810" s="640"/>
      <c r="J810" s="638"/>
      <c r="K810" s="639"/>
      <c r="L810" s="639"/>
      <c r="M810" s="640"/>
      <c r="N810" s="269"/>
      <c r="X810" s="394"/>
      <c r="AA810" s="407" t="str">
        <f t="shared" si="2602"/>
        <v/>
      </c>
      <c r="AB810" s="354" t="str">
        <f t="shared" ref="AB810" si="2818">IF(OR(AK810="",AK810=0,AD810="",AG810=""),"",(IF(AND(AC806=AL$4,AK810&lt;=AN$4),3,IF(AND(AC806=AL$4,AK810&lt;=AO$4),2,IF(AND(AC806=AL$4,AK810&lt;=AP$4),1,0)))+IF(AND(AC806=AL$5,AK810&lt;=AN$5),3,IF(AND(AC806=AL$5,AK810&lt;=AO$5),2,IF(AND(AC806=AL$5,AK810&lt;=AP$5),1,0)))+IF(AND(AC806=AL$6,AK810&lt;=AN$6),3,IF(AND(AC806=AL$6,AK810&lt;=AO$6),2,IF(AND(AC806=AL$6,AK810&lt;=AP$6),1,0)))+IF(AND(AC806=AL$7,AK810&lt;=AN$7),3,IF(AND(AC806=AL$7,AK810&lt;=AO$7),2,IF(AND(AC806=AL$7,AK810&lt;=AP$7),1,0)))))</f>
        <v/>
      </c>
      <c r="AC810" s="276" t="str">
        <f t="shared" ref="AC810" si="2819">IF($F$25="","",$F$25)</f>
        <v>Recreation</v>
      </c>
      <c r="AD810" s="646"/>
      <c r="AE810" s="647"/>
      <c r="AF810" s="648"/>
      <c r="AG810" s="646"/>
      <c r="AH810" s="647"/>
      <c r="AI810" s="647"/>
      <c r="AJ810" s="648"/>
      <c r="AK810" s="408"/>
      <c r="AU810" s="394"/>
    </row>
    <row r="811" spans="4:47" ht="15" customHeight="1" thickBot="1" x14ac:dyDescent="0.3">
      <c r="D811" s="409"/>
      <c r="E811" s="132"/>
      <c r="F811" s="132"/>
      <c r="G811" s="132"/>
      <c r="H811" s="132"/>
      <c r="I811" s="132"/>
      <c r="J811" s="132"/>
      <c r="K811" s="132"/>
      <c r="L811" s="132"/>
      <c r="M811" s="132"/>
      <c r="N811" s="410"/>
      <c r="O811" s="411"/>
      <c r="X811" s="394"/>
      <c r="AA811" s="409"/>
      <c r="AB811" s="132"/>
      <c r="AC811" s="132"/>
      <c r="AD811" s="132"/>
      <c r="AE811" s="132"/>
      <c r="AF811" s="132"/>
      <c r="AG811" s="132"/>
      <c r="AH811" s="132"/>
      <c r="AI811" s="132"/>
      <c r="AJ811" s="132"/>
      <c r="AK811" s="410"/>
      <c r="AL811" s="411"/>
      <c r="AU811" s="394"/>
    </row>
    <row r="812" spans="4:47" x14ac:dyDescent="0.25">
      <c r="D812" s="641"/>
      <c r="E812" s="642"/>
      <c r="F812" s="642"/>
      <c r="G812" s="642"/>
      <c r="H812" s="642"/>
      <c r="I812" s="642"/>
      <c r="J812" s="642"/>
      <c r="K812" s="642"/>
      <c r="L812" s="642"/>
      <c r="M812" s="642"/>
      <c r="N812" s="643"/>
      <c r="X812" s="394"/>
      <c r="AA812" s="641"/>
      <c r="AB812" s="642"/>
      <c r="AC812" s="642"/>
      <c r="AD812" s="642"/>
      <c r="AE812" s="642"/>
      <c r="AF812" s="642"/>
      <c r="AG812" s="642"/>
      <c r="AH812" s="642"/>
      <c r="AI812" s="642"/>
      <c r="AJ812" s="642"/>
      <c r="AK812" s="643"/>
      <c r="AU812" s="394"/>
    </row>
    <row r="813" spans="4:47" x14ac:dyDescent="0.25">
      <c r="D813" s="398"/>
      <c r="E813" s="124" t="s">
        <v>35</v>
      </c>
      <c r="F813" s="353">
        <v>99</v>
      </c>
      <c r="G813" s="124" t="s">
        <v>306</v>
      </c>
      <c r="H813" s="124"/>
      <c r="I813" s="124"/>
      <c r="J813" s="21" t="s">
        <v>144</v>
      </c>
      <c r="K813" s="265"/>
      <c r="L813" s="1"/>
      <c r="M813" s="1"/>
      <c r="N813" s="400"/>
      <c r="X813" s="394"/>
      <c r="AA813" s="398"/>
      <c r="AB813" s="124" t="s">
        <v>35</v>
      </c>
      <c r="AC813" s="353">
        <v>99</v>
      </c>
      <c r="AD813" s="124" t="s">
        <v>306</v>
      </c>
      <c r="AE813" s="124"/>
      <c r="AF813" s="124"/>
      <c r="AG813" s="21" t="s">
        <v>144</v>
      </c>
      <c r="AH813" s="399"/>
      <c r="AI813" s="1"/>
      <c r="AJ813" s="1"/>
      <c r="AK813" s="400"/>
      <c r="AU813" s="394"/>
    </row>
    <row r="814" spans="4:47" x14ac:dyDescent="0.25">
      <c r="D814" s="644" t="s">
        <v>36</v>
      </c>
      <c r="E814" s="645"/>
      <c r="F814" s="268" t="s">
        <v>28</v>
      </c>
      <c r="G814" s="402" t="str">
        <f t="shared" ref="G814" si="2820">IF(F814=O$4,P$4,IF(F814=O$5,P$5,IF(F814=O$6,P$6,IF(F814=O$7,P$7,IF(F814=O$8,"","")))))</f>
        <v/>
      </c>
      <c r="H814" s="403"/>
      <c r="I814" s="403"/>
      <c r="J814" s="21" t="s">
        <v>145</v>
      </c>
      <c r="K814" s="265"/>
      <c r="L814" s="3"/>
      <c r="M814" s="3"/>
      <c r="N814" s="404"/>
      <c r="X814" s="394"/>
      <c r="AA814" s="644" t="s">
        <v>36</v>
      </c>
      <c r="AB814" s="645"/>
      <c r="AC814" s="401" t="s">
        <v>28</v>
      </c>
      <c r="AD814" s="402" t="str">
        <f t="shared" ref="AD814" si="2821">IF(AC814=AL$4,AM$4,IF(AC814=AL$5,AM$5,IF(AC814=AL$6,AM$6,IF(AC814=AL$7,AM$7,IF(AC814=AL$8,"","")))))</f>
        <v/>
      </c>
      <c r="AE814" s="403"/>
      <c r="AF814" s="403"/>
      <c r="AG814" s="21" t="s">
        <v>145</v>
      </c>
      <c r="AH814" s="399"/>
      <c r="AI814" s="3"/>
      <c r="AJ814" s="3"/>
      <c r="AK814" s="404"/>
      <c r="AU814" s="394"/>
    </row>
    <row r="815" spans="4:47" x14ac:dyDescent="0.25">
      <c r="D815" s="405" t="s">
        <v>299</v>
      </c>
      <c r="E815" s="361" t="s">
        <v>59</v>
      </c>
      <c r="F815" s="124" t="s">
        <v>37</v>
      </c>
      <c r="G815" s="124" t="s">
        <v>38</v>
      </c>
      <c r="H815" s="124"/>
      <c r="I815" s="124"/>
      <c r="J815" s="124" t="s">
        <v>39</v>
      </c>
      <c r="K815" s="124"/>
      <c r="L815" s="124"/>
      <c r="M815" s="124"/>
      <c r="N815" s="406" t="s">
        <v>40</v>
      </c>
      <c r="O815" s="396" t="s">
        <v>25</v>
      </c>
      <c r="P815" s="396"/>
      <c r="Q815" s="396" t="str">
        <f t="shared" ref="Q815" si="2822">IF($F$23="","",$F$23)</f>
        <v>Education /Job Training</v>
      </c>
      <c r="R815" s="396" t="str">
        <f t="shared" ref="R815" si="2823">IF($F$24="","",$F$24)</f>
        <v>Health Services</v>
      </c>
      <c r="S815" s="396" t="str">
        <f t="shared" ref="S815" si="2824">IF($F$25="","",$F$25)</f>
        <v>Recreation</v>
      </c>
      <c r="X815" s="394"/>
      <c r="AA815" s="405" t="s">
        <v>299</v>
      </c>
      <c r="AB815" s="361" t="s">
        <v>59</v>
      </c>
      <c r="AC815" s="124" t="s">
        <v>37</v>
      </c>
      <c r="AD815" s="124" t="s">
        <v>38</v>
      </c>
      <c r="AE815" s="124"/>
      <c r="AF815" s="124"/>
      <c r="AG815" s="124" t="s">
        <v>39</v>
      </c>
      <c r="AH815" s="124"/>
      <c r="AI815" s="124"/>
      <c r="AJ815" s="124"/>
      <c r="AK815" s="406" t="s">
        <v>40</v>
      </c>
      <c r="AL815" s="396" t="s">
        <v>25</v>
      </c>
      <c r="AM815" s="396"/>
      <c r="AN815" s="396" t="str">
        <f t="shared" ref="AN815" si="2825">IF($F$23="","",$F$23)</f>
        <v>Education /Job Training</v>
      </c>
      <c r="AO815" s="396" t="str">
        <f t="shared" ref="AO815" si="2826">IF($F$24="","",$F$24)</f>
        <v>Health Services</v>
      </c>
      <c r="AP815" s="396" t="str">
        <f t="shared" ref="AP815" si="2827">IF($F$25="","",$F$25)</f>
        <v>Recreation</v>
      </c>
      <c r="AU815" s="394"/>
    </row>
    <row r="816" spans="4:47" ht="15.75" customHeight="1" x14ac:dyDescent="0.25">
      <c r="D816" s="407" t="str">
        <f t="shared" ref="D816:D818" si="2828">IFERROR(VLOOKUP($E816,$U$4:$V$6,2,0),"")</f>
        <v/>
      </c>
      <c r="E816" s="354" t="str">
        <f t="shared" ref="E816" si="2829">IF(OR(N816="",N816=0,G816="",J816=""),"",(IF(AND(F814=O$4,N816&lt;=Q$4),3,IF(AND(F814=O$4,N816&lt;=R$4),2,IF(AND(F814=O$4,N816&lt;=S$4),1,0)))+IF(AND(F814=O$5,N816&lt;=Q$5),3,IF(AND(F814=O$5,N816&lt;=R$5),2,IF(AND(F814=O$5,N816&lt;=S$5),1,0)))+IF(AND(F814=O$6,N816&lt;=Q$6),3,IF(AND(F814=O$6,N816&lt;=R$6),2,IF(AND(F814=O$6,N816&lt;=S$6),1,0)))+IF(AND(F814=O$7,N816&lt;=Q$7),3,IF(AND(F814=O$7,N816&lt;=R$7),2,IF(AND(F814=O$7,N816&lt;=S$7),1,0)))))</f>
        <v/>
      </c>
      <c r="F816" s="276" t="str">
        <f t="shared" ref="F816" si="2830">IF($F$23="","",$F$23)</f>
        <v>Education /Job Training</v>
      </c>
      <c r="G816" s="638"/>
      <c r="H816" s="639"/>
      <c r="I816" s="640"/>
      <c r="J816" s="638"/>
      <c r="K816" s="639"/>
      <c r="L816" s="639"/>
      <c r="M816" s="640"/>
      <c r="N816" s="269"/>
      <c r="O816" s="392">
        <f t="shared" ref="O816" si="2831">IF(F814="",0,1)</f>
        <v>0</v>
      </c>
      <c r="Q816" s="392" t="str">
        <f t="shared" ref="Q816" si="2832">IF(F814="","",IF(E816="",0,E816))</f>
        <v/>
      </c>
      <c r="R816" s="392" t="str">
        <f t="shared" ref="R816" si="2833">IF(F814="","",IF(E817="",0,E817))</f>
        <v/>
      </c>
      <c r="S816" s="392" t="str">
        <f t="shared" ref="S816" si="2834">IF(F814="","",IF(E818="",0,E818))</f>
        <v/>
      </c>
      <c r="X816" s="394"/>
      <c r="AA816" s="407" t="str">
        <f t="shared" ref="AA816:AA826" si="2835">IFERROR(VLOOKUP($AB816,$AR$4:$AS$6,2,0),"")</f>
        <v/>
      </c>
      <c r="AB816" s="354" t="str">
        <f t="shared" ref="AB816" si="2836">IF(OR(AK816="",AK816=0,AD816="",AG816=""),"",(IF(AND(AC814=AL$4,AK816&lt;=AN$4),3,IF(AND(AC814=AL$4,AK816&lt;=AO$4),2,IF(AND(AC814=AL$4,AK816&lt;=AP$4),1,0)))+IF(AND(AC814=AL$5,AK816&lt;=AN$5),3,IF(AND(AC814=AL$5,AK816&lt;=AO$5),2,IF(AND(AC814=AL$5,AK816&lt;=AP$5),1,0)))+IF(AND(AC814=AL$6,AK816&lt;=AN$6),3,IF(AND(AC814=AL$6,AK816&lt;=AO$6),2,IF(AND(AC814=AL$6,AK816&lt;=AP$6),1,0)))+IF(AND(AC814=AL$7,AK816&lt;=AN$7),3,IF(AND(AC814=AL$7,AK816&lt;=AO$7),2,IF(AND(AC814=AL$7,AK816&lt;=AP$7),1,0)))))</f>
        <v/>
      </c>
      <c r="AC816" s="276" t="str">
        <f t="shared" ref="AC816" si="2837">IF($F$23="","",$F$23)</f>
        <v>Education /Job Training</v>
      </c>
      <c r="AD816" s="646"/>
      <c r="AE816" s="647"/>
      <c r="AF816" s="648"/>
      <c r="AG816" s="646"/>
      <c r="AH816" s="647"/>
      <c r="AI816" s="647"/>
      <c r="AJ816" s="648"/>
      <c r="AK816" s="408"/>
      <c r="AL816" s="392">
        <f t="shared" ref="AL816" si="2838">IF(AC814="",0,1)</f>
        <v>0</v>
      </c>
      <c r="AN816" s="392" t="str">
        <f t="shared" ref="AN816" si="2839">IF(AC814="","",IF(AB816="",0,AB816))</f>
        <v/>
      </c>
      <c r="AO816" s="392" t="str">
        <f t="shared" ref="AO816" si="2840">IF(AC814="","",IF(AB817="",0,AB817))</f>
        <v/>
      </c>
      <c r="AP816" s="392" t="str">
        <f t="shared" ref="AP816" si="2841">IF(AC814="","",IF(AB818="",0,AB818))</f>
        <v/>
      </c>
      <c r="AU816" s="394"/>
    </row>
    <row r="817" spans="4:47" x14ac:dyDescent="0.25">
      <c r="D817" s="407" t="str">
        <f t="shared" si="2828"/>
        <v/>
      </c>
      <c r="E817" s="354" t="str">
        <f t="shared" ref="E817" si="2842">IF(OR(N817="",N817=0,G817="",J817=""),"",(IF(AND(F814=O$4,N817&lt;=Q$4),3,IF(AND(F814=O$4,N817&lt;=R$4),2,IF(AND(F814=O$4,N817&lt;=S$4),1,0)))+IF(AND(F814=O$5,N817&lt;=Q$5),3,IF(AND(F814=O$5,N817&lt;=R$5),2,IF(AND(F814=O$5,N817&lt;=S$5),1,0)))+IF(AND(F814=O$6,N817&lt;=Q$6),3,IF(AND(F814=O$6,N817&lt;=R$6),2,IF(AND(F814=O$6,N817&lt;=S$6),1,0)))+IF(AND(F814=O$7,N817&lt;=Q$7),3,IF(AND(F814=O$7,N817&lt;=R$7),2,IF(AND(F814=O$7,N817&lt;=S$7),1,0)))))</f>
        <v/>
      </c>
      <c r="F817" s="276" t="str">
        <f t="shared" ref="F817" si="2843">IF($F$24="","",$F$24)</f>
        <v>Health Services</v>
      </c>
      <c r="G817" s="638"/>
      <c r="H817" s="639"/>
      <c r="I817" s="640"/>
      <c r="J817" s="638"/>
      <c r="K817" s="639"/>
      <c r="L817" s="639"/>
      <c r="M817" s="640"/>
      <c r="N817" s="269"/>
      <c r="X817" s="394"/>
      <c r="AA817" s="407" t="str">
        <f t="shared" si="2835"/>
        <v/>
      </c>
      <c r="AB817" s="354" t="str">
        <f t="shared" ref="AB817" si="2844">IF(OR(AK817="",AK817=0,AD817="",AG817=""),"",(IF(AND(AC814=AL$4,AK817&lt;=AN$4),3,IF(AND(AC814=AL$4,AK817&lt;=AO$4),2,IF(AND(AC814=AL$4,AK817&lt;=AP$4),1,0)))+IF(AND(AC814=AL$5,AK817&lt;=AN$5),3,IF(AND(AC814=AL$5,AK817&lt;=AO$5),2,IF(AND(AC814=AL$5,AK817&lt;=AP$5),1,0)))+IF(AND(AC814=AL$6,AK817&lt;=AN$6),3,IF(AND(AC814=AL$6,AK817&lt;=AO$6),2,IF(AND(AC814=AL$6,AK817&lt;=AP$6),1,0)))+IF(AND(AC814=AL$7,AK817&lt;=AN$7),3,IF(AND(AC814=AL$7,AK817&lt;=AO$7),2,IF(AND(AC814=AL$7,AK817&lt;=AP$7),1,0)))))</f>
        <v/>
      </c>
      <c r="AC817" s="276" t="str">
        <f t="shared" ref="AC817" si="2845">IF($F$24="","",$F$24)</f>
        <v>Health Services</v>
      </c>
      <c r="AD817" s="646"/>
      <c r="AE817" s="647"/>
      <c r="AF817" s="648"/>
      <c r="AG817" s="646"/>
      <c r="AH817" s="647"/>
      <c r="AI817" s="647"/>
      <c r="AJ817" s="648"/>
      <c r="AK817" s="408"/>
      <c r="AU817" s="394"/>
    </row>
    <row r="818" spans="4:47" ht="15" customHeight="1" x14ac:dyDescent="0.25">
      <c r="D818" s="407" t="str">
        <f t="shared" si="2828"/>
        <v/>
      </c>
      <c r="E818" s="354" t="str">
        <f t="shared" ref="E818" si="2846">IF(OR(N818="",N818=0,G818="",J818=""),"",(IF(AND(F814=O$4,N818&lt;=Q$4),3,IF(AND(F814=O$4,N818&lt;=R$4),2,IF(AND(F814=O$4,N818&lt;=S$4),1,0)))+IF(AND(F814=O$5,N818&lt;=Q$5),3,IF(AND(F814=O$5,N818&lt;=R$5),2,IF(AND(F814=O$5,N818&lt;=S$5),1,0)))+IF(AND(F814=O$6,N818&lt;=Q$6),3,IF(AND(F814=O$6,N818&lt;=R$6),2,IF(AND(F814=O$6,N818&lt;=S$6),1,0)))+IF(AND(F814=O$7,N818&lt;=Q$7),3,IF(AND(F814=O$7,N818&lt;=R$7),2,IF(AND(F814=O$7,N818&lt;=S$7),1,0)))))</f>
        <v/>
      </c>
      <c r="F818" s="276" t="str">
        <f t="shared" ref="F818" si="2847">IF($F$25="","",$F$25)</f>
        <v>Recreation</v>
      </c>
      <c r="G818" s="638"/>
      <c r="H818" s="639"/>
      <c r="I818" s="640"/>
      <c r="J818" s="638"/>
      <c r="K818" s="639"/>
      <c r="L818" s="639"/>
      <c r="M818" s="640"/>
      <c r="N818" s="269"/>
      <c r="X818" s="394"/>
      <c r="AA818" s="407" t="str">
        <f t="shared" si="2835"/>
        <v/>
      </c>
      <c r="AB818" s="354" t="str">
        <f t="shared" ref="AB818" si="2848">IF(OR(AK818="",AK818=0,AD818="",AG818=""),"",(IF(AND(AC814=AL$4,AK818&lt;=AN$4),3,IF(AND(AC814=AL$4,AK818&lt;=AO$4),2,IF(AND(AC814=AL$4,AK818&lt;=AP$4),1,0)))+IF(AND(AC814=AL$5,AK818&lt;=AN$5),3,IF(AND(AC814=AL$5,AK818&lt;=AO$5),2,IF(AND(AC814=AL$5,AK818&lt;=AP$5),1,0)))+IF(AND(AC814=AL$6,AK818&lt;=AN$6),3,IF(AND(AC814=AL$6,AK818&lt;=AO$6),2,IF(AND(AC814=AL$6,AK818&lt;=AP$6),1,0)))+IF(AND(AC814=AL$7,AK818&lt;=AN$7),3,IF(AND(AC814=AL$7,AK818&lt;=AO$7),2,IF(AND(AC814=AL$7,AK818&lt;=AP$7),1,0)))))</f>
        <v/>
      </c>
      <c r="AC818" s="276" t="str">
        <f t="shared" ref="AC818" si="2849">IF($F$25="","",$F$25)</f>
        <v>Recreation</v>
      </c>
      <c r="AD818" s="646"/>
      <c r="AE818" s="647"/>
      <c r="AF818" s="648"/>
      <c r="AG818" s="646"/>
      <c r="AH818" s="647"/>
      <c r="AI818" s="647"/>
      <c r="AJ818" s="648"/>
      <c r="AK818" s="408"/>
      <c r="AU818" s="394"/>
    </row>
    <row r="819" spans="4:47" ht="15" customHeight="1" thickBot="1" x14ac:dyDescent="0.3">
      <c r="D819" s="409"/>
      <c r="E819" s="132"/>
      <c r="F819" s="132"/>
      <c r="G819" s="132"/>
      <c r="H819" s="132"/>
      <c r="I819" s="132"/>
      <c r="J819" s="132"/>
      <c r="K819" s="132"/>
      <c r="L819" s="132"/>
      <c r="M819" s="132"/>
      <c r="N819" s="410"/>
      <c r="O819" s="411"/>
      <c r="X819" s="394"/>
      <c r="AA819" s="409"/>
      <c r="AB819" s="132"/>
      <c r="AC819" s="132"/>
      <c r="AD819" s="132"/>
      <c r="AE819" s="132"/>
      <c r="AF819" s="132"/>
      <c r="AG819" s="132"/>
      <c r="AH819" s="132"/>
      <c r="AI819" s="132"/>
      <c r="AJ819" s="132"/>
      <c r="AK819" s="410"/>
      <c r="AL819" s="411"/>
      <c r="AU819" s="394"/>
    </row>
    <row r="820" spans="4:47" ht="15" customHeight="1" x14ac:dyDescent="0.25">
      <c r="D820" s="641"/>
      <c r="E820" s="642"/>
      <c r="F820" s="642"/>
      <c r="G820" s="642"/>
      <c r="H820" s="642"/>
      <c r="I820" s="642"/>
      <c r="J820" s="642"/>
      <c r="K820" s="642"/>
      <c r="L820" s="642"/>
      <c r="M820" s="642"/>
      <c r="N820" s="643"/>
      <c r="X820" s="394"/>
      <c r="AA820" s="641"/>
      <c r="AB820" s="642"/>
      <c r="AC820" s="642"/>
      <c r="AD820" s="642"/>
      <c r="AE820" s="642"/>
      <c r="AF820" s="642"/>
      <c r="AG820" s="642"/>
      <c r="AH820" s="642"/>
      <c r="AI820" s="642"/>
      <c r="AJ820" s="642"/>
      <c r="AK820" s="643"/>
      <c r="AU820" s="394"/>
    </row>
    <row r="821" spans="4:47" ht="15" customHeight="1" x14ac:dyDescent="0.25">
      <c r="D821" s="398"/>
      <c r="E821" s="124" t="s">
        <v>35</v>
      </c>
      <c r="F821" s="353">
        <v>100</v>
      </c>
      <c r="G821" s="124" t="s">
        <v>306</v>
      </c>
      <c r="H821" s="124"/>
      <c r="I821" s="124"/>
      <c r="J821" s="21" t="s">
        <v>144</v>
      </c>
      <c r="K821" s="265"/>
      <c r="L821" s="1"/>
      <c r="M821" s="1"/>
      <c r="N821" s="400"/>
      <c r="X821" s="394"/>
      <c r="AA821" s="398"/>
      <c r="AB821" s="124" t="s">
        <v>35</v>
      </c>
      <c r="AC821" s="353">
        <v>100</v>
      </c>
      <c r="AD821" s="124" t="s">
        <v>306</v>
      </c>
      <c r="AE821" s="124"/>
      <c r="AF821" s="124"/>
      <c r="AG821" s="21" t="s">
        <v>144</v>
      </c>
      <c r="AH821" s="399"/>
      <c r="AI821" s="1"/>
      <c r="AJ821" s="1"/>
      <c r="AK821" s="400"/>
      <c r="AU821" s="394"/>
    </row>
    <row r="822" spans="4:47" ht="15" customHeight="1" x14ac:dyDescent="0.25">
      <c r="D822" s="644" t="s">
        <v>36</v>
      </c>
      <c r="E822" s="645"/>
      <c r="F822" s="268" t="s">
        <v>28</v>
      </c>
      <c r="G822" s="402" t="str">
        <f t="shared" ref="G822" si="2850">IF(F822=O$4,P$4,IF(F822=O$5,P$5,IF(F822=O$6,P$6,IF(F822=O$7,P$7,IF(F822=O$8,"","")))))</f>
        <v/>
      </c>
      <c r="H822" s="403"/>
      <c r="I822" s="403"/>
      <c r="J822" s="21" t="s">
        <v>145</v>
      </c>
      <c r="K822" s="265"/>
      <c r="L822" s="3"/>
      <c r="M822" s="3"/>
      <c r="N822" s="404"/>
      <c r="X822" s="394"/>
      <c r="AA822" s="644" t="s">
        <v>36</v>
      </c>
      <c r="AB822" s="645"/>
      <c r="AC822" s="401" t="s">
        <v>28</v>
      </c>
      <c r="AD822" s="402" t="str">
        <f t="shared" ref="AD822" si="2851">IF(AC822=AL$4,AM$4,IF(AC822=AL$5,AM$5,IF(AC822=AL$6,AM$6,IF(AC822=AL$7,AM$7,IF(AC822=AL$8,"","")))))</f>
        <v/>
      </c>
      <c r="AE822" s="403"/>
      <c r="AF822" s="403"/>
      <c r="AG822" s="21" t="s">
        <v>145</v>
      </c>
      <c r="AH822" s="399"/>
      <c r="AI822" s="3"/>
      <c r="AJ822" s="3"/>
      <c r="AK822" s="404"/>
      <c r="AU822" s="394"/>
    </row>
    <row r="823" spans="4:47" ht="15" customHeight="1" x14ac:dyDescent="0.25">
      <c r="D823" s="405" t="s">
        <v>299</v>
      </c>
      <c r="E823" s="361" t="s">
        <v>59</v>
      </c>
      <c r="F823" s="124" t="s">
        <v>37</v>
      </c>
      <c r="G823" s="124" t="s">
        <v>38</v>
      </c>
      <c r="H823" s="124"/>
      <c r="I823" s="124"/>
      <c r="J823" s="124" t="s">
        <v>39</v>
      </c>
      <c r="K823" s="124"/>
      <c r="L823" s="124"/>
      <c r="M823" s="124"/>
      <c r="N823" s="406" t="s">
        <v>40</v>
      </c>
      <c r="O823" s="396" t="s">
        <v>25</v>
      </c>
      <c r="P823" s="396"/>
      <c r="Q823" s="396" t="str">
        <f t="shared" ref="Q823" si="2852">IF($F$23="","",$F$23)</f>
        <v>Education /Job Training</v>
      </c>
      <c r="R823" s="396" t="str">
        <f t="shared" ref="R823" si="2853">IF($F$24="","",$F$24)</f>
        <v>Health Services</v>
      </c>
      <c r="S823" s="396" t="str">
        <f t="shared" ref="S823" si="2854">IF($F$25="","",$F$25)</f>
        <v>Recreation</v>
      </c>
      <c r="X823" s="394"/>
      <c r="AA823" s="405" t="s">
        <v>299</v>
      </c>
      <c r="AB823" s="361" t="s">
        <v>59</v>
      </c>
      <c r="AC823" s="124" t="s">
        <v>37</v>
      </c>
      <c r="AD823" s="124" t="s">
        <v>38</v>
      </c>
      <c r="AE823" s="124"/>
      <c r="AF823" s="124"/>
      <c r="AG823" s="124" t="s">
        <v>39</v>
      </c>
      <c r="AH823" s="124"/>
      <c r="AI823" s="124"/>
      <c r="AJ823" s="124"/>
      <c r="AK823" s="406" t="s">
        <v>40</v>
      </c>
      <c r="AL823" s="396" t="s">
        <v>25</v>
      </c>
      <c r="AM823" s="396"/>
      <c r="AN823" s="396" t="str">
        <f t="shared" ref="AN823" si="2855">IF($F$23="","",$F$23)</f>
        <v>Education /Job Training</v>
      </c>
      <c r="AO823" s="396" t="str">
        <f t="shared" ref="AO823" si="2856">IF($F$24="","",$F$24)</f>
        <v>Health Services</v>
      </c>
      <c r="AP823" s="396" t="str">
        <f t="shared" ref="AP823" si="2857">IF($F$25="","",$F$25)</f>
        <v>Recreation</v>
      </c>
      <c r="AU823" s="394"/>
    </row>
    <row r="824" spans="4:47" ht="15" customHeight="1" x14ac:dyDescent="0.25">
      <c r="D824" s="407" t="str">
        <f t="shared" ref="D824:D826" si="2858">IFERROR(VLOOKUP($E824,$U$4:$V$6,2,0),"")</f>
        <v/>
      </c>
      <c r="E824" s="354" t="str">
        <f t="shared" ref="E824" si="2859">IF(OR(N824="",N824=0,G824="",J824=""),"",(IF(AND(F822=O$4,N824&lt;=Q$4),3,IF(AND(F822=O$4,N824&lt;=R$4),2,IF(AND(F822=O$4,N824&lt;=S$4),1,0)))+IF(AND(F822=O$5,N824&lt;=Q$5),3,IF(AND(F822=O$5,N824&lt;=R$5),2,IF(AND(F822=O$5,N824&lt;=S$5),1,0)))+IF(AND(F822=O$6,N824&lt;=Q$6),3,IF(AND(F822=O$6,N824&lt;=R$6),2,IF(AND(F822=O$6,N824&lt;=S$6),1,0)))+IF(AND(F822=O$7,N824&lt;=Q$7),3,IF(AND(F822=O$7,N824&lt;=R$7),2,IF(AND(F822=O$7,N824&lt;=S$7),1,0)))))</f>
        <v/>
      </c>
      <c r="F824" s="276" t="str">
        <f t="shared" ref="F824" si="2860">IF($F$23="","",$F$23)</f>
        <v>Education /Job Training</v>
      </c>
      <c r="G824" s="638"/>
      <c r="H824" s="639"/>
      <c r="I824" s="640"/>
      <c r="J824" s="638"/>
      <c r="K824" s="639"/>
      <c r="L824" s="639"/>
      <c r="M824" s="640"/>
      <c r="N824" s="269"/>
      <c r="O824" s="392">
        <f t="shared" ref="O824" si="2861">IF(F822="",0,1)</f>
        <v>0</v>
      </c>
      <c r="Q824" s="392" t="str">
        <f t="shared" ref="Q824" si="2862">IF(F822="","",IF(E824="",0,E824))</f>
        <v/>
      </c>
      <c r="R824" s="392" t="str">
        <f t="shared" ref="R824" si="2863">IF(F822="","",IF(E825="",0,E825))</f>
        <v/>
      </c>
      <c r="S824" s="392" t="str">
        <f t="shared" ref="S824" si="2864">IF(F822="","",IF(E826="",0,E826))</f>
        <v/>
      </c>
      <c r="X824" s="394"/>
      <c r="AA824" s="407" t="str">
        <f t="shared" si="2835"/>
        <v/>
      </c>
      <c r="AB824" s="354" t="str">
        <f t="shared" ref="AB824" si="2865">IF(OR(AK824="",AK824=0,AD824="",AG824=""),"",(IF(AND(AC822=AL$4,AK824&lt;=AN$4),3,IF(AND(AC822=AL$4,AK824&lt;=AO$4),2,IF(AND(AC822=AL$4,AK824&lt;=AP$4),1,0)))+IF(AND(AC822=AL$5,AK824&lt;=AN$5),3,IF(AND(AC822=AL$5,AK824&lt;=AO$5),2,IF(AND(AC822=AL$5,AK824&lt;=AP$5),1,0)))+IF(AND(AC822=AL$6,AK824&lt;=AN$6),3,IF(AND(AC822=AL$6,AK824&lt;=AO$6),2,IF(AND(AC822=AL$6,AK824&lt;=AP$6),1,0)))+IF(AND(AC822=AL$7,AK824&lt;=AN$7),3,IF(AND(AC822=AL$7,AK824&lt;=AO$7),2,IF(AND(AC822=AL$7,AK824&lt;=AP$7),1,0)))))</f>
        <v/>
      </c>
      <c r="AC824" s="276" t="str">
        <f t="shared" ref="AC824" si="2866">IF($F$23="","",$F$23)</f>
        <v>Education /Job Training</v>
      </c>
      <c r="AD824" s="646"/>
      <c r="AE824" s="647"/>
      <c r="AF824" s="648"/>
      <c r="AG824" s="646"/>
      <c r="AH824" s="647"/>
      <c r="AI824" s="647"/>
      <c r="AJ824" s="648"/>
      <c r="AK824" s="408"/>
      <c r="AL824" s="392">
        <f t="shared" ref="AL824" si="2867">IF(AC822="",0,1)</f>
        <v>0</v>
      </c>
      <c r="AN824" s="392" t="str">
        <f t="shared" ref="AN824" si="2868">IF(AC822="","",IF(AB824="",0,AB824))</f>
        <v/>
      </c>
      <c r="AO824" s="392" t="str">
        <f t="shared" ref="AO824" si="2869">IF(AC822="","",IF(AB825="",0,AB825))</f>
        <v/>
      </c>
      <c r="AP824" s="392" t="str">
        <f t="shared" ref="AP824" si="2870">IF(AC822="","",IF(AB826="",0,AB826))</f>
        <v/>
      </c>
      <c r="AU824" s="394"/>
    </row>
    <row r="825" spans="4:47" ht="15" customHeight="1" x14ac:dyDescent="0.25">
      <c r="D825" s="407" t="str">
        <f t="shared" si="2858"/>
        <v/>
      </c>
      <c r="E825" s="354" t="str">
        <f t="shared" ref="E825" si="2871">IF(OR(N825="",N825=0,G825="",J825=""),"",(IF(AND(F822=O$4,N825&lt;=Q$4),3,IF(AND(F822=O$4,N825&lt;=R$4),2,IF(AND(F822=O$4,N825&lt;=S$4),1,0)))+IF(AND(F822=O$5,N825&lt;=Q$5),3,IF(AND(F822=O$5,N825&lt;=R$5),2,IF(AND(F822=O$5,N825&lt;=S$5),1,0)))+IF(AND(F822=O$6,N825&lt;=Q$6),3,IF(AND(F822=O$6,N825&lt;=R$6),2,IF(AND(F822=O$6,N825&lt;=S$6),1,0)))+IF(AND(F822=O$7,N825&lt;=Q$7),3,IF(AND(F822=O$7,N825&lt;=R$7),2,IF(AND(F822=O$7,N825&lt;=S$7),1,0)))))</f>
        <v/>
      </c>
      <c r="F825" s="276" t="str">
        <f t="shared" ref="F825" si="2872">IF($F$24="","",$F$24)</f>
        <v>Health Services</v>
      </c>
      <c r="G825" s="638"/>
      <c r="H825" s="639"/>
      <c r="I825" s="640"/>
      <c r="J825" s="638"/>
      <c r="K825" s="639"/>
      <c r="L825" s="639"/>
      <c r="M825" s="640"/>
      <c r="N825" s="269"/>
      <c r="X825" s="394"/>
      <c r="AA825" s="407" t="str">
        <f t="shared" si="2835"/>
        <v/>
      </c>
      <c r="AB825" s="354" t="str">
        <f t="shared" ref="AB825" si="2873">IF(OR(AK825="",AK825=0,AD825="",AG825=""),"",(IF(AND(AC822=AL$4,AK825&lt;=AN$4),3,IF(AND(AC822=AL$4,AK825&lt;=AO$4),2,IF(AND(AC822=AL$4,AK825&lt;=AP$4),1,0)))+IF(AND(AC822=AL$5,AK825&lt;=AN$5),3,IF(AND(AC822=AL$5,AK825&lt;=AO$5),2,IF(AND(AC822=AL$5,AK825&lt;=AP$5),1,0)))+IF(AND(AC822=AL$6,AK825&lt;=AN$6),3,IF(AND(AC822=AL$6,AK825&lt;=AO$6),2,IF(AND(AC822=AL$6,AK825&lt;=AP$6),1,0)))+IF(AND(AC822=AL$7,AK825&lt;=AN$7),3,IF(AND(AC822=AL$7,AK825&lt;=AO$7),2,IF(AND(AC822=AL$7,AK825&lt;=AP$7),1,0)))))</f>
        <v/>
      </c>
      <c r="AC825" s="276" t="str">
        <f t="shared" ref="AC825" si="2874">IF($F$24="","",$F$24)</f>
        <v>Health Services</v>
      </c>
      <c r="AD825" s="646"/>
      <c r="AE825" s="647"/>
      <c r="AF825" s="648"/>
      <c r="AG825" s="646"/>
      <c r="AH825" s="647"/>
      <c r="AI825" s="647"/>
      <c r="AJ825" s="648"/>
      <c r="AK825" s="408"/>
      <c r="AU825" s="394"/>
    </row>
    <row r="826" spans="4:47" x14ac:dyDescent="0.25">
      <c r="D826" s="407" t="str">
        <f t="shared" si="2858"/>
        <v/>
      </c>
      <c r="E826" s="354" t="str">
        <f t="shared" ref="E826" si="2875">IF(OR(N826="",N826=0,G826="",J826=""),"",(IF(AND(F822=O$4,N826&lt;=Q$4),3,IF(AND(F822=O$4,N826&lt;=R$4),2,IF(AND(F822=O$4,N826&lt;=S$4),1,0)))+IF(AND(F822=O$5,N826&lt;=Q$5),3,IF(AND(F822=O$5,N826&lt;=R$5),2,IF(AND(F822=O$5,N826&lt;=S$5),1,0)))+IF(AND(F822=O$6,N826&lt;=Q$6),3,IF(AND(F822=O$6,N826&lt;=R$6),2,IF(AND(F822=O$6,N826&lt;=S$6),1,0)))+IF(AND(F822=O$7,N826&lt;=Q$7),3,IF(AND(F822=O$7,N826&lt;=R$7),2,IF(AND(F822=O$7,N826&lt;=S$7),1,0)))))</f>
        <v/>
      </c>
      <c r="F826" s="276" t="str">
        <f t="shared" ref="F826" si="2876">IF($F$25="","",$F$25)</f>
        <v>Recreation</v>
      </c>
      <c r="G826" s="638"/>
      <c r="H826" s="639"/>
      <c r="I826" s="640"/>
      <c r="J826" s="638"/>
      <c r="K826" s="639"/>
      <c r="L826" s="639"/>
      <c r="M826" s="640"/>
      <c r="N826" s="269"/>
      <c r="X826" s="394"/>
      <c r="AA826" s="407" t="str">
        <f t="shared" si="2835"/>
        <v/>
      </c>
      <c r="AB826" s="354" t="str">
        <f t="shared" ref="AB826" si="2877">IF(OR(AK826="",AK826=0,AD826="",AG826=""),"",(IF(AND(AC822=AL$4,AK826&lt;=AN$4),3,IF(AND(AC822=AL$4,AK826&lt;=AO$4),2,IF(AND(AC822=AL$4,AK826&lt;=AP$4),1,0)))+IF(AND(AC822=AL$5,AK826&lt;=AN$5),3,IF(AND(AC822=AL$5,AK826&lt;=AO$5),2,IF(AND(AC822=AL$5,AK826&lt;=AP$5),1,0)))+IF(AND(AC822=AL$6,AK826&lt;=AN$6),3,IF(AND(AC822=AL$6,AK826&lt;=AO$6),2,IF(AND(AC822=AL$6,AK826&lt;=AP$6),1,0)))+IF(AND(AC822=AL$7,AK826&lt;=AN$7),3,IF(AND(AC822=AL$7,AK826&lt;=AO$7),2,IF(AND(AC822=AL$7,AK826&lt;=AP$7),1,0)))))</f>
        <v/>
      </c>
      <c r="AC826" s="276" t="str">
        <f t="shared" ref="AC826" si="2878">IF($F$25="","",$F$25)</f>
        <v>Recreation</v>
      </c>
      <c r="AD826" s="646"/>
      <c r="AE826" s="647"/>
      <c r="AF826" s="648"/>
      <c r="AG826" s="646"/>
      <c r="AH826" s="647"/>
      <c r="AI826" s="647"/>
      <c r="AJ826" s="648"/>
      <c r="AK826" s="408"/>
      <c r="AU826" s="394"/>
    </row>
    <row r="827" spans="4:47" ht="16.5" thickBot="1" x14ac:dyDescent="0.3">
      <c r="D827" s="409"/>
      <c r="E827" s="132"/>
      <c r="F827" s="132"/>
      <c r="G827" s="132"/>
      <c r="H827" s="132"/>
      <c r="I827" s="132"/>
      <c r="J827" s="132"/>
      <c r="K827" s="132"/>
      <c r="L827" s="132"/>
      <c r="M827" s="132"/>
      <c r="N827" s="410"/>
      <c r="O827" s="411"/>
      <c r="X827" s="394"/>
      <c r="AA827" s="409"/>
      <c r="AB827" s="132"/>
      <c r="AC827" s="132"/>
      <c r="AD827" s="132"/>
      <c r="AE827" s="132"/>
      <c r="AF827" s="132"/>
      <c r="AG827" s="132"/>
      <c r="AH827" s="132"/>
      <c r="AI827" s="132"/>
      <c r="AJ827" s="132"/>
      <c r="AK827" s="410"/>
      <c r="AL827" s="411"/>
      <c r="AU827" s="394"/>
    </row>
  </sheetData>
  <sheetProtection algorithmName="SHA-512" hashValue="tsUhTk/Pkewj+zdn+n42Oat9wB8K5TvgFteTJRuclhyfBwMEdnmmgzNls9PWj6xiSFbD6uHohS1O3DNIPZ6rgg==" saltValue="X5GLt9Vp+4UTTp5qlY3vjg==" spinCount="100000" sheet="1" selectLockedCells="1"/>
  <mergeCells count="1627">
    <mergeCell ref="AA822:AB822"/>
    <mergeCell ref="AD826:AF826"/>
    <mergeCell ref="AG826:AJ826"/>
    <mergeCell ref="AV23:AV25"/>
    <mergeCell ref="AA782:AB782"/>
    <mergeCell ref="AD784:AF784"/>
    <mergeCell ref="AG784:AJ784"/>
    <mergeCell ref="AD785:AF785"/>
    <mergeCell ref="AG785:AJ785"/>
    <mergeCell ref="AD786:AF786"/>
    <mergeCell ref="AG786:AJ786"/>
    <mergeCell ref="AA788:AK788"/>
    <mergeCell ref="AA790:AB790"/>
    <mergeCell ref="AA796:AK796"/>
    <mergeCell ref="AA798:AB798"/>
    <mergeCell ref="AD800:AF800"/>
    <mergeCell ref="AG800:AJ800"/>
    <mergeCell ref="AD801:AF801"/>
    <mergeCell ref="AG801:AJ801"/>
    <mergeCell ref="AD802:AF802"/>
    <mergeCell ref="AG802:AJ802"/>
    <mergeCell ref="AD729:AF729"/>
    <mergeCell ref="AG729:AJ729"/>
    <mergeCell ref="AD730:AF730"/>
    <mergeCell ref="AG730:AJ730"/>
    <mergeCell ref="AA732:AK732"/>
    <mergeCell ref="AA734:AB734"/>
    <mergeCell ref="AA740:AK740"/>
    <mergeCell ref="AA742:AB742"/>
    <mergeCell ref="AD744:AF744"/>
    <mergeCell ref="AG744:AJ744"/>
    <mergeCell ref="AD745:AF745"/>
    <mergeCell ref="AG745:AJ745"/>
    <mergeCell ref="AD746:AF746"/>
    <mergeCell ref="AG746:AJ746"/>
    <mergeCell ref="AA748:AK748"/>
    <mergeCell ref="AA750:AB750"/>
    <mergeCell ref="AA756:AK756"/>
    <mergeCell ref="AA702:AB702"/>
    <mergeCell ref="AD704:AF704"/>
    <mergeCell ref="AG704:AJ704"/>
    <mergeCell ref="AD705:AF705"/>
    <mergeCell ref="AG705:AJ705"/>
    <mergeCell ref="AD706:AF706"/>
    <mergeCell ref="AG706:AJ706"/>
    <mergeCell ref="AA708:AK708"/>
    <mergeCell ref="AA710:AB710"/>
    <mergeCell ref="AD714:AF714"/>
    <mergeCell ref="AG714:AJ714"/>
    <mergeCell ref="AA716:AK716"/>
    <mergeCell ref="AD720:AF720"/>
    <mergeCell ref="AG720:AJ720"/>
    <mergeCell ref="AA724:AK724"/>
    <mergeCell ref="AA726:AB726"/>
    <mergeCell ref="AD728:AF728"/>
    <mergeCell ref="AG728:AJ728"/>
    <mergeCell ref="AA636:AK636"/>
    <mergeCell ref="AA638:AB638"/>
    <mergeCell ref="AD640:AF640"/>
    <mergeCell ref="AG640:AJ640"/>
    <mergeCell ref="AD641:AF641"/>
    <mergeCell ref="AG641:AJ641"/>
    <mergeCell ref="AD642:AF642"/>
    <mergeCell ref="AG642:AJ642"/>
    <mergeCell ref="AA644:AK644"/>
    <mergeCell ref="AA646:AB646"/>
    <mergeCell ref="AD650:AF650"/>
    <mergeCell ref="AG650:AJ650"/>
    <mergeCell ref="AA652:AK652"/>
    <mergeCell ref="AA654:AB654"/>
    <mergeCell ref="AA660:AK660"/>
    <mergeCell ref="AA662:AB662"/>
    <mergeCell ref="AD664:AF664"/>
    <mergeCell ref="AG664:AJ664"/>
    <mergeCell ref="AA598:AB598"/>
    <mergeCell ref="AD600:AF600"/>
    <mergeCell ref="AG600:AJ600"/>
    <mergeCell ref="AD601:AF601"/>
    <mergeCell ref="AG601:AJ601"/>
    <mergeCell ref="AD602:AF602"/>
    <mergeCell ref="AG602:AJ602"/>
    <mergeCell ref="AA604:AK604"/>
    <mergeCell ref="AA606:AB606"/>
    <mergeCell ref="AD610:AF610"/>
    <mergeCell ref="AG610:AJ610"/>
    <mergeCell ref="AA612:AK612"/>
    <mergeCell ref="AA614:AB614"/>
    <mergeCell ref="AA620:AK620"/>
    <mergeCell ref="AA622:AB622"/>
    <mergeCell ref="AD624:AF624"/>
    <mergeCell ref="AG624:AJ624"/>
    <mergeCell ref="AA588:AK588"/>
    <mergeCell ref="AA590:AB590"/>
    <mergeCell ref="AD592:AF592"/>
    <mergeCell ref="AG592:AJ592"/>
    <mergeCell ref="AD593:AF593"/>
    <mergeCell ref="AG593:AJ593"/>
    <mergeCell ref="AD594:AF594"/>
    <mergeCell ref="AG594:AJ594"/>
    <mergeCell ref="AD576:AF576"/>
    <mergeCell ref="AG576:AJ576"/>
    <mergeCell ref="AD577:AF577"/>
    <mergeCell ref="AG577:AJ577"/>
    <mergeCell ref="AD578:AF578"/>
    <mergeCell ref="AG578:AJ578"/>
    <mergeCell ref="AD586:AF586"/>
    <mergeCell ref="AG586:AJ586"/>
    <mergeCell ref="AA596:AK596"/>
    <mergeCell ref="AD560:AF560"/>
    <mergeCell ref="AG560:AJ560"/>
    <mergeCell ref="AD561:AF561"/>
    <mergeCell ref="AG561:AJ561"/>
    <mergeCell ref="AD562:AF562"/>
    <mergeCell ref="AG562:AJ562"/>
    <mergeCell ref="AA564:AK564"/>
    <mergeCell ref="AA566:AB566"/>
    <mergeCell ref="AD570:AF570"/>
    <mergeCell ref="AG570:AJ570"/>
    <mergeCell ref="AA572:AK572"/>
    <mergeCell ref="AA574:AB574"/>
    <mergeCell ref="AA580:AK580"/>
    <mergeCell ref="AA582:AB582"/>
    <mergeCell ref="AD584:AF584"/>
    <mergeCell ref="AG584:AJ584"/>
    <mergeCell ref="AD585:AF585"/>
    <mergeCell ref="AG585:AJ585"/>
    <mergeCell ref="AD568:AF568"/>
    <mergeCell ref="AG568:AJ568"/>
    <mergeCell ref="AD569:AF569"/>
    <mergeCell ref="AG569:AJ569"/>
    <mergeCell ref="AG545:AJ545"/>
    <mergeCell ref="AA548:AK548"/>
    <mergeCell ref="AA550:AB550"/>
    <mergeCell ref="AD552:AF552"/>
    <mergeCell ref="AG552:AJ552"/>
    <mergeCell ref="AD553:AF553"/>
    <mergeCell ref="AG553:AJ553"/>
    <mergeCell ref="AD554:AF554"/>
    <mergeCell ref="AG554:AJ554"/>
    <mergeCell ref="AA556:AK556"/>
    <mergeCell ref="AA558:AB558"/>
    <mergeCell ref="AD546:AF546"/>
    <mergeCell ref="AG546:AJ546"/>
    <mergeCell ref="AD536:AF536"/>
    <mergeCell ref="AG536:AJ536"/>
    <mergeCell ref="AD537:AF537"/>
    <mergeCell ref="AG537:AJ537"/>
    <mergeCell ref="AD538:AF538"/>
    <mergeCell ref="AG538:AJ538"/>
    <mergeCell ref="AA484:AK484"/>
    <mergeCell ref="AA486:AB486"/>
    <mergeCell ref="AD490:AF490"/>
    <mergeCell ref="AG490:AJ490"/>
    <mergeCell ref="AA492:AK492"/>
    <mergeCell ref="AA494:AB494"/>
    <mergeCell ref="AA500:AK500"/>
    <mergeCell ref="AA502:AB502"/>
    <mergeCell ref="AD504:AF504"/>
    <mergeCell ref="AG504:AJ504"/>
    <mergeCell ref="AD505:AF505"/>
    <mergeCell ref="AG505:AJ505"/>
    <mergeCell ref="AA508:AK508"/>
    <mergeCell ref="AA510:AB510"/>
    <mergeCell ref="AD512:AF512"/>
    <mergeCell ref="AG512:AJ512"/>
    <mergeCell ref="AD513:AF513"/>
    <mergeCell ref="AG513:AJ513"/>
    <mergeCell ref="AD496:AF496"/>
    <mergeCell ref="AG496:AJ496"/>
    <mergeCell ref="AD497:AF497"/>
    <mergeCell ref="AG497:AJ497"/>
    <mergeCell ref="AD498:AF498"/>
    <mergeCell ref="AG498:AJ498"/>
    <mergeCell ref="AD488:AF488"/>
    <mergeCell ref="AG488:AJ488"/>
    <mergeCell ref="AD489:AF489"/>
    <mergeCell ref="AG489:AJ489"/>
    <mergeCell ref="AD465:AF465"/>
    <mergeCell ref="AG465:AJ465"/>
    <mergeCell ref="AA468:AK468"/>
    <mergeCell ref="AA470:AB470"/>
    <mergeCell ref="AD472:AF472"/>
    <mergeCell ref="AG472:AJ472"/>
    <mergeCell ref="AD473:AF473"/>
    <mergeCell ref="AG473:AJ473"/>
    <mergeCell ref="AD474:AF474"/>
    <mergeCell ref="AG474:AJ474"/>
    <mergeCell ref="AA476:AK476"/>
    <mergeCell ref="AA478:AB478"/>
    <mergeCell ref="AD480:AF480"/>
    <mergeCell ref="AG480:AJ480"/>
    <mergeCell ref="AD481:AF481"/>
    <mergeCell ref="AG481:AJ481"/>
    <mergeCell ref="AD482:AF482"/>
    <mergeCell ref="AG482:AJ482"/>
    <mergeCell ref="AG466:AJ466"/>
    <mergeCell ref="AA438:AB438"/>
    <mergeCell ref="AD440:AF440"/>
    <mergeCell ref="AG440:AJ440"/>
    <mergeCell ref="AD441:AF441"/>
    <mergeCell ref="AG441:AJ441"/>
    <mergeCell ref="AD442:AF442"/>
    <mergeCell ref="AG442:AJ442"/>
    <mergeCell ref="AA444:AK444"/>
    <mergeCell ref="AA446:AB446"/>
    <mergeCell ref="AD450:AF450"/>
    <mergeCell ref="AG450:AJ450"/>
    <mergeCell ref="AA452:AK452"/>
    <mergeCell ref="AA454:AB454"/>
    <mergeCell ref="AA460:AK460"/>
    <mergeCell ref="AA462:AB462"/>
    <mergeCell ref="AD464:AF464"/>
    <mergeCell ref="AG464:AJ464"/>
    <mergeCell ref="AD449:AF449"/>
    <mergeCell ref="AG449:AJ449"/>
    <mergeCell ref="AD457:AF457"/>
    <mergeCell ref="AG457:AJ457"/>
    <mergeCell ref="AD458:AF458"/>
    <mergeCell ref="AG458:AJ458"/>
    <mergeCell ref="AD448:AF448"/>
    <mergeCell ref="AG448:AJ448"/>
    <mergeCell ref="AG456:AJ456"/>
    <mergeCell ref="AA412:AK412"/>
    <mergeCell ref="AA414:AB414"/>
    <mergeCell ref="AA420:AK420"/>
    <mergeCell ref="AA422:AB422"/>
    <mergeCell ref="AD424:AF424"/>
    <mergeCell ref="AG424:AJ424"/>
    <mergeCell ref="AD425:AF425"/>
    <mergeCell ref="AG425:AJ425"/>
    <mergeCell ref="AA428:AK428"/>
    <mergeCell ref="AA430:AB430"/>
    <mergeCell ref="AD432:AF432"/>
    <mergeCell ref="AG432:AJ432"/>
    <mergeCell ref="AD433:AF433"/>
    <mergeCell ref="AG433:AJ433"/>
    <mergeCell ref="AD434:AF434"/>
    <mergeCell ref="AG434:AJ434"/>
    <mergeCell ref="AA436:AK436"/>
    <mergeCell ref="AD416:AF416"/>
    <mergeCell ref="AG416:AJ416"/>
    <mergeCell ref="AD418:AF418"/>
    <mergeCell ref="AG418:AJ418"/>
    <mergeCell ref="AD417:AF417"/>
    <mergeCell ref="AG417:AJ417"/>
    <mergeCell ref="AD426:AF426"/>
    <mergeCell ref="AG426:AJ426"/>
    <mergeCell ref="AD392:AF392"/>
    <mergeCell ref="AG392:AJ392"/>
    <mergeCell ref="AD393:AF393"/>
    <mergeCell ref="AG393:AJ393"/>
    <mergeCell ref="AD394:AF394"/>
    <mergeCell ref="AG394:AJ394"/>
    <mergeCell ref="AA396:AK396"/>
    <mergeCell ref="AA398:AB398"/>
    <mergeCell ref="AD400:AF400"/>
    <mergeCell ref="AG400:AJ400"/>
    <mergeCell ref="AD401:AF401"/>
    <mergeCell ref="AG401:AJ401"/>
    <mergeCell ref="AD402:AF402"/>
    <mergeCell ref="AG402:AJ402"/>
    <mergeCell ref="AA404:AK404"/>
    <mergeCell ref="AA406:AB406"/>
    <mergeCell ref="AD410:AF410"/>
    <mergeCell ref="AG410:AJ410"/>
    <mergeCell ref="AD408:AF408"/>
    <mergeCell ref="AG408:AJ408"/>
    <mergeCell ref="AD409:AF409"/>
    <mergeCell ref="AG409:AJ409"/>
    <mergeCell ref="AD305:AF305"/>
    <mergeCell ref="AG305:AJ305"/>
    <mergeCell ref="AD306:AF306"/>
    <mergeCell ref="AG306:AJ306"/>
    <mergeCell ref="AA308:AK308"/>
    <mergeCell ref="AA310:AB310"/>
    <mergeCell ref="AD312:AF312"/>
    <mergeCell ref="AG312:AJ312"/>
    <mergeCell ref="AD313:AF313"/>
    <mergeCell ref="AG313:AJ313"/>
    <mergeCell ref="AD314:AF314"/>
    <mergeCell ref="AG314:AJ314"/>
    <mergeCell ref="AA316:AK316"/>
    <mergeCell ref="AA318:AB318"/>
    <mergeCell ref="AA324:AK324"/>
    <mergeCell ref="AA326:AB326"/>
    <mergeCell ref="AD328:AF328"/>
    <mergeCell ref="AG328:AJ328"/>
    <mergeCell ref="AD274:AF274"/>
    <mergeCell ref="AG274:AJ274"/>
    <mergeCell ref="AA276:AK276"/>
    <mergeCell ref="AA278:AB278"/>
    <mergeCell ref="AD282:AF282"/>
    <mergeCell ref="AG282:AJ282"/>
    <mergeCell ref="AA284:AK284"/>
    <mergeCell ref="AA286:AB286"/>
    <mergeCell ref="AA292:AK292"/>
    <mergeCell ref="AA294:AB294"/>
    <mergeCell ref="AD296:AF296"/>
    <mergeCell ref="AG296:AJ296"/>
    <mergeCell ref="AD297:AF297"/>
    <mergeCell ref="AG297:AJ297"/>
    <mergeCell ref="AA300:AK300"/>
    <mergeCell ref="AA302:AB302"/>
    <mergeCell ref="AD304:AF304"/>
    <mergeCell ref="AG304:AJ304"/>
    <mergeCell ref="AD298:AF298"/>
    <mergeCell ref="AG298:AJ298"/>
    <mergeCell ref="AD289:AF289"/>
    <mergeCell ref="AG289:AJ289"/>
    <mergeCell ref="AD290:AF290"/>
    <mergeCell ref="AG290:AJ290"/>
    <mergeCell ref="AD288:AF288"/>
    <mergeCell ref="AG288:AJ288"/>
    <mergeCell ref="AD280:AF280"/>
    <mergeCell ref="AG280:AJ280"/>
    <mergeCell ref="AD281:AF281"/>
    <mergeCell ref="AG281:AJ281"/>
    <mergeCell ref="AA236:AK236"/>
    <mergeCell ref="AA238:AB238"/>
    <mergeCell ref="AD242:AF242"/>
    <mergeCell ref="AG242:AJ242"/>
    <mergeCell ref="AA244:AK244"/>
    <mergeCell ref="AA246:AB246"/>
    <mergeCell ref="AA252:AK252"/>
    <mergeCell ref="AA254:AB254"/>
    <mergeCell ref="AD256:AF256"/>
    <mergeCell ref="AG256:AJ256"/>
    <mergeCell ref="AD257:AF257"/>
    <mergeCell ref="AG257:AJ257"/>
    <mergeCell ref="AA260:AK260"/>
    <mergeCell ref="AA262:AB262"/>
    <mergeCell ref="AD264:AF264"/>
    <mergeCell ref="AG264:AJ264"/>
    <mergeCell ref="AD258:AF258"/>
    <mergeCell ref="AG258:AJ258"/>
    <mergeCell ref="AA198:AB198"/>
    <mergeCell ref="AD202:AF202"/>
    <mergeCell ref="AG202:AJ202"/>
    <mergeCell ref="AA204:AK204"/>
    <mergeCell ref="AA206:AB206"/>
    <mergeCell ref="AA212:AK212"/>
    <mergeCell ref="AA214:AB214"/>
    <mergeCell ref="AD216:AF216"/>
    <mergeCell ref="AG216:AJ216"/>
    <mergeCell ref="AD217:AF217"/>
    <mergeCell ref="AG217:AJ217"/>
    <mergeCell ref="AA220:AK220"/>
    <mergeCell ref="AA222:AB222"/>
    <mergeCell ref="AD224:AF224"/>
    <mergeCell ref="AG224:AJ224"/>
    <mergeCell ref="AD225:AF225"/>
    <mergeCell ref="AG225:AJ225"/>
    <mergeCell ref="AD209:AF209"/>
    <mergeCell ref="AG209:AJ209"/>
    <mergeCell ref="AA180:AK180"/>
    <mergeCell ref="AA182:AB182"/>
    <mergeCell ref="AD184:AF184"/>
    <mergeCell ref="AG184:AJ184"/>
    <mergeCell ref="AD185:AF185"/>
    <mergeCell ref="AG185:AJ185"/>
    <mergeCell ref="AD186:AF186"/>
    <mergeCell ref="AG186:AJ186"/>
    <mergeCell ref="AA188:AK188"/>
    <mergeCell ref="AA190:AB190"/>
    <mergeCell ref="AD192:AF192"/>
    <mergeCell ref="AG192:AJ192"/>
    <mergeCell ref="AD193:AF193"/>
    <mergeCell ref="AG193:AJ193"/>
    <mergeCell ref="AD194:AF194"/>
    <mergeCell ref="AG194:AJ194"/>
    <mergeCell ref="AA196:AK196"/>
    <mergeCell ref="AG152:AJ152"/>
    <mergeCell ref="AD153:AF153"/>
    <mergeCell ref="AG153:AJ153"/>
    <mergeCell ref="AD154:AF154"/>
    <mergeCell ref="AG154:AJ154"/>
    <mergeCell ref="AA156:AK156"/>
    <mergeCell ref="AA158:AB158"/>
    <mergeCell ref="AD162:AF162"/>
    <mergeCell ref="AG162:AJ162"/>
    <mergeCell ref="AA164:AK164"/>
    <mergeCell ref="AA166:AB166"/>
    <mergeCell ref="AA172:AK172"/>
    <mergeCell ref="AA174:AB174"/>
    <mergeCell ref="AD176:AF176"/>
    <mergeCell ref="AG176:AJ176"/>
    <mergeCell ref="AD177:AF177"/>
    <mergeCell ref="AG177:AJ177"/>
    <mergeCell ref="AD160:AF160"/>
    <mergeCell ref="AG160:AJ160"/>
    <mergeCell ref="AA116:AK116"/>
    <mergeCell ref="AA118:AB118"/>
    <mergeCell ref="AA124:AK124"/>
    <mergeCell ref="AA126:AB126"/>
    <mergeCell ref="AD128:AF128"/>
    <mergeCell ref="AG128:AJ128"/>
    <mergeCell ref="AD129:AF129"/>
    <mergeCell ref="AG129:AJ129"/>
    <mergeCell ref="AD130:AF130"/>
    <mergeCell ref="AG130:AJ130"/>
    <mergeCell ref="AD120:AF120"/>
    <mergeCell ref="AG120:AJ120"/>
    <mergeCell ref="AD121:AF121"/>
    <mergeCell ref="AG121:AJ121"/>
    <mergeCell ref="AD122:AF122"/>
    <mergeCell ref="AG122:AJ122"/>
    <mergeCell ref="AD112:AF112"/>
    <mergeCell ref="AG112:AJ112"/>
    <mergeCell ref="AA92:AK92"/>
    <mergeCell ref="AA94:AB94"/>
    <mergeCell ref="AA100:AK100"/>
    <mergeCell ref="AD82:AF82"/>
    <mergeCell ref="AG82:AJ82"/>
    <mergeCell ref="AD96:AF96"/>
    <mergeCell ref="AG96:AJ96"/>
    <mergeCell ref="AD97:AF97"/>
    <mergeCell ref="AG97:AJ97"/>
    <mergeCell ref="AD98:AF98"/>
    <mergeCell ref="AG98:AJ98"/>
    <mergeCell ref="AG105:AJ105"/>
    <mergeCell ref="AA108:AK108"/>
    <mergeCell ref="AA110:AB110"/>
    <mergeCell ref="AD113:AF113"/>
    <mergeCell ref="AG113:AJ113"/>
    <mergeCell ref="AD114:AF114"/>
    <mergeCell ref="AG114:AJ114"/>
    <mergeCell ref="AD106:AF106"/>
    <mergeCell ref="AG106:AJ106"/>
    <mergeCell ref="D764:N764"/>
    <mergeCell ref="D766:E766"/>
    <mergeCell ref="G770:I770"/>
    <mergeCell ref="J770:M770"/>
    <mergeCell ref="D772:N772"/>
    <mergeCell ref="G776:I776"/>
    <mergeCell ref="J776:M776"/>
    <mergeCell ref="D780:N780"/>
    <mergeCell ref="D782:E782"/>
    <mergeCell ref="G784:I784"/>
    <mergeCell ref="AD23:AK23"/>
    <mergeCell ref="AD24:AK24"/>
    <mergeCell ref="AD25:AK25"/>
    <mergeCell ref="AD40:AF40"/>
    <mergeCell ref="AG40:AJ40"/>
    <mergeCell ref="AA44:AK44"/>
    <mergeCell ref="AA46:AB46"/>
    <mergeCell ref="AD48:AF48"/>
    <mergeCell ref="AG48:AJ48"/>
    <mergeCell ref="AD49:AF49"/>
    <mergeCell ref="AG49:AJ49"/>
    <mergeCell ref="AD50:AF50"/>
    <mergeCell ref="AG50:AJ50"/>
    <mergeCell ref="AA52:AK52"/>
    <mergeCell ref="AA54:AB54"/>
    <mergeCell ref="AA60:AK60"/>
    <mergeCell ref="AA62:AB62"/>
    <mergeCell ref="AD64:AF64"/>
    <mergeCell ref="AG64:AJ64"/>
    <mergeCell ref="AD65:AF65"/>
    <mergeCell ref="AG65:AJ65"/>
    <mergeCell ref="AD66:AF66"/>
    <mergeCell ref="D748:N748"/>
    <mergeCell ref="D750:E750"/>
    <mergeCell ref="D756:N756"/>
    <mergeCell ref="D758:E758"/>
    <mergeCell ref="G760:I760"/>
    <mergeCell ref="J760:M760"/>
    <mergeCell ref="G768:I768"/>
    <mergeCell ref="J768:M768"/>
    <mergeCell ref="G754:I754"/>
    <mergeCell ref="J754:M754"/>
    <mergeCell ref="G752:I752"/>
    <mergeCell ref="J752:M752"/>
    <mergeCell ref="G753:I753"/>
    <mergeCell ref="G23:N23"/>
    <mergeCell ref="G24:N24"/>
    <mergeCell ref="G25:N25"/>
    <mergeCell ref="G826:I826"/>
    <mergeCell ref="J826:M826"/>
    <mergeCell ref="D798:E798"/>
    <mergeCell ref="G800:I800"/>
    <mergeCell ref="J800:M800"/>
    <mergeCell ref="G801:I801"/>
    <mergeCell ref="J801:M801"/>
    <mergeCell ref="G802:I802"/>
    <mergeCell ref="J802:M802"/>
    <mergeCell ref="D804:N804"/>
    <mergeCell ref="D806:E806"/>
    <mergeCell ref="D812:N812"/>
    <mergeCell ref="D814:E814"/>
    <mergeCell ref="G816:I816"/>
    <mergeCell ref="J816:M816"/>
    <mergeCell ref="G817:I817"/>
    <mergeCell ref="D700:N700"/>
    <mergeCell ref="D702:E702"/>
    <mergeCell ref="G704:I704"/>
    <mergeCell ref="J704:M704"/>
    <mergeCell ref="G705:I705"/>
    <mergeCell ref="J705:M705"/>
    <mergeCell ref="G706:I706"/>
    <mergeCell ref="J706:M706"/>
    <mergeCell ref="D708:N708"/>
    <mergeCell ref="D710:E710"/>
    <mergeCell ref="G714:I714"/>
    <mergeCell ref="J714:M714"/>
    <mergeCell ref="D716:N716"/>
    <mergeCell ref="G720:I720"/>
    <mergeCell ref="J720:M720"/>
    <mergeCell ref="D724:N724"/>
    <mergeCell ref="D726:E726"/>
    <mergeCell ref="G712:I712"/>
    <mergeCell ref="J712:M712"/>
    <mergeCell ref="G713:I713"/>
    <mergeCell ref="J713:M713"/>
    <mergeCell ref="G674:I674"/>
    <mergeCell ref="J674:M674"/>
    <mergeCell ref="D676:N676"/>
    <mergeCell ref="D678:E678"/>
    <mergeCell ref="G681:I681"/>
    <mergeCell ref="J681:M681"/>
    <mergeCell ref="G682:I682"/>
    <mergeCell ref="J682:M682"/>
    <mergeCell ref="D684:N684"/>
    <mergeCell ref="D686:E686"/>
    <mergeCell ref="D692:N692"/>
    <mergeCell ref="D694:E694"/>
    <mergeCell ref="G696:I696"/>
    <mergeCell ref="J696:M696"/>
    <mergeCell ref="G697:I697"/>
    <mergeCell ref="J697:M697"/>
    <mergeCell ref="G698:I698"/>
    <mergeCell ref="J698:M698"/>
    <mergeCell ref="G680:I680"/>
    <mergeCell ref="J680:M680"/>
    <mergeCell ref="G690:I690"/>
    <mergeCell ref="J690:M690"/>
    <mergeCell ref="D646:E646"/>
    <mergeCell ref="G650:I650"/>
    <mergeCell ref="J650:M650"/>
    <mergeCell ref="D652:N652"/>
    <mergeCell ref="D654:E654"/>
    <mergeCell ref="D660:N660"/>
    <mergeCell ref="D662:E662"/>
    <mergeCell ref="G664:I664"/>
    <mergeCell ref="J664:M664"/>
    <mergeCell ref="G665:I665"/>
    <mergeCell ref="J665:M665"/>
    <mergeCell ref="D668:N668"/>
    <mergeCell ref="D670:E670"/>
    <mergeCell ref="G672:I672"/>
    <mergeCell ref="J672:M672"/>
    <mergeCell ref="G673:I673"/>
    <mergeCell ref="J673:M673"/>
    <mergeCell ref="G658:I658"/>
    <mergeCell ref="J658:M658"/>
    <mergeCell ref="G648:I648"/>
    <mergeCell ref="J648:M648"/>
    <mergeCell ref="G649:I649"/>
    <mergeCell ref="J649:M649"/>
    <mergeCell ref="G666:I666"/>
    <mergeCell ref="J666:M666"/>
    <mergeCell ref="G657:I657"/>
    <mergeCell ref="J657:M657"/>
    <mergeCell ref="D596:N596"/>
    <mergeCell ref="D598:E598"/>
    <mergeCell ref="G600:I600"/>
    <mergeCell ref="J600:M600"/>
    <mergeCell ref="G601:I601"/>
    <mergeCell ref="J601:M601"/>
    <mergeCell ref="G602:I602"/>
    <mergeCell ref="J602:M602"/>
    <mergeCell ref="D604:N604"/>
    <mergeCell ref="D606:E606"/>
    <mergeCell ref="G610:I610"/>
    <mergeCell ref="J610:M610"/>
    <mergeCell ref="D612:N612"/>
    <mergeCell ref="D614:E614"/>
    <mergeCell ref="D620:N620"/>
    <mergeCell ref="G617:I617"/>
    <mergeCell ref="J617:M617"/>
    <mergeCell ref="G585:I585"/>
    <mergeCell ref="J585:M585"/>
    <mergeCell ref="D588:N588"/>
    <mergeCell ref="D590:E590"/>
    <mergeCell ref="G592:I592"/>
    <mergeCell ref="J592:M592"/>
    <mergeCell ref="G593:I593"/>
    <mergeCell ref="J593:M593"/>
    <mergeCell ref="J577:M577"/>
    <mergeCell ref="G568:I568"/>
    <mergeCell ref="G569:I569"/>
    <mergeCell ref="J586:M586"/>
    <mergeCell ref="G578:I578"/>
    <mergeCell ref="J578:M578"/>
    <mergeCell ref="G586:I586"/>
    <mergeCell ref="G594:I594"/>
    <mergeCell ref="J594:M594"/>
    <mergeCell ref="D558:E558"/>
    <mergeCell ref="G560:I560"/>
    <mergeCell ref="J560:M560"/>
    <mergeCell ref="G561:I561"/>
    <mergeCell ref="J561:M561"/>
    <mergeCell ref="G562:I562"/>
    <mergeCell ref="J562:M562"/>
    <mergeCell ref="D564:N564"/>
    <mergeCell ref="D566:E566"/>
    <mergeCell ref="G570:I570"/>
    <mergeCell ref="J570:M570"/>
    <mergeCell ref="D572:N572"/>
    <mergeCell ref="D574:E574"/>
    <mergeCell ref="D580:N580"/>
    <mergeCell ref="D582:E582"/>
    <mergeCell ref="G584:I584"/>
    <mergeCell ref="J584:M584"/>
    <mergeCell ref="J576:M576"/>
    <mergeCell ref="G577:I577"/>
    <mergeCell ref="J568:M568"/>
    <mergeCell ref="J569:M569"/>
    <mergeCell ref="G576:I576"/>
    <mergeCell ref="D540:N540"/>
    <mergeCell ref="D542:E542"/>
    <mergeCell ref="G544:I544"/>
    <mergeCell ref="J544:M544"/>
    <mergeCell ref="G545:I545"/>
    <mergeCell ref="J545:M545"/>
    <mergeCell ref="J537:M537"/>
    <mergeCell ref="G538:I538"/>
    <mergeCell ref="D548:N548"/>
    <mergeCell ref="D550:E550"/>
    <mergeCell ref="G552:I552"/>
    <mergeCell ref="J552:M552"/>
    <mergeCell ref="G553:I553"/>
    <mergeCell ref="J553:M553"/>
    <mergeCell ref="G554:I554"/>
    <mergeCell ref="J554:M554"/>
    <mergeCell ref="D556:N556"/>
    <mergeCell ref="G546:I546"/>
    <mergeCell ref="J546:M546"/>
    <mergeCell ref="G537:I537"/>
    <mergeCell ref="D494:E494"/>
    <mergeCell ref="D500:N500"/>
    <mergeCell ref="D502:E502"/>
    <mergeCell ref="G504:I504"/>
    <mergeCell ref="J504:M504"/>
    <mergeCell ref="G520:I520"/>
    <mergeCell ref="J520:M520"/>
    <mergeCell ref="G521:I521"/>
    <mergeCell ref="J521:M521"/>
    <mergeCell ref="G522:I522"/>
    <mergeCell ref="J522:M522"/>
    <mergeCell ref="D524:N524"/>
    <mergeCell ref="D526:E526"/>
    <mergeCell ref="G530:I530"/>
    <mergeCell ref="J530:M530"/>
    <mergeCell ref="D532:N532"/>
    <mergeCell ref="D534:E534"/>
    <mergeCell ref="G514:I514"/>
    <mergeCell ref="J514:M514"/>
    <mergeCell ref="D516:N516"/>
    <mergeCell ref="D518:E518"/>
    <mergeCell ref="G497:I497"/>
    <mergeCell ref="J497:M497"/>
    <mergeCell ref="G498:I498"/>
    <mergeCell ref="J498:M498"/>
    <mergeCell ref="G528:I528"/>
    <mergeCell ref="J528:M528"/>
    <mergeCell ref="G529:I529"/>
    <mergeCell ref="J529:M529"/>
    <mergeCell ref="J450:M450"/>
    <mergeCell ref="D452:N452"/>
    <mergeCell ref="D454:E454"/>
    <mergeCell ref="D460:N460"/>
    <mergeCell ref="D462:E462"/>
    <mergeCell ref="G464:I464"/>
    <mergeCell ref="J464:M464"/>
    <mergeCell ref="G465:I465"/>
    <mergeCell ref="J465:M465"/>
    <mergeCell ref="D468:N468"/>
    <mergeCell ref="D470:E470"/>
    <mergeCell ref="G472:I472"/>
    <mergeCell ref="J472:M472"/>
    <mergeCell ref="G473:I473"/>
    <mergeCell ref="J473:M473"/>
    <mergeCell ref="G474:I474"/>
    <mergeCell ref="J474:M474"/>
    <mergeCell ref="G456:I456"/>
    <mergeCell ref="J456:M456"/>
    <mergeCell ref="J457:M457"/>
    <mergeCell ref="D422:E422"/>
    <mergeCell ref="G424:I424"/>
    <mergeCell ref="J424:M424"/>
    <mergeCell ref="G425:I425"/>
    <mergeCell ref="J425:M425"/>
    <mergeCell ref="D428:N428"/>
    <mergeCell ref="D430:E430"/>
    <mergeCell ref="G432:I432"/>
    <mergeCell ref="J432:M432"/>
    <mergeCell ref="G433:I433"/>
    <mergeCell ref="J433:M433"/>
    <mergeCell ref="G434:I434"/>
    <mergeCell ref="J434:M434"/>
    <mergeCell ref="D436:N436"/>
    <mergeCell ref="D438:E438"/>
    <mergeCell ref="G440:I440"/>
    <mergeCell ref="J440:M440"/>
    <mergeCell ref="J426:M426"/>
    <mergeCell ref="G426:I426"/>
    <mergeCell ref="G394:I394"/>
    <mergeCell ref="J394:M394"/>
    <mergeCell ref="D396:N396"/>
    <mergeCell ref="D398:E398"/>
    <mergeCell ref="G400:I400"/>
    <mergeCell ref="J400:M400"/>
    <mergeCell ref="G401:I401"/>
    <mergeCell ref="J401:M401"/>
    <mergeCell ref="G402:I402"/>
    <mergeCell ref="J402:M402"/>
    <mergeCell ref="D404:N404"/>
    <mergeCell ref="D406:E406"/>
    <mergeCell ref="G410:I410"/>
    <mergeCell ref="J410:M410"/>
    <mergeCell ref="D412:N412"/>
    <mergeCell ref="D414:E414"/>
    <mergeCell ref="D420:N420"/>
    <mergeCell ref="G418:I418"/>
    <mergeCell ref="J418:M418"/>
    <mergeCell ref="J416:M416"/>
    <mergeCell ref="G408:I408"/>
    <mergeCell ref="J408:M408"/>
    <mergeCell ref="G409:I409"/>
    <mergeCell ref="J409:M409"/>
    <mergeCell ref="G416:I416"/>
    <mergeCell ref="G368:I368"/>
    <mergeCell ref="J368:M368"/>
    <mergeCell ref="G369:I369"/>
    <mergeCell ref="J369:M369"/>
    <mergeCell ref="D372:N372"/>
    <mergeCell ref="D374:E374"/>
    <mergeCell ref="G377:I377"/>
    <mergeCell ref="J377:M377"/>
    <mergeCell ref="G378:I378"/>
    <mergeCell ref="J378:M378"/>
    <mergeCell ref="D380:N380"/>
    <mergeCell ref="D382:E382"/>
    <mergeCell ref="D388:N388"/>
    <mergeCell ref="D390:E390"/>
    <mergeCell ref="G392:I392"/>
    <mergeCell ref="J392:M392"/>
    <mergeCell ref="G393:I393"/>
    <mergeCell ref="J393:M393"/>
    <mergeCell ref="G376:I376"/>
    <mergeCell ref="J376:M376"/>
    <mergeCell ref="G370:I370"/>
    <mergeCell ref="J370:M370"/>
    <mergeCell ref="D334:E334"/>
    <mergeCell ref="G338:I338"/>
    <mergeCell ref="J338:M338"/>
    <mergeCell ref="D340:N340"/>
    <mergeCell ref="D342:E342"/>
    <mergeCell ref="D348:N348"/>
    <mergeCell ref="D350:E350"/>
    <mergeCell ref="G352:I352"/>
    <mergeCell ref="J352:M352"/>
    <mergeCell ref="G353:I353"/>
    <mergeCell ref="J353:M353"/>
    <mergeCell ref="G354:I354"/>
    <mergeCell ref="J354:M354"/>
    <mergeCell ref="D356:N356"/>
    <mergeCell ref="D358:E358"/>
    <mergeCell ref="D364:N364"/>
    <mergeCell ref="D366:E366"/>
    <mergeCell ref="G336:I336"/>
    <mergeCell ref="G362:I362"/>
    <mergeCell ref="J362:M362"/>
    <mergeCell ref="G360:I360"/>
    <mergeCell ref="J360:M360"/>
    <mergeCell ref="G361:I361"/>
    <mergeCell ref="J361:M361"/>
    <mergeCell ref="G345:I345"/>
    <mergeCell ref="J345:M345"/>
    <mergeCell ref="G346:I346"/>
    <mergeCell ref="J346:M346"/>
    <mergeCell ref="G337:I337"/>
    <mergeCell ref="J337:M337"/>
    <mergeCell ref="G312:I312"/>
    <mergeCell ref="J312:M312"/>
    <mergeCell ref="G313:I313"/>
    <mergeCell ref="J313:M313"/>
    <mergeCell ref="G314:I314"/>
    <mergeCell ref="J314:M314"/>
    <mergeCell ref="D316:N316"/>
    <mergeCell ref="D318:E318"/>
    <mergeCell ref="D324:N324"/>
    <mergeCell ref="D326:E326"/>
    <mergeCell ref="G328:I328"/>
    <mergeCell ref="J328:M328"/>
    <mergeCell ref="G329:I329"/>
    <mergeCell ref="J329:M329"/>
    <mergeCell ref="G330:I330"/>
    <mergeCell ref="J330:M330"/>
    <mergeCell ref="D332:N332"/>
    <mergeCell ref="G320:I320"/>
    <mergeCell ref="J320:M320"/>
    <mergeCell ref="G266:I266"/>
    <mergeCell ref="J266:M266"/>
    <mergeCell ref="D268:N268"/>
    <mergeCell ref="D270:E270"/>
    <mergeCell ref="G272:I272"/>
    <mergeCell ref="J272:M272"/>
    <mergeCell ref="G273:I273"/>
    <mergeCell ref="J273:M273"/>
    <mergeCell ref="G274:I274"/>
    <mergeCell ref="J274:M274"/>
    <mergeCell ref="D276:N276"/>
    <mergeCell ref="D278:E278"/>
    <mergeCell ref="G282:I282"/>
    <mergeCell ref="J282:M282"/>
    <mergeCell ref="D284:N284"/>
    <mergeCell ref="D286:E286"/>
    <mergeCell ref="D292:N292"/>
    <mergeCell ref="G288:I288"/>
    <mergeCell ref="J288:M288"/>
    <mergeCell ref="G281:I281"/>
    <mergeCell ref="J281:M281"/>
    <mergeCell ref="G280:I280"/>
    <mergeCell ref="J280:M280"/>
    <mergeCell ref="G289:I289"/>
    <mergeCell ref="J289:M289"/>
    <mergeCell ref="G290:I290"/>
    <mergeCell ref="J290:M290"/>
    <mergeCell ref="D244:N244"/>
    <mergeCell ref="D246:E246"/>
    <mergeCell ref="D252:N252"/>
    <mergeCell ref="D254:E254"/>
    <mergeCell ref="G256:I256"/>
    <mergeCell ref="J256:M256"/>
    <mergeCell ref="G257:I257"/>
    <mergeCell ref="J257:M257"/>
    <mergeCell ref="D260:N260"/>
    <mergeCell ref="D262:E262"/>
    <mergeCell ref="G264:I264"/>
    <mergeCell ref="J264:M264"/>
    <mergeCell ref="G265:I265"/>
    <mergeCell ref="J265:M265"/>
    <mergeCell ref="G249:I249"/>
    <mergeCell ref="J249:M249"/>
    <mergeCell ref="G250:I250"/>
    <mergeCell ref="J250:M250"/>
    <mergeCell ref="G258:I258"/>
    <mergeCell ref="J258:M258"/>
    <mergeCell ref="D214:E214"/>
    <mergeCell ref="G216:I216"/>
    <mergeCell ref="J216:M216"/>
    <mergeCell ref="G217:I217"/>
    <mergeCell ref="J217:M217"/>
    <mergeCell ref="D220:N220"/>
    <mergeCell ref="D222:E222"/>
    <mergeCell ref="G224:I224"/>
    <mergeCell ref="J224:M224"/>
    <mergeCell ref="G225:I225"/>
    <mergeCell ref="J225:M225"/>
    <mergeCell ref="G226:I226"/>
    <mergeCell ref="J226:M226"/>
    <mergeCell ref="J218:M218"/>
    <mergeCell ref="D238:E238"/>
    <mergeCell ref="G242:I242"/>
    <mergeCell ref="J242:M242"/>
    <mergeCell ref="G240:I240"/>
    <mergeCell ref="J240:M240"/>
    <mergeCell ref="G241:I241"/>
    <mergeCell ref="J241:M241"/>
    <mergeCell ref="D228:N228"/>
    <mergeCell ref="D230:E230"/>
    <mergeCell ref="G232:I232"/>
    <mergeCell ref="J232:M232"/>
    <mergeCell ref="G233:I233"/>
    <mergeCell ref="J233:M233"/>
    <mergeCell ref="G234:I234"/>
    <mergeCell ref="J234:M234"/>
    <mergeCell ref="D236:N236"/>
    <mergeCell ref="G218:I218"/>
    <mergeCell ref="D188:N188"/>
    <mergeCell ref="D190:E190"/>
    <mergeCell ref="G192:I192"/>
    <mergeCell ref="J192:M192"/>
    <mergeCell ref="G193:I193"/>
    <mergeCell ref="J193:M193"/>
    <mergeCell ref="G194:I194"/>
    <mergeCell ref="J194:M194"/>
    <mergeCell ref="D196:N196"/>
    <mergeCell ref="D198:E198"/>
    <mergeCell ref="G202:I202"/>
    <mergeCell ref="J202:M202"/>
    <mergeCell ref="D204:N204"/>
    <mergeCell ref="D206:E206"/>
    <mergeCell ref="D212:N212"/>
    <mergeCell ref="G209:I209"/>
    <mergeCell ref="J209:M209"/>
    <mergeCell ref="G210:I210"/>
    <mergeCell ref="J210:M210"/>
    <mergeCell ref="G201:I201"/>
    <mergeCell ref="J201:M201"/>
    <mergeCell ref="G200:I200"/>
    <mergeCell ref="J200:M200"/>
    <mergeCell ref="G208:I208"/>
    <mergeCell ref="J208:M208"/>
    <mergeCell ref="J176:M176"/>
    <mergeCell ref="G177:I177"/>
    <mergeCell ref="J177:M177"/>
    <mergeCell ref="D180:N180"/>
    <mergeCell ref="G178:I178"/>
    <mergeCell ref="J178:M178"/>
    <mergeCell ref="G160:I160"/>
    <mergeCell ref="J160:M160"/>
    <mergeCell ref="G168:I168"/>
    <mergeCell ref="J168:M168"/>
    <mergeCell ref="G161:I161"/>
    <mergeCell ref="J161:M161"/>
    <mergeCell ref="G170:I170"/>
    <mergeCell ref="G169:I169"/>
    <mergeCell ref="J170:M170"/>
    <mergeCell ref="G186:I186"/>
    <mergeCell ref="J186:M186"/>
    <mergeCell ref="D116:N116"/>
    <mergeCell ref="D118:E118"/>
    <mergeCell ref="D124:N124"/>
    <mergeCell ref="D126:E126"/>
    <mergeCell ref="G128:I128"/>
    <mergeCell ref="J128:M128"/>
    <mergeCell ref="G129:I129"/>
    <mergeCell ref="J129:M129"/>
    <mergeCell ref="G130:I130"/>
    <mergeCell ref="J130:M130"/>
    <mergeCell ref="D132:N132"/>
    <mergeCell ref="D134:E134"/>
    <mergeCell ref="G144:I144"/>
    <mergeCell ref="J144:M144"/>
    <mergeCell ref="D148:N148"/>
    <mergeCell ref="D150:E150"/>
    <mergeCell ref="G152:I152"/>
    <mergeCell ref="J152:M152"/>
    <mergeCell ref="G136:I136"/>
    <mergeCell ref="J136:M136"/>
    <mergeCell ref="G145:I145"/>
    <mergeCell ref="J145:M145"/>
    <mergeCell ref="G146:I146"/>
    <mergeCell ref="J146:M146"/>
    <mergeCell ref="G120:I120"/>
    <mergeCell ref="J120:M120"/>
    <mergeCell ref="G121:I121"/>
    <mergeCell ref="J121:M121"/>
    <mergeCell ref="G122:I122"/>
    <mergeCell ref="J122:M122"/>
    <mergeCell ref="G137:I137"/>
    <mergeCell ref="J137:M137"/>
    <mergeCell ref="G89:I89"/>
    <mergeCell ref="J89:M89"/>
    <mergeCell ref="G90:I90"/>
    <mergeCell ref="J90:M90"/>
    <mergeCell ref="D92:N92"/>
    <mergeCell ref="D94:E94"/>
    <mergeCell ref="D100:N100"/>
    <mergeCell ref="D102:E102"/>
    <mergeCell ref="G104:I104"/>
    <mergeCell ref="J104:M104"/>
    <mergeCell ref="G105:I105"/>
    <mergeCell ref="J105:M105"/>
    <mergeCell ref="D108:N108"/>
    <mergeCell ref="D110:E110"/>
    <mergeCell ref="G113:I113"/>
    <mergeCell ref="J113:M113"/>
    <mergeCell ref="G114:I114"/>
    <mergeCell ref="J114:M114"/>
    <mergeCell ref="G112:I112"/>
    <mergeCell ref="J112:M112"/>
    <mergeCell ref="G96:I96"/>
    <mergeCell ref="J96:M96"/>
    <mergeCell ref="G97:I97"/>
    <mergeCell ref="J97:M97"/>
    <mergeCell ref="G98:I98"/>
    <mergeCell ref="J98:M98"/>
    <mergeCell ref="G106:I106"/>
    <mergeCell ref="J106:M106"/>
    <mergeCell ref="D60:N60"/>
    <mergeCell ref="D62:E62"/>
    <mergeCell ref="G64:I64"/>
    <mergeCell ref="J64:M64"/>
    <mergeCell ref="G65:I65"/>
    <mergeCell ref="J65:M65"/>
    <mergeCell ref="G66:I66"/>
    <mergeCell ref="J66:M66"/>
    <mergeCell ref="D68:N68"/>
    <mergeCell ref="D70:E70"/>
    <mergeCell ref="G74:I74"/>
    <mergeCell ref="J74:M74"/>
    <mergeCell ref="D76:N76"/>
    <mergeCell ref="D78:E78"/>
    <mergeCell ref="D84:N84"/>
    <mergeCell ref="D86:E86"/>
    <mergeCell ref="G88:I88"/>
    <mergeCell ref="J88:M88"/>
    <mergeCell ref="G40:I40"/>
    <mergeCell ref="J40:M40"/>
    <mergeCell ref="D44:N44"/>
    <mergeCell ref="D46:E46"/>
    <mergeCell ref="G48:I48"/>
    <mergeCell ref="J48:M48"/>
    <mergeCell ref="G49:I49"/>
    <mergeCell ref="J49:M49"/>
    <mergeCell ref="G50:I50"/>
    <mergeCell ref="J50:M50"/>
    <mergeCell ref="D52:N52"/>
    <mergeCell ref="D54:E54"/>
    <mergeCell ref="AD808:AF808"/>
    <mergeCell ref="AG808:AJ808"/>
    <mergeCell ref="AD809:AF809"/>
    <mergeCell ref="AG809:AJ809"/>
    <mergeCell ref="AD810:AF810"/>
    <mergeCell ref="AG810:AJ810"/>
    <mergeCell ref="AD793:AF793"/>
    <mergeCell ref="AG793:AJ793"/>
    <mergeCell ref="AD794:AF794"/>
    <mergeCell ref="AG794:AJ794"/>
    <mergeCell ref="AD753:AF753"/>
    <mergeCell ref="AG753:AJ753"/>
    <mergeCell ref="AD754:AF754"/>
    <mergeCell ref="AG754:AJ754"/>
    <mergeCell ref="AA758:AB758"/>
    <mergeCell ref="AD760:AF760"/>
    <mergeCell ref="AG760:AJ760"/>
    <mergeCell ref="AD761:AF761"/>
    <mergeCell ref="AG761:AJ761"/>
    <mergeCell ref="AD762:AF762"/>
    <mergeCell ref="AD824:AF824"/>
    <mergeCell ref="AG824:AJ824"/>
    <mergeCell ref="AD825:AF825"/>
    <mergeCell ref="AG825:AJ825"/>
    <mergeCell ref="AA804:AK804"/>
    <mergeCell ref="AA806:AB806"/>
    <mergeCell ref="AA812:AK812"/>
    <mergeCell ref="AA814:AB814"/>
    <mergeCell ref="AD816:AF816"/>
    <mergeCell ref="AG816:AJ816"/>
    <mergeCell ref="AD817:AF817"/>
    <mergeCell ref="AD792:AF792"/>
    <mergeCell ref="AG792:AJ792"/>
    <mergeCell ref="AD778:AF778"/>
    <mergeCell ref="AG778:AJ778"/>
    <mergeCell ref="AD768:AF768"/>
    <mergeCell ref="AG768:AJ768"/>
    <mergeCell ref="AD769:AF769"/>
    <mergeCell ref="AG769:AJ769"/>
    <mergeCell ref="AD777:AF777"/>
    <mergeCell ref="AG777:AJ777"/>
    <mergeCell ref="AA774:AB774"/>
    <mergeCell ref="AD770:AF770"/>
    <mergeCell ref="AG770:AJ770"/>
    <mergeCell ref="AA772:AK772"/>
    <mergeCell ref="AD776:AF776"/>
    <mergeCell ref="AG776:AJ776"/>
    <mergeCell ref="AA780:AK780"/>
    <mergeCell ref="AG817:AJ817"/>
    <mergeCell ref="AD818:AF818"/>
    <mergeCell ref="AG818:AJ818"/>
    <mergeCell ref="AA820:AK820"/>
    <mergeCell ref="AG673:AJ673"/>
    <mergeCell ref="AD674:AF674"/>
    <mergeCell ref="AG674:AJ674"/>
    <mergeCell ref="AA676:AK676"/>
    <mergeCell ref="AA678:AB678"/>
    <mergeCell ref="AD680:AF680"/>
    <mergeCell ref="AG680:AJ680"/>
    <mergeCell ref="AD681:AF681"/>
    <mergeCell ref="AG681:AJ681"/>
    <mergeCell ref="AD682:AF682"/>
    <mergeCell ref="AG682:AJ682"/>
    <mergeCell ref="AA684:AK684"/>
    <mergeCell ref="AA686:AB686"/>
    <mergeCell ref="AG762:AJ762"/>
    <mergeCell ref="AA764:AK764"/>
    <mergeCell ref="AA766:AB766"/>
    <mergeCell ref="AD752:AF752"/>
    <mergeCell ref="AG752:AJ752"/>
    <mergeCell ref="AD738:AF738"/>
    <mergeCell ref="AG738:AJ738"/>
    <mergeCell ref="AD736:AF736"/>
    <mergeCell ref="AG736:AJ736"/>
    <mergeCell ref="AD737:AF737"/>
    <mergeCell ref="AG737:AJ737"/>
    <mergeCell ref="AD721:AF721"/>
    <mergeCell ref="AG721:AJ721"/>
    <mergeCell ref="AD722:AF722"/>
    <mergeCell ref="AG722:AJ722"/>
    <mergeCell ref="AD712:AF712"/>
    <mergeCell ref="AG712:AJ712"/>
    <mergeCell ref="AD713:AF713"/>
    <mergeCell ref="AG713:AJ713"/>
    <mergeCell ref="AA692:AK692"/>
    <mergeCell ref="AA694:AB694"/>
    <mergeCell ref="AD696:AF696"/>
    <mergeCell ref="AG696:AJ696"/>
    <mergeCell ref="AD697:AF697"/>
    <mergeCell ref="AG697:AJ697"/>
    <mergeCell ref="AD698:AF698"/>
    <mergeCell ref="AG698:AJ698"/>
    <mergeCell ref="AA700:AK700"/>
    <mergeCell ref="AD656:AF656"/>
    <mergeCell ref="AG656:AJ656"/>
    <mergeCell ref="AD648:AF648"/>
    <mergeCell ref="AG648:AJ648"/>
    <mergeCell ref="AD649:AF649"/>
    <mergeCell ref="AG649:AJ649"/>
    <mergeCell ref="AD657:AF657"/>
    <mergeCell ref="AG657:AJ657"/>
    <mergeCell ref="AD658:AF658"/>
    <mergeCell ref="AG658:AJ658"/>
    <mergeCell ref="AG688:AJ688"/>
    <mergeCell ref="AG689:AJ689"/>
    <mergeCell ref="AD690:AF690"/>
    <mergeCell ref="AG690:AJ690"/>
    <mergeCell ref="AD666:AF666"/>
    <mergeCell ref="AG666:AJ666"/>
    <mergeCell ref="AD665:AF665"/>
    <mergeCell ref="AG665:AJ665"/>
    <mergeCell ref="AA668:AK668"/>
    <mergeCell ref="AA670:AB670"/>
    <mergeCell ref="AD672:AF672"/>
    <mergeCell ref="AG672:AJ672"/>
    <mergeCell ref="AD673:AF673"/>
    <mergeCell ref="AG521:AJ521"/>
    <mergeCell ref="AD522:AF522"/>
    <mergeCell ref="AG522:AJ522"/>
    <mergeCell ref="AA524:AK524"/>
    <mergeCell ref="AA526:AB526"/>
    <mergeCell ref="AD626:AF626"/>
    <mergeCell ref="AG626:AJ626"/>
    <mergeCell ref="AD625:AF625"/>
    <mergeCell ref="AG625:AJ625"/>
    <mergeCell ref="AA628:AK628"/>
    <mergeCell ref="AA630:AB630"/>
    <mergeCell ref="AD632:AF632"/>
    <mergeCell ref="AG632:AJ632"/>
    <mergeCell ref="AD633:AF633"/>
    <mergeCell ref="AG633:AJ633"/>
    <mergeCell ref="AD634:AF634"/>
    <mergeCell ref="AG634:AJ634"/>
    <mergeCell ref="AD616:AF616"/>
    <mergeCell ref="AG616:AJ616"/>
    <mergeCell ref="AD617:AF617"/>
    <mergeCell ref="AG617:AJ617"/>
    <mergeCell ref="AD608:AF608"/>
    <mergeCell ref="AG608:AJ608"/>
    <mergeCell ref="AD609:AF609"/>
    <mergeCell ref="AG609:AJ609"/>
    <mergeCell ref="AG618:AJ618"/>
    <mergeCell ref="AA534:AB534"/>
    <mergeCell ref="AA540:AK540"/>
    <mergeCell ref="AA542:AB542"/>
    <mergeCell ref="AD544:AF544"/>
    <mergeCell ref="AG544:AJ544"/>
    <mergeCell ref="AD545:AF545"/>
    <mergeCell ref="AD530:AF530"/>
    <mergeCell ref="AG530:AJ530"/>
    <mergeCell ref="AA532:AK532"/>
    <mergeCell ref="AD384:AF384"/>
    <mergeCell ref="AG384:AJ384"/>
    <mergeCell ref="AD385:AF385"/>
    <mergeCell ref="AG385:AJ385"/>
    <mergeCell ref="AD386:AF386"/>
    <mergeCell ref="AG386:AJ386"/>
    <mergeCell ref="AD376:AF376"/>
    <mergeCell ref="AG376:AJ376"/>
    <mergeCell ref="AA374:AB374"/>
    <mergeCell ref="AD377:AF377"/>
    <mergeCell ref="AG377:AJ377"/>
    <mergeCell ref="AD378:AF378"/>
    <mergeCell ref="AG378:AJ378"/>
    <mergeCell ref="AA380:AK380"/>
    <mergeCell ref="AA382:AB382"/>
    <mergeCell ref="AA388:AK388"/>
    <mergeCell ref="AA390:AB390"/>
    <mergeCell ref="AD529:AF529"/>
    <mergeCell ref="AG529:AJ529"/>
    <mergeCell ref="AD506:AF506"/>
    <mergeCell ref="AG506:AJ506"/>
    <mergeCell ref="AG528:AJ528"/>
    <mergeCell ref="AD514:AF514"/>
    <mergeCell ref="AG514:AJ514"/>
    <mergeCell ref="AA516:AK516"/>
    <mergeCell ref="AA518:AB518"/>
    <mergeCell ref="AD520:AF520"/>
    <mergeCell ref="AG520:AJ520"/>
    <mergeCell ref="AD521:AF521"/>
    <mergeCell ref="AD370:AF370"/>
    <mergeCell ref="AG370:AJ370"/>
    <mergeCell ref="AD360:AF360"/>
    <mergeCell ref="AG360:AJ360"/>
    <mergeCell ref="AD361:AF361"/>
    <mergeCell ref="AG361:AJ361"/>
    <mergeCell ref="AD362:AF362"/>
    <mergeCell ref="AG362:AJ362"/>
    <mergeCell ref="AA364:AK364"/>
    <mergeCell ref="AA366:AB366"/>
    <mergeCell ref="AD368:AF368"/>
    <mergeCell ref="AG368:AJ368"/>
    <mergeCell ref="AD369:AF369"/>
    <mergeCell ref="AG369:AJ369"/>
    <mergeCell ref="AA372:AK372"/>
    <mergeCell ref="AD345:AF345"/>
    <mergeCell ref="AG345:AJ345"/>
    <mergeCell ref="AD346:AF346"/>
    <mergeCell ref="AG346:AJ346"/>
    <mergeCell ref="AA348:AK348"/>
    <mergeCell ref="AA350:AB350"/>
    <mergeCell ref="AD352:AF352"/>
    <mergeCell ref="AG352:AJ352"/>
    <mergeCell ref="AD353:AF353"/>
    <mergeCell ref="AG353:AJ353"/>
    <mergeCell ref="AD354:AF354"/>
    <mergeCell ref="AG354:AJ354"/>
    <mergeCell ref="AA356:AK356"/>
    <mergeCell ref="AA358:AB358"/>
    <mergeCell ref="AD337:AF337"/>
    <mergeCell ref="AG337:AJ337"/>
    <mergeCell ref="AD344:AF344"/>
    <mergeCell ref="AG344:AJ344"/>
    <mergeCell ref="AA332:AK332"/>
    <mergeCell ref="AA334:AB334"/>
    <mergeCell ref="AD338:AF338"/>
    <mergeCell ref="AG338:AJ338"/>
    <mergeCell ref="AA340:AK340"/>
    <mergeCell ref="AA342:AB342"/>
    <mergeCell ref="AG321:AJ321"/>
    <mergeCell ref="AG322:AJ322"/>
    <mergeCell ref="AD322:AF322"/>
    <mergeCell ref="AD336:AF336"/>
    <mergeCell ref="AG336:AJ336"/>
    <mergeCell ref="AD320:AF320"/>
    <mergeCell ref="AG320:AJ320"/>
    <mergeCell ref="AD321:AF321"/>
    <mergeCell ref="AD329:AF329"/>
    <mergeCell ref="AG329:AJ329"/>
    <mergeCell ref="AD330:AF330"/>
    <mergeCell ref="AG330:AJ330"/>
    <mergeCell ref="AD265:AF265"/>
    <mergeCell ref="AG265:AJ265"/>
    <mergeCell ref="AD266:AF266"/>
    <mergeCell ref="AG266:AJ266"/>
    <mergeCell ref="AA268:AK268"/>
    <mergeCell ref="AA270:AB270"/>
    <mergeCell ref="AD272:AF272"/>
    <mergeCell ref="AG272:AJ272"/>
    <mergeCell ref="AD273:AF273"/>
    <mergeCell ref="AG273:AJ273"/>
    <mergeCell ref="AD218:AF218"/>
    <mergeCell ref="AG218:AJ218"/>
    <mergeCell ref="AD248:AF248"/>
    <mergeCell ref="AG248:AJ248"/>
    <mergeCell ref="AD249:AF249"/>
    <mergeCell ref="AG249:AJ249"/>
    <mergeCell ref="AD250:AF250"/>
    <mergeCell ref="AG250:AJ250"/>
    <mergeCell ref="AD226:AF226"/>
    <mergeCell ref="AG226:AJ226"/>
    <mergeCell ref="AA228:AK228"/>
    <mergeCell ref="AA230:AB230"/>
    <mergeCell ref="AD232:AF232"/>
    <mergeCell ref="AG232:AJ232"/>
    <mergeCell ref="AD233:AF233"/>
    <mergeCell ref="AG233:AJ233"/>
    <mergeCell ref="AD240:AF240"/>
    <mergeCell ref="AG240:AJ240"/>
    <mergeCell ref="AD241:AF241"/>
    <mergeCell ref="AG241:AJ241"/>
    <mergeCell ref="AD234:AF234"/>
    <mergeCell ref="AG234:AJ234"/>
    <mergeCell ref="AD146:AF146"/>
    <mergeCell ref="AG146:AJ146"/>
    <mergeCell ref="AA142:AB142"/>
    <mergeCell ref="AD144:AF144"/>
    <mergeCell ref="AG144:AJ144"/>
    <mergeCell ref="AA148:AK148"/>
    <mergeCell ref="AA150:AB150"/>
    <mergeCell ref="AD136:AF136"/>
    <mergeCell ref="AG136:AJ136"/>
    <mergeCell ref="AD137:AF137"/>
    <mergeCell ref="AG137:AJ137"/>
    <mergeCell ref="AA132:AK132"/>
    <mergeCell ref="AA134:AB134"/>
    <mergeCell ref="AD178:AF178"/>
    <mergeCell ref="AG178:AJ178"/>
    <mergeCell ref="AD210:AF210"/>
    <mergeCell ref="AG210:AJ210"/>
    <mergeCell ref="AD200:AF200"/>
    <mergeCell ref="AG200:AJ200"/>
    <mergeCell ref="AD201:AF201"/>
    <mergeCell ref="AG201:AJ201"/>
    <mergeCell ref="AD208:AF208"/>
    <mergeCell ref="AG208:AJ208"/>
    <mergeCell ref="AD168:AF168"/>
    <mergeCell ref="AG168:AJ168"/>
    <mergeCell ref="AD169:AF169"/>
    <mergeCell ref="AG169:AJ169"/>
    <mergeCell ref="AD170:AF170"/>
    <mergeCell ref="AG170:AJ170"/>
    <mergeCell ref="AD161:AF161"/>
    <mergeCell ref="AG161:AJ161"/>
    <mergeCell ref="AD152:AF152"/>
    <mergeCell ref="AA38:AB38"/>
    <mergeCell ref="AG33:AJ33"/>
    <mergeCell ref="AD34:AF34"/>
    <mergeCell ref="AG34:AJ34"/>
    <mergeCell ref="AA36:AK36"/>
    <mergeCell ref="AD73:AF73"/>
    <mergeCell ref="AG73:AJ73"/>
    <mergeCell ref="AD80:AF80"/>
    <mergeCell ref="AD56:AF56"/>
    <mergeCell ref="AG56:AJ56"/>
    <mergeCell ref="AD57:AF57"/>
    <mergeCell ref="AG57:AJ57"/>
    <mergeCell ref="AD58:AF58"/>
    <mergeCell ref="AD138:AF138"/>
    <mergeCell ref="AG138:AJ138"/>
    <mergeCell ref="AA140:AK140"/>
    <mergeCell ref="AD145:AF145"/>
    <mergeCell ref="AG145:AJ145"/>
    <mergeCell ref="AA68:AK68"/>
    <mergeCell ref="AA70:AB70"/>
    <mergeCell ref="AD74:AF74"/>
    <mergeCell ref="AG74:AJ74"/>
    <mergeCell ref="AA76:AK76"/>
    <mergeCell ref="AA78:AB78"/>
    <mergeCell ref="AA84:AK84"/>
    <mergeCell ref="AA86:AB86"/>
    <mergeCell ref="AD88:AF88"/>
    <mergeCell ref="AG88:AJ88"/>
    <mergeCell ref="AD89:AF89"/>
    <mergeCell ref="AG89:AJ89"/>
    <mergeCell ref="AD90:AF90"/>
    <mergeCell ref="AG90:AJ90"/>
    <mergeCell ref="G825:I825"/>
    <mergeCell ref="J825:M825"/>
    <mergeCell ref="G808:I808"/>
    <mergeCell ref="J808:M808"/>
    <mergeCell ref="G794:I794"/>
    <mergeCell ref="J794:M794"/>
    <mergeCell ref="G792:I792"/>
    <mergeCell ref="J792:M792"/>
    <mergeCell ref="G769:I769"/>
    <mergeCell ref="J769:M769"/>
    <mergeCell ref="G777:I777"/>
    <mergeCell ref="J777:M777"/>
    <mergeCell ref="G778:I778"/>
    <mergeCell ref="J778:M778"/>
    <mergeCell ref="G793:I793"/>
    <mergeCell ref="J793:M793"/>
    <mergeCell ref="D796:N796"/>
    <mergeCell ref="D774:E774"/>
    <mergeCell ref="J784:M784"/>
    <mergeCell ref="G785:I785"/>
    <mergeCell ref="J785:M785"/>
    <mergeCell ref="G786:I786"/>
    <mergeCell ref="J786:M786"/>
    <mergeCell ref="D788:N788"/>
    <mergeCell ref="D790:E790"/>
    <mergeCell ref="J817:M817"/>
    <mergeCell ref="G818:I818"/>
    <mergeCell ref="J818:M818"/>
    <mergeCell ref="G824:I824"/>
    <mergeCell ref="J824:M824"/>
    <mergeCell ref="G809:I809"/>
    <mergeCell ref="J809:M809"/>
    <mergeCell ref="J753:M753"/>
    <mergeCell ref="G736:I736"/>
    <mergeCell ref="J736:M736"/>
    <mergeCell ref="G737:I737"/>
    <mergeCell ref="J737:M737"/>
    <mergeCell ref="G738:I738"/>
    <mergeCell ref="J738:M738"/>
    <mergeCell ref="G761:I761"/>
    <mergeCell ref="J761:M761"/>
    <mergeCell ref="G762:I762"/>
    <mergeCell ref="J762:M762"/>
    <mergeCell ref="G721:I721"/>
    <mergeCell ref="J721:M721"/>
    <mergeCell ref="G722:I722"/>
    <mergeCell ref="J722:M722"/>
    <mergeCell ref="D718:E718"/>
    <mergeCell ref="G728:I728"/>
    <mergeCell ref="J728:M728"/>
    <mergeCell ref="G729:I729"/>
    <mergeCell ref="J729:M729"/>
    <mergeCell ref="G730:I730"/>
    <mergeCell ref="J730:M730"/>
    <mergeCell ref="D732:N732"/>
    <mergeCell ref="D734:E734"/>
    <mergeCell ref="D740:N740"/>
    <mergeCell ref="D742:E742"/>
    <mergeCell ref="G744:I744"/>
    <mergeCell ref="J744:M744"/>
    <mergeCell ref="G745:I745"/>
    <mergeCell ref="J745:M745"/>
    <mergeCell ref="G746:I746"/>
    <mergeCell ref="J746:M746"/>
    <mergeCell ref="D636:N636"/>
    <mergeCell ref="D638:E638"/>
    <mergeCell ref="G640:I640"/>
    <mergeCell ref="J640:M640"/>
    <mergeCell ref="G641:I641"/>
    <mergeCell ref="J641:M641"/>
    <mergeCell ref="G642:I642"/>
    <mergeCell ref="G608:I608"/>
    <mergeCell ref="J608:M608"/>
    <mergeCell ref="G616:I616"/>
    <mergeCell ref="J616:M616"/>
    <mergeCell ref="G609:I609"/>
    <mergeCell ref="J609:M609"/>
    <mergeCell ref="G618:I618"/>
    <mergeCell ref="J618:M618"/>
    <mergeCell ref="G656:I656"/>
    <mergeCell ref="J656:M656"/>
    <mergeCell ref="D622:E622"/>
    <mergeCell ref="G624:I624"/>
    <mergeCell ref="J624:M624"/>
    <mergeCell ref="G625:I625"/>
    <mergeCell ref="J625:M625"/>
    <mergeCell ref="D628:N628"/>
    <mergeCell ref="D630:E630"/>
    <mergeCell ref="G632:I632"/>
    <mergeCell ref="J632:M632"/>
    <mergeCell ref="G633:I633"/>
    <mergeCell ref="J633:M633"/>
    <mergeCell ref="G634:I634"/>
    <mergeCell ref="J634:M634"/>
    <mergeCell ref="J642:M642"/>
    <mergeCell ref="D644:N644"/>
    <mergeCell ref="G488:I488"/>
    <mergeCell ref="G506:I506"/>
    <mergeCell ref="J506:M506"/>
    <mergeCell ref="J488:M488"/>
    <mergeCell ref="G489:I489"/>
    <mergeCell ref="J489:M489"/>
    <mergeCell ref="G496:I496"/>
    <mergeCell ref="J496:M496"/>
    <mergeCell ref="J538:M538"/>
    <mergeCell ref="D476:N476"/>
    <mergeCell ref="D478:E478"/>
    <mergeCell ref="G480:I480"/>
    <mergeCell ref="J480:M480"/>
    <mergeCell ref="G481:I481"/>
    <mergeCell ref="J481:M481"/>
    <mergeCell ref="G482:I482"/>
    <mergeCell ref="J482:M482"/>
    <mergeCell ref="D484:N484"/>
    <mergeCell ref="D486:E486"/>
    <mergeCell ref="G490:I490"/>
    <mergeCell ref="J490:M490"/>
    <mergeCell ref="D492:N492"/>
    <mergeCell ref="G536:I536"/>
    <mergeCell ref="J536:M536"/>
    <mergeCell ref="G505:I505"/>
    <mergeCell ref="J505:M505"/>
    <mergeCell ref="D508:N508"/>
    <mergeCell ref="D510:E510"/>
    <mergeCell ref="G512:I512"/>
    <mergeCell ref="J512:M512"/>
    <mergeCell ref="G513:I513"/>
    <mergeCell ref="J513:M513"/>
    <mergeCell ref="D16:N16"/>
    <mergeCell ref="D19:N19"/>
    <mergeCell ref="D36:N36"/>
    <mergeCell ref="D30:E30"/>
    <mergeCell ref="D38:E38"/>
    <mergeCell ref="AA28:AK28"/>
    <mergeCell ref="AD41:AF41"/>
    <mergeCell ref="AG41:AJ41"/>
    <mergeCell ref="AD42:AF42"/>
    <mergeCell ref="AG42:AJ42"/>
    <mergeCell ref="G81:I81"/>
    <mergeCell ref="J81:M81"/>
    <mergeCell ref="G82:I82"/>
    <mergeCell ref="J82:M82"/>
    <mergeCell ref="G138:I138"/>
    <mergeCell ref="D294:E294"/>
    <mergeCell ref="G296:I296"/>
    <mergeCell ref="J296:M296"/>
    <mergeCell ref="AA102:AB102"/>
    <mergeCell ref="AD104:AF104"/>
    <mergeCell ref="AG104:AJ104"/>
    <mergeCell ref="AD105:AF105"/>
    <mergeCell ref="AG58:AJ58"/>
    <mergeCell ref="AD32:AF32"/>
    <mergeCell ref="AG32:AJ32"/>
    <mergeCell ref="AD72:AF72"/>
    <mergeCell ref="AG72:AJ72"/>
    <mergeCell ref="AG80:AJ80"/>
    <mergeCell ref="AD81:AF81"/>
    <mergeCell ref="AG81:AJ81"/>
    <mergeCell ref="AG66:AJ66"/>
    <mergeCell ref="AD33:AF33"/>
    <mergeCell ref="AA2:AK2"/>
    <mergeCell ref="D2:N2"/>
    <mergeCell ref="D3:M3"/>
    <mergeCell ref="H6:L6"/>
    <mergeCell ref="H8:I8"/>
    <mergeCell ref="D14:N14"/>
    <mergeCell ref="D15:N15"/>
    <mergeCell ref="AA30:AB30"/>
    <mergeCell ref="J34:M34"/>
    <mergeCell ref="AE6:AI6"/>
    <mergeCell ref="AE8:AF8"/>
    <mergeCell ref="G72:I72"/>
    <mergeCell ref="J72:M72"/>
    <mergeCell ref="G73:I73"/>
    <mergeCell ref="J73:M73"/>
    <mergeCell ref="G80:I80"/>
    <mergeCell ref="J80:M80"/>
    <mergeCell ref="J41:M41"/>
    <mergeCell ref="G42:I42"/>
    <mergeCell ref="J42:M42"/>
    <mergeCell ref="G57:I57"/>
    <mergeCell ref="J57:M57"/>
    <mergeCell ref="J58:M58"/>
    <mergeCell ref="G58:I58"/>
    <mergeCell ref="AA14:AK14"/>
    <mergeCell ref="AA15:AK15"/>
    <mergeCell ref="AA16:AK16"/>
    <mergeCell ref="AA19:AK19"/>
    <mergeCell ref="AA3:AJ3"/>
    <mergeCell ref="G56:I56"/>
    <mergeCell ref="J56:M56"/>
    <mergeCell ref="Y23:Y25"/>
    <mergeCell ref="G34:I34"/>
    <mergeCell ref="J169:M169"/>
    <mergeCell ref="G248:I248"/>
    <mergeCell ref="J248:M248"/>
    <mergeCell ref="J384:M384"/>
    <mergeCell ref="G385:I385"/>
    <mergeCell ref="J385:M385"/>
    <mergeCell ref="G386:I386"/>
    <mergeCell ref="J386:M386"/>
    <mergeCell ref="AA17:AK17"/>
    <mergeCell ref="D17:N17"/>
    <mergeCell ref="D142:E142"/>
    <mergeCell ref="G32:I32"/>
    <mergeCell ref="J32:M32"/>
    <mergeCell ref="G33:I33"/>
    <mergeCell ref="J33:M33"/>
    <mergeCell ref="D28:N28"/>
    <mergeCell ref="G41:I41"/>
    <mergeCell ref="G321:I321"/>
    <mergeCell ref="J321:M321"/>
    <mergeCell ref="D182:E182"/>
    <mergeCell ref="G184:I184"/>
    <mergeCell ref="J184:M184"/>
    <mergeCell ref="G185:I185"/>
    <mergeCell ref="J185:M185"/>
    <mergeCell ref="G297:I297"/>
    <mergeCell ref="J297:M297"/>
    <mergeCell ref="D300:N300"/>
    <mergeCell ref="D302:E302"/>
    <mergeCell ref="G304:I304"/>
    <mergeCell ref="J304:M304"/>
    <mergeCell ref="G305:I305"/>
    <mergeCell ref="G441:I441"/>
    <mergeCell ref="J441:M441"/>
    <mergeCell ref="G442:I442"/>
    <mergeCell ref="J442:M442"/>
    <mergeCell ref="D444:N444"/>
    <mergeCell ref="D446:E446"/>
    <mergeCell ref="G450:I450"/>
    <mergeCell ref="J449:M449"/>
    <mergeCell ref="G458:I458"/>
    <mergeCell ref="J458:M458"/>
    <mergeCell ref="J138:M138"/>
    <mergeCell ref="D140:N140"/>
    <mergeCell ref="J305:M305"/>
    <mergeCell ref="G306:I306"/>
    <mergeCell ref="J306:M306"/>
    <mergeCell ref="D308:N308"/>
    <mergeCell ref="D310:E310"/>
    <mergeCell ref="G298:I298"/>
    <mergeCell ref="J298:M298"/>
    <mergeCell ref="G153:I153"/>
    <mergeCell ref="J153:M153"/>
    <mergeCell ref="G154:I154"/>
    <mergeCell ref="J154:M154"/>
    <mergeCell ref="D156:N156"/>
    <mergeCell ref="D158:E158"/>
    <mergeCell ref="G162:I162"/>
    <mergeCell ref="J162:M162"/>
    <mergeCell ref="D164:N164"/>
    <mergeCell ref="D166:E166"/>
    <mergeCell ref="D172:N172"/>
    <mergeCell ref="D174:E174"/>
    <mergeCell ref="G176:I176"/>
    <mergeCell ref="G810:I810"/>
    <mergeCell ref="J810:M810"/>
    <mergeCell ref="D820:N820"/>
    <mergeCell ref="D822:E822"/>
    <mergeCell ref="AD528:AF528"/>
    <mergeCell ref="G384:I384"/>
    <mergeCell ref="G457:I457"/>
    <mergeCell ref="F1:L1"/>
    <mergeCell ref="AD689:AF689"/>
    <mergeCell ref="AA718:AB718"/>
    <mergeCell ref="G626:I626"/>
    <mergeCell ref="J626:M626"/>
    <mergeCell ref="G688:I688"/>
    <mergeCell ref="J688:M688"/>
    <mergeCell ref="G689:I689"/>
    <mergeCell ref="J689:M689"/>
    <mergeCell ref="AD688:AF688"/>
    <mergeCell ref="AD618:AF618"/>
    <mergeCell ref="AD466:AF466"/>
    <mergeCell ref="AD456:AF456"/>
    <mergeCell ref="G448:I448"/>
    <mergeCell ref="J448:M448"/>
    <mergeCell ref="G449:I449"/>
    <mergeCell ref="G466:I466"/>
    <mergeCell ref="J466:M466"/>
    <mergeCell ref="J336:M336"/>
    <mergeCell ref="G322:I322"/>
    <mergeCell ref="J322:M322"/>
    <mergeCell ref="G417:I417"/>
    <mergeCell ref="J417:M417"/>
    <mergeCell ref="G344:I344"/>
    <mergeCell ref="J344:M344"/>
  </mergeCells>
  <dataValidations count="2">
    <dataValidation showInputMessage="1" showErrorMessage="1" sqref="K29:K30 AH29:AH30 K45:K46 K53:K54 K61:K62 K69:K70 K77:K78 K85:K86 K93:K94 K101:K102 K109:K110 K117:K118 K125:K126 K133:K134 K141:K142 K149:K150 K157:K158 K165:K166 K173:K174 K181:K182 K189:K190 K197:K198 K205:K206 K213:K214 K221:K222 K229:K230 K237:K238 K245:K246 K253:K254 K261:K262 K269:K270 K277:K278 K285:K286 K293:K294 K301:K302 K309:K310 K317:K318 K325:K326 K333:K334 K341:K342 K349:K350 K357:K358 K365:K366 K373:K374 K381:K382 K389:K390 K397:K398 K405:K406 K413:K414 K421:K422 K429:K430 K437:K438 K445:K446 K453:K454 K461:K462 K469:K470 K477:K478 K485:K486 K493:K494 K501:K502 K509:K510 K517:K518 K525:K526 K533:K534 K541:K542 K549:K550 K557:K558 K565:K566 K573:K574 K581:K582 K589:K590 K597:K598 K605:K606 K613:K614 K621:K622 K629:K630 K637:K638 K645:K646 K653:K654 K661:K662 K669:K670 K677:K678 K685:K686 K693:K694 K701:K702 K709:K710 K717:K718 K725:K726 K733:K734 K741:K742 K749:K750 K757:K758 K765:K766 K773:K774 K781:K782 K789:K790 K797:K798 K805:K806 K813:K814 AH37:AH38 K821:K822 K37:K38 AH45:AH46 AH53:AH54 AH61:AH62 AH69:AH70 AH77:AH78 AH85:AH86 AH93:AH94 AH101:AH102 AH109:AH110 AH117:AH118 AH125:AH126 AH133:AH134 AH141:AH142 AH149:AH150 AH157:AH158 AH165:AH166 AH173:AH174 AH181:AH182 AH189:AH190 AH197:AH198 AH205:AH206 AH213:AH214 AH221:AH222 AH229:AH230 AH237:AH238 AH245:AH246 AH253:AH254 AH261:AH262 AH269:AH270 AH277:AH278 AH285:AH286 AH293:AH294 AH301:AH302 AH309:AH310 AH317:AH318 AH325:AH326 AH333:AH334 AH341:AH342 AH349:AH350 AH357:AH358 AH365:AH366 AH373:AH374 AH381:AH382 AH389:AH390 AH397:AH398 AH405:AH406 AH413:AH414 AH421:AH422 AH429:AH430 AH437:AH438 AH445:AH446 AH453:AH454 AH461:AH462 AH469:AH470 AH477:AH478 AH485:AH486 AH493:AH494 AH501:AH502 AH509:AH510 AH517:AH518 AH525:AH526 AH533:AH534 AH541:AH542 AH549:AH550 AH557:AH558 AH565:AH566 AH573:AH574 AH581:AH582 AH589:AH590 AH597:AH598 AH605:AH606 AH613:AH614 AH621:AH622 AH629:AH630 AH637:AH638 AH645:AH646 AH653:AH654 AH661:AH662 AH669:AH670 AH677:AH678 AH685:AH686 AH693:AH694 AH701:AH702 AH709:AH710 AH717:AH718 AH725:AH726 AH733:AH734 AH741:AH742 AH749:AH750 AH757:AH758 AH765:AH766 AH773:AH774 AH781:AH782 AH789:AH790 AH797:AH798 AH805:AH806 AH813:AH814 AH821:AH822" xr:uid="{00000000-0002-0000-0E00-000000000000}"/>
    <dataValidation type="list" showInputMessage="1" showErrorMessage="1" sqref="F30 F38 F46 F54 F62 F70 F78 F86 F94 F102 F110 F118 F126 F134 F142 F150 F158 F166 F174 F182 F190 F198 F206 F214 F222 F230 F238 F246 F254 F262 F270 F278 F286 F294 F302 F310 F318 F326 F334 F342 F350 F358 F366 F374 F382 F390 F398 F406 F414 F422 F430 F438 F446 F454 F462 F470 F478 F486 F494 F502 F510 F518 F526 F534 F542 F550 F558 F566 F574 F582 F590 F598 F606 F614 F622 F630 F638 F646 F654 F662 F670 F678 F686 F694 F702 F710 F718 F726 F734 F742 F750 F758 F766 F774 F782 F790 F798 F806 F814 F822 AC30 AC38 AC46 AC54 AC62 AC70 AC78 AC86 AC94 AC102 AC110 AC118 AC126 AC134 AC142 AC150 AC158 AC166 AC174 AC182 AC190 AC198 AC206 AC214 AC222 AC230 AC238 AC246 AC254 AC262 AC270 AC278 AC286 AC294 AC302 AC310 AC318 AC326 AC334 AC342 AC350 AC358 AC366 AC374 AC382 AC390 AC398 AC406 AC414 AC422 AC430 AC438 AC446 AC454 AC462 AC470 AC478 AC486 AC494 AC502 AC510 AC518 AC526 AC534 AC542 AC550 AC558 AC566 AC574 AC582 AC590 AC598 AC606 AC614 AC622 AC630 AC638 AC646 AC654 AC662 AC670 AC678 AC686 AC694 AC702 AC710 AC718 AC726 AC734 AC742 AC750 AC758 AC766 AC774 AC782 AC790 AC798 AC806 AC814 AC822" xr:uid="{00000000-0002-0000-0E00-000001000000}">
      <formula1>$O$3:$O$7</formula1>
    </dataValidation>
  </dataValidations>
  <pageMargins left="0.7" right="0.7" top="0.75" bottom="0.75" header="0.3" footer="0.3"/>
  <pageSetup scale="57" orientation="portrait" r:id="rId1"/>
  <headerFooter>
    <oddFooter>&amp;CTab: &amp;A&amp;RPrint Date: &amp;D</oddFooter>
  </headerFooter>
  <rowBreaks count="30" manualBreakCount="30">
    <brk id="48" min="3" max="13" man="1"/>
    <brk id="48" min="26" max="36" man="1"/>
    <brk id="113" min="3" max="13" man="1"/>
    <brk id="113" min="26" max="36" man="1"/>
    <brk id="172" min="3" max="13" man="1"/>
    <brk id="172" min="26" max="36" man="1"/>
    <brk id="222" min="3" max="13" man="1"/>
    <brk id="222" min="26" max="36" man="1"/>
    <brk id="272" min="3" max="13" man="1"/>
    <brk id="272" min="26" max="36" man="1"/>
    <brk id="325" min="3" max="13" man="1"/>
    <brk id="325" min="26" max="36" man="1"/>
    <brk id="390" min="3" max="13" man="1"/>
    <brk id="390" min="26" max="36" man="1"/>
    <brk id="440" min="3" max="13" man="1"/>
    <brk id="440" min="26" max="36" man="1"/>
    <brk id="490" min="3" max="13" man="1"/>
    <brk id="490" min="26" max="36" man="1"/>
    <brk id="540" min="3" max="13" man="1"/>
    <brk id="540" min="26" max="36" man="1"/>
    <brk id="590" min="3" max="13" man="1"/>
    <brk id="590" min="26" max="36" man="1"/>
    <brk id="640" min="3" max="13" man="1"/>
    <brk id="640" min="26" max="36" man="1"/>
    <brk id="692" min="3" max="13" man="1"/>
    <brk id="692" min="26" max="36" man="1"/>
    <brk id="756" min="3" max="13" man="1"/>
    <brk id="756" min="26" max="36" man="1"/>
    <brk id="826" min="3" max="13" man="1"/>
    <brk id="826" min="26" max="36"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AB46"/>
  <sheetViews>
    <sheetView showGridLines="0" view="pageBreakPreview" zoomScaleNormal="100" zoomScaleSheetLayoutView="100" workbookViewId="0">
      <selection activeCell="F20" sqref="F20"/>
    </sheetView>
  </sheetViews>
  <sheetFormatPr defaultColWidth="9.140625" defaultRowHeight="15.75" x14ac:dyDescent="0.25"/>
  <cols>
    <col min="1" max="1" width="2.140625" style="1" customWidth="1"/>
    <col min="2" max="2" width="9.140625" style="3" hidden="1" customWidth="1"/>
    <col min="3" max="3" width="9.140625" style="39" hidden="1" customWidth="1"/>
    <col min="4" max="4" width="9.140625" style="37" hidden="1" customWidth="1"/>
    <col min="5" max="6" width="4.85546875" style="3" customWidth="1"/>
    <col min="7" max="14" width="12.42578125" style="3" customWidth="1"/>
    <col min="15" max="15" width="2.140625" style="3" customWidth="1"/>
    <col min="16" max="16" width="11.5703125" style="14" hidden="1" customWidth="1"/>
    <col min="17" max="17" width="9.140625" style="39" hidden="1" customWidth="1"/>
    <col min="18" max="18" width="9.140625" style="37" hidden="1" customWidth="1"/>
    <col min="19" max="20" width="4.85546875" style="3" customWidth="1"/>
    <col min="21" max="28" width="12.42578125" style="3" customWidth="1"/>
    <col min="29" max="29" width="9.140625" style="1" customWidth="1"/>
    <col min="30" max="16384" width="9.140625" style="1"/>
  </cols>
  <sheetData>
    <row r="1" spans="2:28" x14ac:dyDescent="0.25">
      <c r="P1" s="69"/>
    </row>
    <row r="2" spans="2:28" x14ac:dyDescent="0.25">
      <c r="B2" s="1"/>
      <c r="C2" s="40"/>
      <c r="E2" s="498" t="s">
        <v>222</v>
      </c>
      <c r="F2" s="498"/>
      <c r="G2" s="498"/>
      <c r="H2" s="498"/>
      <c r="I2" s="498"/>
      <c r="J2" s="498"/>
      <c r="K2" s="498"/>
      <c r="L2" s="498"/>
      <c r="M2" s="498"/>
      <c r="N2" s="498"/>
      <c r="O2" s="361"/>
      <c r="P2" s="67"/>
      <c r="Q2" s="40"/>
      <c r="S2" s="498" t="s">
        <v>222</v>
      </c>
      <c r="T2" s="498"/>
      <c r="U2" s="498"/>
      <c r="V2" s="498"/>
      <c r="W2" s="498"/>
      <c r="X2" s="498"/>
      <c r="Y2" s="498"/>
      <c r="Z2" s="498"/>
      <c r="AA2" s="498"/>
      <c r="AB2" s="498"/>
    </row>
    <row r="3" spans="2:28" ht="16.5" thickBot="1" x14ac:dyDescent="0.3">
      <c r="B3" s="1"/>
      <c r="C3" s="40"/>
      <c r="E3" s="499" t="s">
        <v>60</v>
      </c>
      <c r="F3" s="499"/>
      <c r="G3" s="499"/>
      <c r="H3" s="499"/>
      <c r="I3" s="499"/>
      <c r="J3" s="499"/>
      <c r="K3" s="499"/>
      <c r="L3" s="499"/>
      <c r="M3" s="499"/>
      <c r="N3" s="499"/>
      <c r="O3" s="2"/>
      <c r="P3" s="67"/>
      <c r="Q3" s="40"/>
      <c r="S3" s="499" t="s">
        <v>61</v>
      </c>
      <c r="T3" s="499"/>
      <c r="U3" s="499"/>
      <c r="V3" s="499"/>
      <c r="W3" s="499"/>
      <c r="X3" s="499"/>
      <c r="Y3" s="499"/>
      <c r="Z3" s="499"/>
      <c r="AA3" s="499"/>
      <c r="AB3" s="499"/>
    </row>
    <row r="4" spans="2:28" x14ac:dyDescent="0.25">
      <c r="B4" s="1"/>
      <c r="C4" s="40"/>
      <c r="E4" s="2"/>
      <c r="F4" s="2"/>
      <c r="G4" s="2"/>
      <c r="H4" s="2"/>
      <c r="I4" s="2"/>
      <c r="J4" s="2"/>
      <c r="K4" s="2"/>
      <c r="L4" s="2"/>
      <c r="M4" s="2"/>
      <c r="N4" s="2"/>
      <c r="O4" s="2"/>
      <c r="P4" s="67"/>
      <c r="Q4" s="40"/>
      <c r="S4" s="2"/>
      <c r="T4" s="2"/>
      <c r="U4" s="2"/>
      <c r="V4" s="2"/>
      <c r="W4" s="2"/>
      <c r="X4" s="2"/>
      <c r="Y4" s="2"/>
      <c r="Z4" s="2"/>
      <c r="AA4" s="2"/>
      <c r="AB4" s="2"/>
    </row>
    <row r="5" spans="2:28" x14ac:dyDescent="0.25">
      <c r="B5" s="1"/>
      <c r="C5" s="40"/>
      <c r="E5" s="2"/>
      <c r="F5" s="2"/>
      <c r="H5" s="279" t="s">
        <v>0</v>
      </c>
      <c r="I5" s="28" t="str">
        <f>IF(Summary!E5="","",Summary!E5)</f>
        <v/>
      </c>
      <c r="J5" s="353"/>
      <c r="K5" s="353"/>
      <c r="L5" s="353"/>
      <c r="M5" s="353"/>
      <c r="N5" s="2"/>
      <c r="O5" s="2"/>
      <c r="P5" s="67"/>
      <c r="Q5" s="40"/>
      <c r="S5" s="2"/>
      <c r="T5" s="2"/>
      <c r="V5" s="279" t="s">
        <v>0</v>
      </c>
      <c r="W5" s="28" t="str">
        <f>IF(Summary!$S5="","",Summary!$S5)</f>
        <v/>
      </c>
      <c r="X5" s="353"/>
      <c r="Y5" s="353"/>
      <c r="Z5" s="353"/>
      <c r="AA5" s="353"/>
      <c r="AB5" s="2"/>
    </row>
    <row r="6" spans="2:28" x14ac:dyDescent="0.25">
      <c r="B6" s="1"/>
      <c r="C6" s="40"/>
      <c r="H6" s="279" t="s">
        <v>1</v>
      </c>
      <c r="I6" s="548" t="str">
        <f>IF(Summary!E6="","",Summary!E6)</f>
        <v/>
      </c>
      <c r="J6" s="549"/>
      <c r="K6" s="549"/>
      <c r="L6" s="549"/>
      <c r="M6" s="550"/>
      <c r="P6" s="67"/>
      <c r="Q6" s="40"/>
      <c r="V6" s="279" t="s">
        <v>1</v>
      </c>
      <c r="W6" s="548" t="str">
        <f>IF(Summary!$S6="","",Summary!$S6)</f>
        <v/>
      </c>
      <c r="X6" s="549"/>
      <c r="Y6" s="549"/>
      <c r="Z6" s="549"/>
      <c r="AA6" s="550"/>
    </row>
    <row r="7" spans="2:28" x14ac:dyDescent="0.25">
      <c r="B7" s="1"/>
      <c r="C7" s="40"/>
      <c r="H7" s="279"/>
      <c r="I7" s="348"/>
      <c r="J7" s="348"/>
      <c r="K7" s="353"/>
      <c r="L7" s="353"/>
      <c r="M7" s="353"/>
      <c r="P7" s="67"/>
      <c r="Q7" s="40"/>
      <c r="V7" s="279"/>
      <c r="W7" s="348"/>
      <c r="X7" s="348"/>
      <c r="Y7" s="353"/>
      <c r="Z7" s="353"/>
      <c r="AA7" s="353"/>
    </row>
    <row r="8" spans="2:28" x14ac:dyDescent="0.25">
      <c r="B8" s="1"/>
      <c r="C8" s="40"/>
      <c r="H8" s="279" t="s">
        <v>55</v>
      </c>
      <c r="I8" s="551" t="str">
        <f>IF(Summary!E8="","",Summary!E8)</f>
        <v/>
      </c>
      <c r="J8" s="551"/>
      <c r="K8" s="353"/>
      <c r="L8" s="353"/>
      <c r="M8" s="353"/>
      <c r="P8" s="67"/>
      <c r="Q8" s="40"/>
      <c r="V8" s="279" t="s">
        <v>55</v>
      </c>
      <c r="W8" s="552" t="str">
        <f>IF(Summary!$S8="","",Summary!$S8)</f>
        <v/>
      </c>
      <c r="X8" s="553"/>
      <c r="Y8" s="353"/>
      <c r="Z8" s="353"/>
      <c r="AA8" s="353"/>
    </row>
    <row r="9" spans="2:28" x14ac:dyDescent="0.25">
      <c r="B9" s="1"/>
      <c r="C9" s="40"/>
      <c r="H9" s="279"/>
      <c r="I9" s="115"/>
      <c r="J9" s="115"/>
      <c r="K9" s="353"/>
      <c r="L9" s="353"/>
      <c r="M9" s="353"/>
      <c r="P9" s="67"/>
      <c r="Q9" s="40"/>
      <c r="V9" s="279"/>
      <c r="W9" s="115"/>
      <c r="X9" s="115"/>
      <c r="Y9" s="353"/>
      <c r="Z9" s="353"/>
      <c r="AA9" s="353"/>
    </row>
    <row r="10" spans="2:28" x14ac:dyDescent="0.25">
      <c r="B10" s="1"/>
      <c r="C10" s="40"/>
      <c r="H10" s="279" t="s">
        <v>52</v>
      </c>
      <c r="I10" s="30">
        <f>IF(E16="",SUM(E20:E21),0)</f>
        <v>0</v>
      </c>
      <c r="J10" s="115"/>
      <c r="K10" s="353"/>
      <c r="L10" s="353"/>
      <c r="M10" s="353"/>
      <c r="P10" s="67"/>
      <c r="Q10" s="40"/>
      <c r="V10" s="279" t="s">
        <v>53</v>
      </c>
      <c r="W10" s="30">
        <f>IF(S16="",SUM(S20:S21),0)</f>
        <v>0</v>
      </c>
      <c r="X10" s="115"/>
      <c r="Y10" s="353"/>
      <c r="Z10" s="353"/>
      <c r="AA10" s="353"/>
    </row>
    <row r="11" spans="2:28" ht="16.5" thickBot="1" x14ac:dyDescent="0.3">
      <c r="B11" s="1"/>
      <c r="C11" s="40"/>
      <c r="E11" s="5"/>
      <c r="F11" s="5"/>
      <c r="G11" s="5"/>
      <c r="H11" s="5"/>
      <c r="I11" s="5"/>
      <c r="J11" s="5"/>
      <c r="K11" s="5"/>
      <c r="L11" s="5"/>
      <c r="M11" s="5"/>
      <c r="N11" s="5"/>
      <c r="P11" s="67"/>
      <c r="Q11" s="40"/>
      <c r="S11" s="5"/>
      <c r="T11" s="5"/>
      <c r="U11" s="5"/>
      <c r="V11" s="5"/>
      <c r="W11" s="5"/>
      <c r="X11" s="5"/>
      <c r="Y11" s="5"/>
      <c r="Z11" s="5"/>
      <c r="AA11" s="5"/>
      <c r="AB11" s="5"/>
    </row>
    <row r="12" spans="2:28" x14ac:dyDescent="0.25">
      <c r="P12" s="69"/>
    </row>
    <row r="13" spans="2:28" x14ac:dyDescent="0.25">
      <c r="B13" s="1"/>
      <c r="C13" s="40"/>
      <c r="E13" s="7"/>
      <c r="F13" s="7"/>
      <c r="G13" s="7"/>
      <c r="H13" s="7"/>
      <c r="I13" s="7"/>
      <c r="J13" s="7"/>
      <c r="K13" s="7"/>
      <c r="L13" s="7"/>
      <c r="M13" s="7"/>
      <c r="N13" s="7"/>
      <c r="O13" s="7"/>
      <c r="P13" s="67"/>
      <c r="Q13" s="40"/>
      <c r="S13" s="7"/>
      <c r="T13" s="7"/>
      <c r="U13" s="7"/>
      <c r="V13" s="7"/>
      <c r="W13" s="7"/>
      <c r="X13" s="7"/>
      <c r="Y13" s="7"/>
      <c r="Z13" s="7"/>
      <c r="AA13" s="7"/>
      <c r="AB13" s="7"/>
    </row>
    <row r="14" spans="2:28" ht="38.25" customHeight="1" x14ac:dyDescent="0.25">
      <c r="B14" s="1"/>
      <c r="C14" s="40"/>
      <c r="E14" s="574" t="s">
        <v>229</v>
      </c>
      <c r="F14" s="574"/>
      <c r="G14" s="574"/>
      <c r="H14" s="574"/>
      <c r="I14" s="574"/>
      <c r="J14" s="574"/>
      <c r="K14" s="574"/>
      <c r="L14" s="574"/>
      <c r="M14" s="574"/>
      <c r="N14" s="574"/>
      <c r="O14" s="355"/>
      <c r="P14" s="67"/>
      <c r="Q14" s="40"/>
      <c r="S14" s="574" t="s">
        <v>229</v>
      </c>
      <c r="T14" s="574"/>
      <c r="U14" s="574"/>
      <c r="V14" s="574"/>
      <c r="W14" s="574"/>
      <c r="X14" s="574"/>
      <c r="Y14" s="574"/>
      <c r="Z14" s="574"/>
      <c r="AA14" s="574"/>
      <c r="AB14" s="574"/>
    </row>
    <row r="15" spans="2:28" x14ac:dyDescent="0.25">
      <c r="B15" s="1"/>
      <c r="C15" s="40"/>
      <c r="P15" s="67"/>
      <c r="Q15" s="40"/>
    </row>
    <row r="16" spans="2:28" x14ac:dyDescent="0.25">
      <c r="B16" s="1"/>
      <c r="C16" s="40"/>
      <c r="D16" s="365"/>
      <c r="E16" s="556" t="str">
        <f>IF((COUNTIF(F20:F21,"X")&gt;1),"ERROR: SELECT ONLY ONE OPTION","")</f>
        <v/>
      </c>
      <c r="F16" s="556"/>
      <c r="G16" s="556"/>
      <c r="H16" s="556"/>
      <c r="I16" s="556"/>
      <c r="J16" s="556"/>
      <c r="K16" s="556"/>
      <c r="L16" s="556"/>
      <c r="M16" s="556"/>
      <c r="N16" s="556"/>
      <c r="O16" s="351"/>
      <c r="P16" s="67"/>
      <c r="Q16" s="40"/>
      <c r="R16" s="365"/>
      <c r="S16" s="556" t="str">
        <f>IF((COUNTIF(T20:T21,"X")&gt;1),"ERROR: SELECT ONLY ONE OPTION","")</f>
        <v/>
      </c>
      <c r="T16" s="556"/>
      <c r="U16" s="556"/>
      <c r="V16" s="556"/>
      <c r="W16" s="556"/>
      <c r="X16" s="556"/>
      <c r="Y16" s="556"/>
      <c r="Z16" s="556"/>
      <c r="AA16" s="556"/>
      <c r="AB16" s="556"/>
    </row>
    <row r="17" spans="2:28" x14ac:dyDescent="0.25">
      <c r="B17" s="1"/>
      <c r="C17" s="40"/>
      <c r="D17" s="365" t="s">
        <v>4</v>
      </c>
      <c r="E17" s="1"/>
      <c r="F17" s="1"/>
      <c r="G17" s="1"/>
      <c r="H17" s="1"/>
      <c r="P17" s="67"/>
      <c r="Q17" s="40"/>
      <c r="R17" s="365" t="s">
        <v>4</v>
      </c>
      <c r="S17" s="1"/>
      <c r="T17" s="1"/>
      <c r="U17" s="1"/>
      <c r="V17" s="1"/>
    </row>
    <row r="18" spans="2:28" ht="16.5" thickBot="1" x14ac:dyDescent="0.3">
      <c r="B18" s="1"/>
      <c r="C18" s="40"/>
      <c r="E18" s="495" t="s">
        <v>195</v>
      </c>
      <c r="F18" s="495"/>
      <c r="G18" s="495"/>
      <c r="H18" s="495"/>
      <c r="I18" s="495"/>
      <c r="J18" s="495"/>
      <c r="K18" s="495"/>
      <c r="L18" s="495"/>
      <c r="M18" s="495"/>
      <c r="N18" s="495"/>
      <c r="O18" s="361"/>
      <c r="P18" s="67"/>
      <c r="Q18" s="40"/>
      <c r="S18" s="495" t="s">
        <v>195</v>
      </c>
      <c r="T18" s="495"/>
      <c r="U18" s="495"/>
      <c r="V18" s="495"/>
      <c r="W18" s="495"/>
      <c r="X18" s="495"/>
      <c r="Y18" s="495"/>
      <c r="Z18" s="495"/>
      <c r="AA18" s="495"/>
      <c r="AB18" s="495"/>
    </row>
    <row r="19" spans="2:28" x14ac:dyDescent="0.25">
      <c r="B19" s="1"/>
      <c r="C19" s="346"/>
      <c r="D19" s="102" t="s">
        <v>59</v>
      </c>
      <c r="G19" s="10"/>
      <c r="H19" s="10"/>
      <c r="I19" s="10"/>
      <c r="J19" s="10"/>
      <c r="K19" s="10"/>
      <c r="L19" s="10"/>
      <c r="M19" s="10"/>
      <c r="N19" s="10"/>
      <c r="O19" s="10"/>
      <c r="P19" s="67"/>
      <c r="Q19" s="346"/>
      <c r="R19" s="102" t="s">
        <v>59</v>
      </c>
      <c r="U19" s="10"/>
      <c r="V19" s="10"/>
      <c r="W19" s="10"/>
      <c r="X19" s="10"/>
      <c r="Y19" s="10"/>
      <c r="Z19" s="10"/>
      <c r="AA19" s="10"/>
      <c r="AB19" s="10"/>
    </row>
    <row r="20" spans="2:28" ht="34.35" customHeight="1" x14ac:dyDescent="0.25">
      <c r="B20" s="1"/>
      <c r="C20" s="37"/>
      <c r="D20" s="61">
        <v>1</v>
      </c>
      <c r="E20" s="304" t="str">
        <f>IF(F20="X",D20,"")</f>
        <v/>
      </c>
      <c r="F20" s="34"/>
      <c r="G20" s="653" t="s">
        <v>196</v>
      </c>
      <c r="H20" s="654"/>
      <c r="I20" s="654"/>
      <c r="J20" s="654"/>
      <c r="K20" s="654"/>
      <c r="L20" s="654"/>
      <c r="M20" s="654"/>
      <c r="N20" s="654"/>
      <c r="O20" s="111"/>
      <c r="P20" s="1"/>
      <c r="Q20" s="37"/>
      <c r="R20" s="61">
        <v>1</v>
      </c>
      <c r="S20" s="304" t="str">
        <f>IF(T20="X",R20,"")</f>
        <v/>
      </c>
      <c r="T20" s="106"/>
      <c r="U20" s="653" t="s">
        <v>196</v>
      </c>
      <c r="V20" s="654"/>
      <c r="W20" s="654"/>
      <c r="X20" s="654"/>
      <c r="Y20" s="654"/>
      <c r="Z20" s="654"/>
      <c r="AA20" s="654"/>
      <c r="AB20" s="654"/>
    </row>
    <row r="21" spans="2:28" ht="36" customHeight="1" x14ac:dyDescent="0.25">
      <c r="B21" s="1"/>
      <c r="C21" s="37"/>
      <c r="D21" s="61">
        <v>2</v>
      </c>
      <c r="E21" s="304" t="str">
        <f>IF(F21="X",D21,"")</f>
        <v/>
      </c>
      <c r="F21" s="34"/>
      <c r="G21" s="653" t="s">
        <v>223</v>
      </c>
      <c r="H21" s="654"/>
      <c r="I21" s="654"/>
      <c r="J21" s="654"/>
      <c r="K21" s="654"/>
      <c r="L21" s="654"/>
      <c r="M21" s="654"/>
      <c r="N21" s="654"/>
      <c r="O21" s="111"/>
      <c r="P21" s="1"/>
      <c r="Q21" s="37"/>
      <c r="R21" s="61">
        <v>2</v>
      </c>
      <c r="S21" s="304" t="str">
        <f>IF(T21="X",R21,"")</f>
        <v/>
      </c>
      <c r="T21" s="106"/>
      <c r="U21" s="653" t="s">
        <v>223</v>
      </c>
      <c r="V21" s="654"/>
      <c r="W21" s="654"/>
      <c r="X21" s="654"/>
      <c r="Y21" s="654"/>
      <c r="Z21" s="654"/>
      <c r="AA21" s="654"/>
      <c r="AB21" s="654"/>
    </row>
    <row r="22" spans="2:28" ht="15" customHeight="1" x14ac:dyDescent="0.25">
      <c r="B22" s="1"/>
      <c r="C22" s="40"/>
      <c r="G22" s="11"/>
      <c r="P22" s="67"/>
      <c r="Q22" s="40"/>
      <c r="U22" s="11"/>
    </row>
    <row r="23" spans="2:28" ht="15" customHeight="1" x14ac:dyDescent="0.25">
      <c r="B23" s="1"/>
      <c r="C23" s="40"/>
      <c r="G23" s="11"/>
      <c r="P23" s="67"/>
      <c r="Q23" s="40"/>
      <c r="U23" s="11"/>
    </row>
    <row r="24" spans="2:28" ht="15" customHeight="1" x14ac:dyDescent="0.25">
      <c r="B24" s="1"/>
      <c r="C24" s="40"/>
      <c r="G24" s="11"/>
      <c r="P24" s="67"/>
      <c r="Q24" s="40"/>
      <c r="U24" s="11"/>
    </row>
    <row r="25" spans="2:28" ht="15" customHeight="1" x14ac:dyDescent="0.25">
      <c r="B25" s="1"/>
      <c r="C25" s="40"/>
      <c r="G25" s="11"/>
      <c r="P25" s="67"/>
      <c r="Q25" s="40"/>
      <c r="U25" s="11"/>
    </row>
    <row r="26" spans="2:28" ht="15" customHeight="1" x14ac:dyDescent="0.25">
      <c r="B26" s="1"/>
      <c r="C26" s="40"/>
      <c r="G26" s="11"/>
      <c r="P26" s="67"/>
      <c r="Q26" s="40"/>
      <c r="U26" s="11"/>
    </row>
    <row r="27" spans="2:28" x14ac:dyDescent="0.25">
      <c r="B27" s="1"/>
      <c r="C27" s="40"/>
      <c r="G27" s="11"/>
      <c r="P27" s="67"/>
      <c r="Q27" s="40"/>
      <c r="U27" s="11"/>
    </row>
    <row r="28" spans="2:28" x14ac:dyDescent="0.25">
      <c r="B28" s="1"/>
      <c r="C28" s="40"/>
      <c r="G28" s="11"/>
      <c r="P28" s="67"/>
      <c r="Q28" s="40"/>
      <c r="U28" s="11"/>
    </row>
    <row r="29" spans="2:28" x14ac:dyDescent="0.25">
      <c r="B29" s="1"/>
      <c r="C29" s="40"/>
      <c r="G29" s="11"/>
      <c r="P29" s="67"/>
      <c r="Q29" s="40"/>
      <c r="U29" s="11"/>
    </row>
    <row r="30" spans="2:28" x14ac:dyDescent="0.25">
      <c r="B30" s="1"/>
      <c r="C30" s="40"/>
      <c r="G30" s="11"/>
      <c r="P30" s="67"/>
      <c r="Q30" s="40"/>
      <c r="U30" s="11"/>
    </row>
    <row r="31" spans="2:28" x14ac:dyDescent="0.25">
      <c r="B31" s="1"/>
      <c r="C31" s="40"/>
      <c r="G31" s="11"/>
      <c r="P31" s="67"/>
      <c r="Q31" s="40"/>
      <c r="U31" s="11"/>
    </row>
    <row r="32" spans="2:28" s="11" customFormat="1" x14ac:dyDescent="0.25">
      <c r="C32" s="41"/>
      <c r="D32" s="37"/>
      <c r="P32" s="68"/>
      <c r="Q32" s="41"/>
      <c r="R32" s="37"/>
    </row>
    <row r="33" spans="2:28" ht="48.75" customHeight="1" x14ac:dyDescent="0.25">
      <c r="B33" s="1"/>
      <c r="C33" s="40"/>
      <c r="E33" s="496"/>
      <c r="F33" s="496"/>
      <c r="G33" s="496"/>
      <c r="H33" s="496"/>
      <c r="I33" s="496"/>
      <c r="J33" s="496"/>
      <c r="K33" s="496"/>
      <c r="L33" s="496"/>
      <c r="M33" s="496"/>
      <c r="N33" s="496"/>
      <c r="O33" s="337"/>
      <c r="P33" s="67"/>
      <c r="Q33" s="40"/>
      <c r="S33" s="496"/>
      <c r="T33" s="496"/>
      <c r="U33" s="496"/>
      <c r="V33" s="496"/>
      <c r="W33" s="496"/>
      <c r="X33" s="496"/>
      <c r="Y33" s="496"/>
      <c r="Z33" s="496"/>
      <c r="AA33" s="496"/>
      <c r="AB33" s="496"/>
    </row>
    <row r="34" spans="2:28" s="11" customFormat="1" ht="62.25" customHeight="1" x14ac:dyDescent="0.25">
      <c r="C34" s="41"/>
      <c r="D34" s="37"/>
      <c r="E34" s="496"/>
      <c r="F34" s="496"/>
      <c r="G34" s="496"/>
      <c r="H34" s="496"/>
      <c r="I34" s="496"/>
      <c r="J34" s="496"/>
      <c r="K34" s="496"/>
      <c r="L34" s="496"/>
      <c r="M34" s="496"/>
      <c r="N34" s="496"/>
      <c r="O34" s="337"/>
      <c r="P34" s="68"/>
      <c r="Q34" s="41"/>
      <c r="R34" s="37"/>
      <c r="S34" s="496"/>
      <c r="T34" s="496"/>
      <c r="U34" s="496"/>
      <c r="V34" s="496"/>
      <c r="W34" s="496"/>
      <c r="X34" s="496"/>
      <c r="Y34" s="496"/>
      <c r="Z34" s="496"/>
      <c r="AA34" s="496"/>
      <c r="AB34" s="496"/>
    </row>
    <row r="35" spans="2:28" s="11" customFormat="1" x14ac:dyDescent="0.25">
      <c r="C35" s="41"/>
      <c r="D35" s="37"/>
      <c r="P35" s="66"/>
      <c r="Q35" s="41"/>
      <c r="R35" s="37"/>
    </row>
    <row r="36" spans="2:28" s="11" customFormat="1" x14ac:dyDescent="0.25">
      <c r="C36" s="41"/>
      <c r="D36" s="37"/>
      <c r="P36" s="66"/>
      <c r="Q36" s="41"/>
      <c r="R36" s="37"/>
    </row>
    <row r="37" spans="2:28" s="11" customFormat="1" x14ac:dyDescent="0.25">
      <c r="C37" s="41"/>
      <c r="D37" s="37"/>
      <c r="P37" s="66"/>
      <c r="Q37" s="41"/>
      <c r="R37" s="37"/>
    </row>
    <row r="39" spans="2:28" x14ac:dyDescent="0.25">
      <c r="B39" s="1"/>
      <c r="C39" s="40"/>
      <c r="E39" s="12"/>
      <c r="F39" s="12"/>
      <c r="G39" s="13"/>
      <c r="P39" s="64"/>
      <c r="Q39" s="40"/>
      <c r="S39" s="12"/>
      <c r="T39" s="12"/>
      <c r="U39" s="13"/>
    </row>
    <row r="46" spans="2:28" x14ac:dyDescent="0.25">
      <c r="B46" s="1"/>
      <c r="C46" s="40"/>
      <c r="E46" s="1"/>
      <c r="F46" s="1"/>
      <c r="H46" s="1"/>
      <c r="I46" s="1"/>
      <c r="J46" s="1"/>
      <c r="K46" s="1"/>
      <c r="L46" s="1"/>
      <c r="M46" s="1"/>
      <c r="N46" s="1"/>
      <c r="O46" s="1"/>
      <c r="P46" s="64"/>
      <c r="Q46" s="40"/>
      <c r="S46" s="1"/>
      <c r="T46" s="1"/>
      <c r="V46" s="1"/>
      <c r="W46" s="1"/>
      <c r="X46" s="1"/>
      <c r="Y46" s="1"/>
      <c r="Z46" s="1"/>
      <c r="AA46" s="1"/>
      <c r="AB46" s="1"/>
    </row>
  </sheetData>
  <sheetProtection algorithmName="SHA-512" hashValue="5vSpoaKFtfKsvHoT8BhJfSHQB9zV75nVNMqVdCR8+Zv2GeWLU1R2nTjuw7F9h3EUS9D6pSCG0L/GnjY7ttpUfA==" saltValue="UgO2LLM6+vD+dOBD8UEFGw==" spinCount="100000" sheet="1" selectLockedCells="1"/>
  <mergeCells count="22">
    <mergeCell ref="S2:AB2"/>
    <mergeCell ref="S3:AB3"/>
    <mergeCell ref="W6:AA6"/>
    <mergeCell ref="W8:X8"/>
    <mergeCell ref="S14:AB14"/>
    <mergeCell ref="S16:AB16"/>
    <mergeCell ref="S18:AB18"/>
    <mergeCell ref="E33:N33"/>
    <mergeCell ref="E34:N34"/>
    <mergeCell ref="E18:N18"/>
    <mergeCell ref="G20:N20"/>
    <mergeCell ref="G21:N21"/>
    <mergeCell ref="U20:AB20"/>
    <mergeCell ref="U21:AB21"/>
    <mergeCell ref="S33:AB33"/>
    <mergeCell ref="S34:AB34"/>
    <mergeCell ref="E16:N16"/>
    <mergeCell ref="E2:N2"/>
    <mergeCell ref="E3:N3"/>
    <mergeCell ref="I6:M6"/>
    <mergeCell ref="I8:J8"/>
    <mergeCell ref="E14:N14"/>
  </mergeCells>
  <dataValidations count="1">
    <dataValidation type="list" allowBlank="1" showInputMessage="1" showErrorMessage="1" sqref="F20:F21 T20:T21" xr:uid="{FD7493DC-D039-4AB2-91F1-C629E682EA09}">
      <formula1>$R$16:$R$17</formula1>
    </dataValidation>
  </dataValidations>
  <pageMargins left="0.7" right="0.7" top="0.75" bottom="0.75" header="0.3" footer="0.3"/>
  <pageSetup scale="71" orientation="portrait" r:id="rId1"/>
  <headerFooter>
    <oddFooter>&amp;CTab: &amp;A&amp;RPrint Date: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B46"/>
  <sheetViews>
    <sheetView showGridLines="0" view="pageBreakPreview" zoomScaleNormal="100" zoomScaleSheetLayoutView="100" workbookViewId="0">
      <selection activeCell="F20" sqref="F20"/>
    </sheetView>
  </sheetViews>
  <sheetFormatPr defaultColWidth="9.140625" defaultRowHeight="15.75" x14ac:dyDescent="0.25"/>
  <cols>
    <col min="1" max="1" width="2.140625" style="1" customWidth="1"/>
    <col min="2" max="2" width="9.140625" style="3" hidden="1" customWidth="1"/>
    <col min="3" max="3" width="9.140625" style="39" hidden="1" customWidth="1"/>
    <col min="4" max="4" width="9.140625" style="37" hidden="1" customWidth="1"/>
    <col min="5" max="6" width="4.85546875" style="3" customWidth="1"/>
    <col min="7" max="14" width="12.42578125" style="3" customWidth="1"/>
    <col min="15" max="15" width="2.140625" style="3" customWidth="1"/>
    <col min="16" max="16" width="11.5703125" style="14" hidden="1" customWidth="1"/>
    <col min="17" max="17" width="9.140625" style="39" hidden="1" customWidth="1"/>
    <col min="18" max="18" width="9.140625" style="37" hidden="1" customWidth="1"/>
    <col min="19" max="20" width="4.85546875" style="3" customWidth="1"/>
    <col min="21" max="28" width="12.42578125" style="3" customWidth="1"/>
    <col min="29" max="29" width="9.140625" style="1" customWidth="1"/>
    <col min="30" max="16384" width="9.140625" style="1"/>
  </cols>
  <sheetData>
    <row r="1" spans="2:28" x14ac:dyDescent="0.25">
      <c r="P1" s="69"/>
    </row>
    <row r="2" spans="2:28" x14ac:dyDescent="0.25">
      <c r="B2" s="1"/>
      <c r="C2" s="40"/>
      <c r="E2" s="498" t="s">
        <v>210</v>
      </c>
      <c r="F2" s="498"/>
      <c r="G2" s="498"/>
      <c r="H2" s="498"/>
      <c r="I2" s="498"/>
      <c r="J2" s="498"/>
      <c r="K2" s="498"/>
      <c r="L2" s="498"/>
      <c r="M2" s="498"/>
      <c r="N2" s="498"/>
      <c r="O2" s="361"/>
      <c r="P2" s="67"/>
      <c r="Q2" s="40"/>
      <c r="S2" s="498" t="s">
        <v>210</v>
      </c>
      <c r="T2" s="498"/>
      <c r="U2" s="498"/>
      <c r="V2" s="498"/>
      <c r="W2" s="498"/>
      <c r="X2" s="498"/>
      <c r="Y2" s="498"/>
      <c r="Z2" s="498"/>
      <c r="AA2" s="498"/>
      <c r="AB2" s="498"/>
    </row>
    <row r="3" spans="2:28" ht="16.5" thickBot="1" x14ac:dyDescent="0.3">
      <c r="B3" s="1"/>
      <c r="C3" s="40"/>
      <c r="E3" s="499" t="s">
        <v>60</v>
      </c>
      <c r="F3" s="499"/>
      <c r="G3" s="499"/>
      <c r="H3" s="499"/>
      <c r="I3" s="499"/>
      <c r="J3" s="499"/>
      <c r="K3" s="499"/>
      <c r="L3" s="499"/>
      <c r="M3" s="499"/>
      <c r="N3" s="499"/>
      <c r="O3" s="2"/>
      <c r="P3" s="67"/>
      <c r="Q3" s="40"/>
      <c r="S3" s="499" t="s">
        <v>61</v>
      </c>
      <c r="T3" s="499"/>
      <c r="U3" s="499"/>
      <c r="V3" s="499"/>
      <c r="W3" s="499"/>
      <c r="X3" s="499"/>
      <c r="Y3" s="499"/>
      <c r="Z3" s="499"/>
      <c r="AA3" s="499"/>
      <c r="AB3" s="499"/>
    </row>
    <row r="4" spans="2:28" x14ac:dyDescent="0.25">
      <c r="B4" s="1"/>
      <c r="C4" s="40"/>
      <c r="E4" s="2"/>
      <c r="F4" s="2"/>
      <c r="G4" s="2"/>
      <c r="H4" s="2"/>
      <c r="I4" s="2"/>
      <c r="J4" s="2"/>
      <c r="K4" s="2"/>
      <c r="L4" s="2"/>
      <c r="M4" s="2"/>
      <c r="N4" s="2"/>
      <c r="O4" s="2"/>
      <c r="P4" s="67"/>
      <c r="Q4" s="40"/>
      <c r="S4" s="2"/>
      <c r="T4" s="2"/>
      <c r="U4" s="2"/>
      <c r="V4" s="2"/>
      <c r="W4" s="2"/>
      <c r="X4" s="2"/>
      <c r="Y4" s="2"/>
      <c r="Z4" s="2"/>
      <c r="AA4" s="2"/>
      <c r="AB4" s="2"/>
    </row>
    <row r="5" spans="2:28" x14ac:dyDescent="0.25">
      <c r="B5" s="1"/>
      <c r="C5" s="40"/>
      <c r="E5" s="2"/>
      <c r="F5" s="2"/>
      <c r="H5" s="279" t="s">
        <v>0</v>
      </c>
      <c r="I5" s="28" t="str">
        <f>IF(Summary!E5="","",Summary!E5)</f>
        <v/>
      </c>
      <c r="J5" s="353"/>
      <c r="K5" s="353"/>
      <c r="L5" s="353"/>
      <c r="M5" s="353"/>
      <c r="N5" s="2"/>
      <c r="O5" s="2"/>
      <c r="P5" s="67"/>
      <c r="Q5" s="40"/>
      <c r="S5" s="2"/>
      <c r="T5" s="2"/>
      <c r="V5" s="279" t="s">
        <v>0</v>
      </c>
      <c r="W5" s="28" t="str">
        <f>IF(Summary!$S5="","",Summary!$S5)</f>
        <v/>
      </c>
      <c r="X5" s="353"/>
      <c r="Y5" s="353"/>
      <c r="Z5" s="353"/>
      <c r="AA5" s="353"/>
      <c r="AB5" s="2"/>
    </row>
    <row r="6" spans="2:28" x14ac:dyDescent="0.25">
      <c r="B6" s="1"/>
      <c r="C6" s="40"/>
      <c r="H6" s="279" t="s">
        <v>1</v>
      </c>
      <c r="I6" s="548" t="str">
        <f>IF(Summary!E6="","",Summary!E6)</f>
        <v/>
      </c>
      <c r="J6" s="549"/>
      <c r="K6" s="549"/>
      <c r="L6" s="549"/>
      <c r="M6" s="550"/>
      <c r="P6" s="67"/>
      <c r="Q6" s="40"/>
      <c r="V6" s="279" t="s">
        <v>1</v>
      </c>
      <c r="W6" s="548" t="str">
        <f>IF(Summary!$S6="","",Summary!$S6)</f>
        <v/>
      </c>
      <c r="X6" s="549"/>
      <c r="Y6" s="549"/>
      <c r="Z6" s="549"/>
      <c r="AA6" s="550"/>
    </row>
    <row r="7" spans="2:28" x14ac:dyDescent="0.25">
      <c r="B7" s="1"/>
      <c r="C7" s="40"/>
      <c r="H7" s="279"/>
      <c r="I7" s="348"/>
      <c r="J7" s="348"/>
      <c r="K7" s="353"/>
      <c r="L7" s="353"/>
      <c r="M7" s="353"/>
      <c r="P7" s="67"/>
      <c r="Q7" s="40"/>
      <c r="V7" s="279"/>
      <c r="W7" s="348"/>
      <c r="X7" s="348"/>
      <c r="Y7" s="353"/>
      <c r="Z7" s="353"/>
      <c r="AA7" s="353"/>
    </row>
    <row r="8" spans="2:28" x14ac:dyDescent="0.25">
      <c r="B8" s="1"/>
      <c r="C8" s="40"/>
      <c r="H8" s="279" t="s">
        <v>55</v>
      </c>
      <c r="I8" s="551" t="str">
        <f>IF(Summary!E8="","",Summary!E8)</f>
        <v/>
      </c>
      <c r="J8" s="551"/>
      <c r="K8" s="353"/>
      <c r="L8" s="353"/>
      <c r="M8" s="353"/>
      <c r="P8" s="67"/>
      <c r="Q8" s="40"/>
      <c r="V8" s="279" t="s">
        <v>55</v>
      </c>
      <c r="W8" s="552" t="str">
        <f>IF(Summary!$S8="","",Summary!$S8)</f>
        <v/>
      </c>
      <c r="X8" s="553"/>
      <c r="Y8" s="353"/>
      <c r="Z8" s="353"/>
      <c r="AA8" s="353"/>
    </row>
    <row r="9" spans="2:28" x14ac:dyDescent="0.25">
      <c r="B9" s="1"/>
      <c r="C9" s="40"/>
      <c r="H9" s="279"/>
      <c r="I9" s="115"/>
      <c r="J9" s="115"/>
      <c r="K9" s="353"/>
      <c r="L9" s="353"/>
      <c r="M9" s="353"/>
      <c r="P9" s="67"/>
      <c r="Q9" s="40"/>
      <c r="V9" s="279"/>
      <c r="W9" s="115"/>
      <c r="X9" s="115"/>
      <c r="Y9" s="353"/>
      <c r="Z9" s="353"/>
      <c r="AA9" s="353"/>
    </row>
    <row r="10" spans="2:28" x14ac:dyDescent="0.25">
      <c r="B10" s="1"/>
      <c r="C10" s="40"/>
      <c r="H10" s="279" t="s">
        <v>52</v>
      </c>
      <c r="I10" s="30">
        <f>IF(E16="",SUM(E20:E21),0)</f>
        <v>0</v>
      </c>
      <c r="J10" s="115"/>
      <c r="K10" s="353"/>
      <c r="L10" s="353"/>
      <c r="M10" s="353"/>
      <c r="P10" s="67"/>
      <c r="Q10" s="40"/>
      <c r="V10" s="279" t="s">
        <v>53</v>
      </c>
      <c r="W10" s="30">
        <f>IF(S16="",SUM(S20:S21),0)</f>
        <v>0</v>
      </c>
      <c r="X10" s="115"/>
      <c r="Y10" s="353"/>
      <c r="Z10" s="353"/>
      <c r="AA10" s="353"/>
    </row>
    <row r="11" spans="2:28" ht="16.5" thickBot="1" x14ac:dyDescent="0.3">
      <c r="B11" s="1"/>
      <c r="C11" s="40"/>
      <c r="E11" s="5"/>
      <c r="F11" s="5"/>
      <c r="G11" s="5"/>
      <c r="H11" s="5"/>
      <c r="I11" s="5"/>
      <c r="J11" s="5"/>
      <c r="K11" s="5"/>
      <c r="L11" s="5"/>
      <c r="M11" s="5"/>
      <c r="N11" s="5"/>
      <c r="P11" s="67"/>
      <c r="Q11" s="40"/>
      <c r="S11" s="5"/>
      <c r="T11" s="5"/>
      <c r="U11" s="5"/>
      <c r="V11" s="5"/>
      <c r="W11" s="5"/>
      <c r="X11" s="5"/>
      <c r="Y11" s="5"/>
      <c r="Z11" s="5"/>
      <c r="AA11" s="5"/>
      <c r="AB11" s="5"/>
    </row>
    <row r="12" spans="2:28" x14ac:dyDescent="0.25">
      <c r="P12" s="69"/>
    </row>
    <row r="13" spans="2:28" x14ac:dyDescent="0.25">
      <c r="B13" s="1"/>
      <c r="C13" s="40"/>
      <c r="E13" s="7"/>
      <c r="F13" s="7"/>
      <c r="G13" s="7"/>
      <c r="H13" s="7"/>
      <c r="I13" s="7"/>
      <c r="J13" s="7"/>
      <c r="K13" s="7"/>
      <c r="L13" s="7"/>
      <c r="M13" s="7"/>
      <c r="N13" s="7"/>
      <c r="O13" s="7"/>
      <c r="P13" s="67"/>
      <c r="Q13" s="40"/>
      <c r="S13" s="7"/>
      <c r="T13" s="7"/>
      <c r="U13" s="7"/>
      <c r="V13" s="7"/>
      <c r="W13" s="7"/>
      <c r="X13" s="7"/>
      <c r="Y13" s="7"/>
      <c r="Z13" s="7"/>
      <c r="AA13" s="7"/>
      <c r="AB13" s="7"/>
    </row>
    <row r="14" spans="2:28" ht="48" customHeight="1" x14ac:dyDescent="0.25">
      <c r="B14" s="1"/>
      <c r="C14" s="40"/>
      <c r="E14" s="574" t="s">
        <v>228</v>
      </c>
      <c r="F14" s="574"/>
      <c r="G14" s="574"/>
      <c r="H14" s="574"/>
      <c r="I14" s="574"/>
      <c r="J14" s="574"/>
      <c r="K14" s="574"/>
      <c r="L14" s="574"/>
      <c r="M14" s="574"/>
      <c r="N14" s="574"/>
      <c r="O14" s="355"/>
      <c r="P14" s="67"/>
      <c r="Q14" s="40"/>
      <c r="S14" s="574" t="s">
        <v>228</v>
      </c>
      <c r="T14" s="574"/>
      <c r="U14" s="574"/>
      <c r="V14" s="574"/>
      <c r="W14" s="574"/>
      <c r="X14" s="574"/>
      <c r="Y14" s="574"/>
      <c r="Z14" s="574"/>
      <c r="AA14" s="574"/>
      <c r="AB14" s="574"/>
    </row>
    <row r="15" spans="2:28" x14ac:dyDescent="0.25">
      <c r="B15" s="1"/>
      <c r="C15" s="40"/>
      <c r="P15" s="67"/>
      <c r="Q15" s="40"/>
    </row>
    <row r="16" spans="2:28" x14ac:dyDescent="0.25">
      <c r="B16" s="1"/>
      <c r="C16" s="40"/>
      <c r="D16" s="365"/>
      <c r="E16" s="556" t="str">
        <f>IF((COUNTIF(F20:F21,"X")&gt;1),"ERROR: SELECT ONLY ONE OPTION","")</f>
        <v/>
      </c>
      <c r="F16" s="556"/>
      <c r="G16" s="556"/>
      <c r="H16" s="556"/>
      <c r="I16" s="556"/>
      <c r="J16" s="556"/>
      <c r="K16" s="556"/>
      <c r="L16" s="556"/>
      <c r="M16" s="556"/>
      <c r="N16" s="556"/>
      <c r="O16" s="351"/>
      <c r="P16" s="67"/>
      <c r="Q16" s="40"/>
      <c r="R16" s="365"/>
      <c r="S16" s="556" t="str">
        <f>IF((COUNTIF(T20:T21,"X")&gt;1),"ERROR: SELECT ONLY ONE OPTION","")</f>
        <v/>
      </c>
      <c r="T16" s="556"/>
      <c r="U16" s="556"/>
      <c r="V16" s="556"/>
      <c r="W16" s="556"/>
      <c r="X16" s="556"/>
      <c r="Y16" s="556"/>
      <c r="Z16" s="556"/>
      <c r="AA16" s="556"/>
      <c r="AB16" s="556"/>
    </row>
    <row r="17" spans="2:28" x14ac:dyDescent="0.25">
      <c r="B17" s="1"/>
      <c r="C17" s="40"/>
      <c r="D17" s="365" t="s">
        <v>4</v>
      </c>
      <c r="E17" s="1"/>
      <c r="F17" s="1"/>
      <c r="G17" s="1"/>
      <c r="H17" s="1"/>
      <c r="P17" s="67"/>
      <c r="Q17" s="40"/>
      <c r="R17" s="365" t="s">
        <v>4</v>
      </c>
      <c r="S17" s="1"/>
      <c r="T17" s="1"/>
      <c r="U17" s="1"/>
      <c r="V17" s="1"/>
    </row>
    <row r="18" spans="2:28" ht="16.5" thickBot="1" x14ac:dyDescent="0.3">
      <c r="B18" s="1"/>
      <c r="C18" s="40"/>
      <c r="E18" s="495" t="s">
        <v>197</v>
      </c>
      <c r="F18" s="495"/>
      <c r="G18" s="495"/>
      <c r="H18" s="495"/>
      <c r="I18" s="495"/>
      <c r="J18" s="495"/>
      <c r="K18" s="495"/>
      <c r="L18" s="495"/>
      <c r="M18" s="495"/>
      <c r="N18" s="495"/>
      <c r="O18" s="361"/>
      <c r="P18" s="67"/>
      <c r="Q18" s="40"/>
      <c r="S18" s="495" t="s">
        <v>197</v>
      </c>
      <c r="T18" s="495"/>
      <c r="U18" s="495"/>
      <c r="V18" s="495"/>
      <c r="W18" s="495"/>
      <c r="X18" s="495"/>
      <c r="Y18" s="495"/>
      <c r="Z18" s="495"/>
      <c r="AA18" s="495"/>
      <c r="AB18" s="495"/>
    </row>
    <row r="19" spans="2:28" x14ac:dyDescent="0.25">
      <c r="B19" s="1"/>
      <c r="C19" s="346"/>
      <c r="D19" s="102" t="s">
        <v>59</v>
      </c>
      <c r="G19" s="10"/>
      <c r="H19" s="10"/>
      <c r="I19" s="10"/>
      <c r="J19" s="10"/>
      <c r="K19" s="10"/>
      <c r="L19" s="10"/>
      <c r="M19" s="10"/>
      <c r="N19" s="10"/>
      <c r="O19" s="10"/>
      <c r="P19" s="67"/>
      <c r="Q19" s="346"/>
      <c r="R19" s="102" t="s">
        <v>59</v>
      </c>
      <c r="U19" s="10"/>
      <c r="V19" s="10"/>
      <c r="W19" s="10"/>
      <c r="X19" s="10"/>
      <c r="Y19" s="10"/>
      <c r="Z19" s="10"/>
      <c r="AA19" s="10"/>
      <c r="AB19" s="10"/>
    </row>
    <row r="20" spans="2:28" ht="34.35" customHeight="1" x14ac:dyDescent="0.25">
      <c r="B20" s="1"/>
      <c r="C20" s="37"/>
      <c r="D20" s="61">
        <v>1</v>
      </c>
      <c r="E20" s="304" t="str">
        <f>IF(F20="X",D20,"")</f>
        <v/>
      </c>
      <c r="F20" s="34"/>
      <c r="G20" s="653" t="s">
        <v>382</v>
      </c>
      <c r="H20" s="654"/>
      <c r="I20" s="654"/>
      <c r="J20" s="654"/>
      <c r="K20" s="654"/>
      <c r="L20" s="654"/>
      <c r="M20" s="654"/>
      <c r="N20" s="654"/>
      <c r="O20" s="111"/>
      <c r="P20" s="1"/>
      <c r="Q20" s="37"/>
      <c r="R20" s="61">
        <v>1</v>
      </c>
      <c r="S20" s="304" t="str">
        <f>IF(T20="X",R20,"")</f>
        <v/>
      </c>
      <c r="T20" s="106"/>
      <c r="U20" s="653" t="s">
        <v>382</v>
      </c>
      <c r="V20" s="654"/>
      <c r="W20" s="654"/>
      <c r="X20" s="654"/>
      <c r="Y20" s="654"/>
      <c r="Z20" s="654"/>
      <c r="AA20" s="654"/>
      <c r="AB20" s="654"/>
    </row>
    <row r="21" spans="2:28" ht="46.35" customHeight="1" x14ac:dyDescent="0.25">
      <c r="B21" s="1"/>
      <c r="C21" s="37"/>
      <c r="D21" s="61">
        <v>2</v>
      </c>
      <c r="E21" s="304" t="str">
        <f>IF(F21="X",D21,"")</f>
        <v/>
      </c>
      <c r="F21" s="34"/>
      <c r="G21" s="653" t="s">
        <v>198</v>
      </c>
      <c r="H21" s="654"/>
      <c r="I21" s="654"/>
      <c r="J21" s="654"/>
      <c r="K21" s="654"/>
      <c r="L21" s="654"/>
      <c r="M21" s="654"/>
      <c r="N21" s="654"/>
      <c r="O21" s="111"/>
      <c r="P21" s="1"/>
      <c r="Q21" s="37"/>
      <c r="R21" s="61">
        <v>2</v>
      </c>
      <c r="S21" s="304" t="str">
        <f>IF(T21="X",R21,"")</f>
        <v/>
      </c>
      <c r="T21" s="106"/>
      <c r="U21" s="653" t="s">
        <v>198</v>
      </c>
      <c r="V21" s="654"/>
      <c r="W21" s="654"/>
      <c r="X21" s="654"/>
      <c r="Y21" s="654"/>
      <c r="Z21" s="654"/>
      <c r="AA21" s="654"/>
      <c r="AB21" s="654"/>
    </row>
    <row r="22" spans="2:28" ht="15" customHeight="1" x14ac:dyDescent="0.25">
      <c r="B22" s="1"/>
      <c r="C22" s="40"/>
      <c r="G22" s="11"/>
      <c r="P22" s="67"/>
      <c r="Q22" s="40"/>
      <c r="U22" s="11"/>
    </row>
    <row r="23" spans="2:28" ht="15" customHeight="1" x14ac:dyDescent="0.25">
      <c r="B23" s="1"/>
      <c r="C23" s="40"/>
      <c r="G23" s="11"/>
      <c r="P23" s="67"/>
      <c r="Q23" s="40"/>
      <c r="U23" s="11"/>
    </row>
    <row r="24" spans="2:28" ht="15" customHeight="1" x14ac:dyDescent="0.25">
      <c r="B24" s="1"/>
      <c r="C24" s="40"/>
      <c r="G24" s="11"/>
      <c r="P24" s="67"/>
      <c r="Q24" s="40"/>
      <c r="U24" s="11"/>
    </row>
    <row r="25" spans="2:28" ht="15" customHeight="1" x14ac:dyDescent="0.25">
      <c r="B25" s="1"/>
      <c r="C25" s="40"/>
      <c r="G25" s="11"/>
      <c r="P25" s="67"/>
      <c r="Q25" s="40"/>
      <c r="U25" s="11"/>
    </row>
    <row r="26" spans="2:28" ht="15" customHeight="1" x14ac:dyDescent="0.25">
      <c r="B26" s="1"/>
      <c r="C26" s="40"/>
      <c r="G26" s="11"/>
      <c r="P26" s="67"/>
      <c r="Q26" s="40"/>
      <c r="U26" s="11"/>
    </row>
    <row r="27" spans="2:28" x14ac:dyDescent="0.25">
      <c r="B27" s="1"/>
      <c r="C27" s="40"/>
      <c r="G27" s="11"/>
      <c r="P27" s="67"/>
      <c r="Q27" s="40"/>
      <c r="U27" s="11"/>
    </row>
    <row r="28" spans="2:28" x14ac:dyDescent="0.25">
      <c r="B28" s="1"/>
      <c r="C28" s="40"/>
      <c r="G28" s="11"/>
      <c r="P28" s="67"/>
      <c r="Q28" s="40"/>
      <c r="U28" s="11"/>
    </row>
    <row r="29" spans="2:28" x14ac:dyDescent="0.25">
      <c r="B29" s="1"/>
      <c r="C29" s="40"/>
      <c r="G29" s="11"/>
      <c r="P29" s="67"/>
      <c r="Q29" s="40"/>
      <c r="U29" s="11"/>
    </row>
    <row r="30" spans="2:28" x14ac:dyDescent="0.25">
      <c r="B30" s="1"/>
      <c r="C30" s="40"/>
      <c r="G30" s="11"/>
      <c r="P30" s="67"/>
      <c r="Q30" s="40"/>
      <c r="U30" s="11"/>
    </row>
    <row r="31" spans="2:28" x14ac:dyDescent="0.25">
      <c r="B31" s="1"/>
      <c r="C31" s="40"/>
      <c r="G31" s="11"/>
      <c r="P31" s="67"/>
      <c r="Q31" s="40"/>
      <c r="U31" s="11"/>
    </row>
    <row r="32" spans="2:28" s="11" customFormat="1" x14ac:dyDescent="0.25">
      <c r="C32" s="41"/>
      <c r="D32" s="37"/>
      <c r="P32" s="68"/>
      <c r="Q32" s="41"/>
      <c r="R32" s="37"/>
    </row>
    <row r="33" spans="2:28" ht="48.75" customHeight="1" x14ac:dyDescent="0.25">
      <c r="B33" s="1"/>
      <c r="C33" s="40"/>
      <c r="E33" s="496"/>
      <c r="F33" s="496"/>
      <c r="G33" s="496"/>
      <c r="H33" s="496"/>
      <c r="I33" s="496"/>
      <c r="J33" s="496"/>
      <c r="K33" s="496"/>
      <c r="L33" s="496"/>
      <c r="M33" s="496"/>
      <c r="N33" s="496"/>
      <c r="O33" s="337"/>
      <c r="P33" s="67"/>
      <c r="Q33" s="40"/>
      <c r="S33" s="496"/>
      <c r="T33" s="496"/>
      <c r="U33" s="496"/>
      <c r="V33" s="496"/>
      <c r="W33" s="496"/>
      <c r="X33" s="496"/>
      <c r="Y33" s="496"/>
      <c r="Z33" s="496"/>
      <c r="AA33" s="496"/>
      <c r="AB33" s="496"/>
    </row>
    <row r="34" spans="2:28" s="11" customFormat="1" ht="62.25" customHeight="1" x14ac:dyDescent="0.25">
      <c r="C34" s="41"/>
      <c r="D34" s="37"/>
      <c r="E34" s="496"/>
      <c r="F34" s="496"/>
      <c r="G34" s="496"/>
      <c r="H34" s="496"/>
      <c r="I34" s="496"/>
      <c r="J34" s="496"/>
      <c r="K34" s="496"/>
      <c r="L34" s="496"/>
      <c r="M34" s="496"/>
      <c r="N34" s="496"/>
      <c r="O34" s="337"/>
      <c r="P34" s="68"/>
      <c r="Q34" s="41"/>
      <c r="R34" s="37"/>
      <c r="S34" s="496"/>
      <c r="T34" s="496"/>
      <c r="U34" s="496"/>
      <c r="V34" s="496"/>
      <c r="W34" s="496"/>
      <c r="X34" s="496"/>
      <c r="Y34" s="496"/>
      <c r="Z34" s="496"/>
      <c r="AA34" s="496"/>
      <c r="AB34" s="496"/>
    </row>
    <row r="35" spans="2:28" s="11" customFormat="1" x14ac:dyDescent="0.25">
      <c r="C35" s="41"/>
      <c r="D35" s="37"/>
      <c r="P35" s="66"/>
      <c r="Q35" s="41"/>
      <c r="R35" s="37"/>
    </row>
    <row r="36" spans="2:28" s="11" customFormat="1" x14ac:dyDescent="0.25">
      <c r="C36" s="41"/>
      <c r="D36" s="37"/>
      <c r="P36" s="66"/>
      <c r="Q36" s="41"/>
      <c r="R36" s="37"/>
    </row>
    <row r="37" spans="2:28" s="11" customFormat="1" x14ac:dyDescent="0.25">
      <c r="C37" s="41"/>
      <c r="D37" s="37"/>
      <c r="P37" s="66"/>
      <c r="Q37" s="41"/>
      <c r="R37" s="37"/>
    </row>
    <row r="39" spans="2:28" x14ac:dyDescent="0.25">
      <c r="B39" s="1"/>
      <c r="C39" s="40"/>
      <c r="E39" s="12"/>
      <c r="F39" s="12"/>
      <c r="G39" s="13"/>
      <c r="P39" s="64"/>
      <c r="Q39" s="40"/>
      <c r="S39" s="12"/>
      <c r="T39" s="12"/>
      <c r="U39" s="13"/>
    </row>
    <row r="46" spans="2:28" x14ac:dyDescent="0.25">
      <c r="B46" s="1"/>
      <c r="C46" s="40"/>
      <c r="E46" s="1"/>
      <c r="F46" s="1"/>
      <c r="H46" s="1"/>
      <c r="I46" s="1"/>
      <c r="J46" s="1"/>
      <c r="K46" s="1"/>
      <c r="L46" s="1"/>
      <c r="M46" s="1"/>
      <c r="N46" s="1"/>
      <c r="O46" s="1"/>
      <c r="P46" s="64"/>
      <c r="Q46" s="40"/>
      <c r="S46" s="1"/>
      <c r="T46" s="1"/>
      <c r="V46" s="1"/>
      <c r="W46" s="1"/>
      <c r="X46" s="1"/>
      <c r="Y46" s="1"/>
      <c r="Z46" s="1"/>
      <c r="AA46" s="1"/>
      <c r="AB46" s="1"/>
    </row>
  </sheetData>
  <sheetProtection algorithmName="SHA-512" hashValue="OpbRmPQwzOoMdDCEgfPcquA96PvUVK2qQ0B/2oSbtJPxAr1DigPfaePN5xU3OuXdb+aLzHbgsSJsbCtsujMuUQ==" saltValue="BbfZ1+Qh1LatdTIkzJifmw==" spinCount="100000" sheet="1" selectLockedCells="1"/>
  <mergeCells count="22">
    <mergeCell ref="E2:N2"/>
    <mergeCell ref="S2:AB2"/>
    <mergeCell ref="E3:N3"/>
    <mergeCell ref="S3:AB3"/>
    <mergeCell ref="I6:M6"/>
    <mergeCell ref="W6:AA6"/>
    <mergeCell ref="I8:J8"/>
    <mergeCell ref="W8:X8"/>
    <mergeCell ref="E14:N14"/>
    <mergeCell ref="S14:AB14"/>
    <mergeCell ref="E16:N16"/>
    <mergeCell ref="S16:AB16"/>
    <mergeCell ref="E33:N33"/>
    <mergeCell ref="S33:AB33"/>
    <mergeCell ref="E34:N34"/>
    <mergeCell ref="S34:AB34"/>
    <mergeCell ref="E18:N18"/>
    <mergeCell ref="S18:AB18"/>
    <mergeCell ref="G20:N20"/>
    <mergeCell ref="U20:AB20"/>
    <mergeCell ref="G21:N21"/>
    <mergeCell ref="U21:AB21"/>
  </mergeCells>
  <dataValidations count="1">
    <dataValidation type="list" allowBlank="1" showInputMessage="1" showErrorMessage="1" sqref="F20:F21 T20:T21" xr:uid="{282C172F-D88A-4BE7-B541-20DC9BC86B88}">
      <formula1>$R$16:$R$17</formula1>
    </dataValidation>
  </dataValidations>
  <pageMargins left="0.7" right="0.7" top="0.75" bottom="0.75" header="0.3" footer="0.3"/>
  <pageSetup scale="71" orientation="portrait" r:id="rId1"/>
  <headerFooter>
    <oddFooter>&amp;CTab: &amp;A&amp;RPrint Date: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Z45"/>
  <sheetViews>
    <sheetView showGridLines="0" view="pageBreakPreview" zoomScaleNormal="100" zoomScaleSheetLayoutView="100" workbookViewId="0">
      <selection activeCell="E16" sqref="E16"/>
    </sheetView>
  </sheetViews>
  <sheetFormatPr defaultColWidth="9.140625" defaultRowHeight="15.75" x14ac:dyDescent="0.25"/>
  <cols>
    <col min="1" max="1" width="3.5703125" style="3" customWidth="1"/>
    <col min="2" max="3" width="9.140625" style="37" hidden="1" customWidth="1"/>
    <col min="4" max="5" width="4.85546875" style="3" customWidth="1"/>
    <col min="6" max="13" width="12.42578125" style="3" customWidth="1"/>
    <col min="14" max="14" width="1.5703125" style="14" customWidth="1"/>
    <col min="15" max="16" width="9.140625" style="37" hidden="1" customWidth="1"/>
    <col min="17" max="18" width="4.85546875" style="3" customWidth="1"/>
    <col min="19" max="26" width="12.42578125" style="3" customWidth="1"/>
    <col min="27" max="16384" width="9.140625" style="1"/>
  </cols>
  <sheetData>
    <row r="1" spans="1:26" x14ac:dyDescent="0.25">
      <c r="N1" s="69"/>
    </row>
    <row r="2" spans="1:26" x14ac:dyDescent="0.25">
      <c r="A2" s="1"/>
      <c r="D2" s="608" t="s">
        <v>19</v>
      </c>
      <c r="E2" s="608"/>
      <c r="F2" s="608"/>
      <c r="G2" s="608"/>
      <c r="H2" s="608"/>
      <c r="I2" s="608"/>
      <c r="J2" s="608"/>
      <c r="K2" s="608"/>
      <c r="L2" s="608"/>
      <c r="M2" s="608"/>
      <c r="N2" s="67"/>
      <c r="Q2" s="608" t="s">
        <v>19</v>
      </c>
      <c r="R2" s="608"/>
      <c r="S2" s="608"/>
      <c r="T2" s="608"/>
      <c r="U2" s="608"/>
      <c r="V2" s="608"/>
      <c r="W2" s="608"/>
      <c r="X2" s="608"/>
      <c r="Y2" s="608"/>
      <c r="Z2" s="608"/>
    </row>
    <row r="3" spans="1:26" ht="16.5" thickBot="1" x14ac:dyDescent="0.3">
      <c r="A3" s="1"/>
      <c r="D3" s="499" t="s">
        <v>60</v>
      </c>
      <c r="E3" s="499"/>
      <c r="F3" s="499"/>
      <c r="G3" s="499"/>
      <c r="H3" s="499"/>
      <c r="I3" s="499"/>
      <c r="J3" s="499"/>
      <c r="K3" s="499"/>
      <c r="L3" s="499"/>
      <c r="M3" s="499"/>
      <c r="N3" s="67"/>
      <c r="Q3" s="499" t="s">
        <v>61</v>
      </c>
      <c r="R3" s="499"/>
      <c r="S3" s="499"/>
      <c r="T3" s="499"/>
      <c r="U3" s="499"/>
      <c r="V3" s="499"/>
      <c r="W3" s="499"/>
      <c r="X3" s="499"/>
      <c r="Y3" s="499"/>
      <c r="Z3" s="499"/>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C5" s="37" t="s">
        <v>4</v>
      </c>
      <c r="D5" s="2"/>
      <c r="E5" s="2"/>
      <c r="G5" s="279" t="s">
        <v>0</v>
      </c>
      <c r="H5" s="28" t="str">
        <f>IF(Summary!E5="","",Summary!E5)</f>
        <v/>
      </c>
      <c r="I5" s="353"/>
      <c r="J5" s="353"/>
      <c r="K5" s="353"/>
      <c r="L5" s="353"/>
      <c r="M5" s="2"/>
      <c r="N5" s="67"/>
      <c r="Q5" s="2"/>
      <c r="R5" s="2"/>
      <c r="T5" s="279" t="s">
        <v>0</v>
      </c>
      <c r="U5" s="28" t="str">
        <f>IF(Summary!$S5="","",Summary!$S5)</f>
        <v/>
      </c>
      <c r="V5" s="353"/>
      <c r="W5" s="353"/>
      <c r="X5" s="353"/>
      <c r="Y5" s="353"/>
      <c r="Z5" s="2"/>
    </row>
    <row r="6" spans="1:26" x14ac:dyDescent="0.25">
      <c r="A6" s="1"/>
      <c r="G6" s="279" t="s">
        <v>1</v>
      </c>
      <c r="H6" s="548" t="str">
        <f>IF(Summary!E6="","",Summary!E6)</f>
        <v/>
      </c>
      <c r="I6" s="549"/>
      <c r="J6" s="549"/>
      <c r="K6" s="549"/>
      <c r="L6" s="550"/>
      <c r="N6" s="67"/>
      <c r="T6" s="279" t="s">
        <v>1</v>
      </c>
      <c r="U6" s="548" t="str">
        <f>IF(Summary!$S6="","",Summary!$S6)</f>
        <v/>
      </c>
      <c r="V6" s="549"/>
      <c r="W6" s="549"/>
      <c r="X6" s="549"/>
      <c r="Y6" s="550"/>
    </row>
    <row r="7" spans="1:26" x14ac:dyDescent="0.25">
      <c r="A7" s="1"/>
      <c r="G7" s="279"/>
      <c r="H7" s="348"/>
      <c r="I7" s="348"/>
      <c r="J7" s="353"/>
      <c r="K7" s="353"/>
      <c r="L7" s="353"/>
      <c r="N7" s="67"/>
      <c r="T7" s="279"/>
      <c r="U7" s="348"/>
      <c r="V7" s="348"/>
      <c r="W7" s="353"/>
      <c r="X7" s="353"/>
      <c r="Y7" s="353"/>
    </row>
    <row r="8" spans="1:26" x14ac:dyDescent="0.25">
      <c r="A8" s="1"/>
      <c r="G8" s="279" t="s">
        <v>55</v>
      </c>
      <c r="H8" s="551" t="str">
        <f>IF(Summary!E8="","",Summary!E8)</f>
        <v/>
      </c>
      <c r="I8" s="551"/>
      <c r="J8" s="353"/>
      <c r="K8" s="353"/>
      <c r="L8" s="353"/>
      <c r="N8" s="67"/>
      <c r="T8" s="279" t="s">
        <v>55</v>
      </c>
      <c r="U8" s="552" t="str">
        <f>IF(Summary!$S8="","",Summary!$S8)</f>
        <v/>
      </c>
      <c r="V8" s="553"/>
      <c r="W8" s="353"/>
      <c r="X8" s="353"/>
      <c r="Y8" s="353"/>
    </row>
    <row r="9" spans="1:26" x14ac:dyDescent="0.25">
      <c r="A9" s="1"/>
      <c r="G9" s="279"/>
      <c r="H9" s="115"/>
      <c r="I9" s="115"/>
      <c r="J9" s="353"/>
      <c r="K9" s="353"/>
      <c r="L9" s="353"/>
      <c r="N9" s="67"/>
      <c r="T9" s="279"/>
      <c r="U9" s="115"/>
      <c r="V9" s="115"/>
      <c r="W9" s="353"/>
      <c r="X9" s="353"/>
      <c r="Y9" s="353"/>
    </row>
    <row r="10" spans="1:26" x14ac:dyDescent="0.25">
      <c r="A10" s="1"/>
      <c r="G10" s="279" t="s">
        <v>52</v>
      </c>
      <c r="H10" s="30">
        <f>IF(B17&lt;=1,SUM(D16:D16),"")</f>
        <v>0</v>
      </c>
      <c r="I10" s="115"/>
      <c r="J10" s="353"/>
      <c r="K10" s="353"/>
      <c r="L10" s="353"/>
      <c r="N10" s="67"/>
      <c r="T10" s="279" t="s">
        <v>53</v>
      </c>
      <c r="U10" s="30">
        <f>IF(O17&lt;=1,SUM(Q16:Q16),"")</f>
        <v>0</v>
      </c>
      <c r="V10" s="115"/>
      <c r="W10" s="353"/>
      <c r="X10" s="353"/>
      <c r="Y10" s="353"/>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ht="156" customHeight="1" x14ac:dyDescent="0.25">
      <c r="A12" s="1"/>
      <c r="D12" s="562" t="s">
        <v>383</v>
      </c>
      <c r="E12" s="562"/>
      <c r="F12" s="562"/>
      <c r="G12" s="562"/>
      <c r="H12" s="562"/>
      <c r="I12" s="562"/>
      <c r="J12" s="562"/>
      <c r="K12" s="562"/>
      <c r="L12" s="562"/>
      <c r="M12" s="562"/>
      <c r="N12" s="67"/>
      <c r="Q12" s="562" t="s">
        <v>383</v>
      </c>
      <c r="R12" s="562"/>
      <c r="S12" s="562"/>
      <c r="T12" s="562"/>
      <c r="U12" s="562"/>
      <c r="V12" s="562"/>
      <c r="W12" s="562"/>
      <c r="X12" s="562"/>
      <c r="Y12" s="562"/>
      <c r="Z12" s="562"/>
    </row>
    <row r="13" spans="1:26" x14ac:dyDescent="0.25">
      <c r="A13" s="1"/>
      <c r="D13" s="1"/>
      <c r="E13" s="1"/>
      <c r="F13" s="1"/>
      <c r="G13" s="1"/>
      <c r="N13" s="67"/>
      <c r="Q13" s="1"/>
      <c r="R13" s="1"/>
      <c r="S13" s="1"/>
      <c r="T13" s="1"/>
    </row>
    <row r="14" spans="1:26" ht="16.5" thickBot="1" x14ac:dyDescent="0.3">
      <c r="A14" s="1"/>
      <c r="D14" s="495" t="s">
        <v>255</v>
      </c>
      <c r="E14" s="495"/>
      <c r="F14" s="495"/>
      <c r="G14" s="495"/>
      <c r="H14" s="495"/>
      <c r="I14" s="495"/>
      <c r="J14" s="495"/>
      <c r="K14" s="495"/>
      <c r="L14" s="495"/>
      <c r="M14" s="495"/>
      <c r="N14" s="67"/>
      <c r="Q14" s="495" t="s">
        <v>255</v>
      </c>
      <c r="R14" s="495"/>
      <c r="S14" s="495"/>
      <c r="T14" s="495"/>
      <c r="U14" s="495"/>
      <c r="V14" s="495"/>
      <c r="W14" s="495"/>
      <c r="X14" s="495"/>
      <c r="Y14" s="495"/>
      <c r="Z14" s="495"/>
    </row>
    <row r="15" spans="1:26" x14ac:dyDescent="0.25">
      <c r="A15" s="1"/>
      <c r="B15" s="102" t="s">
        <v>65</v>
      </c>
      <c r="C15" s="102" t="s">
        <v>59</v>
      </c>
      <c r="F15" s="10"/>
      <c r="G15" s="10"/>
      <c r="H15" s="10"/>
      <c r="I15" s="10"/>
      <c r="J15" s="10"/>
      <c r="K15" s="10"/>
      <c r="L15" s="10"/>
      <c r="M15" s="10"/>
      <c r="N15" s="67"/>
      <c r="O15" s="102" t="s">
        <v>65</v>
      </c>
      <c r="P15" s="102" t="s">
        <v>59</v>
      </c>
      <c r="S15" s="10"/>
      <c r="T15" s="10"/>
      <c r="U15" s="10"/>
      <c r="V15" s="10"/>
      <c r="W15" s="10"/>
      <c r="X15" s="10"/>
      <c r="Y15" s="10"/>
      <c r="Z15" s="10"/>
    </row>
    <row r="16" spans="1:26" ht="50.1" customHeight="1" x14ac:dyDescent="0.25">
      <c r="A16" s="1"/>
      <c r="B16" s="37">
        <f>IF(E16="X",1,0)</f>
        <v>0</v>
      </c>
      <c r="C16" s="37">
        <v>3</v>
      </c>
      <c r="D16" s="304" t="str">
        <f>IF(E16="X",C16,"")</f>
        <v/>
      </c>
      <c r="E16" s="34"/>
      <c r="F16" s="593" t="s">
        <v>254</v>
      </c>
      <c r="G16" s="593"/>
      <c r="H16" s="593"/>
      <c r="I16" s="593"/>
      <c r="J16" s="593"/>
      <c r="K16" s="593"/>
      <c r="L16" s="593"/>
      <c r="M16" s="593"/>
      <c r="N16" s="67"/>
      <c r="O16" s="37">
        <f>IF(R16="X",1,0)</f>
        <v>0</v>
      </c>
      <c r="P16" s="37">
        <v>3</v>
      </c>
      <c r="Q16" s="304" t="str">
        <f>IF(R16="X",P16,"")</f>
        <v/>
      </c>
      <c r="R16" s="106"/>
      <c r="S16" s="593" t="s">
        <v>254</v>
      </c>
      <c r="T16" s="593"/>
      <c r="U16" s="593"/>
      <c r="V16" s="593"/>
      <c r="W16" s="593"/>
      <c r="X16" s="593"/>
      <c r="Y16" s="593"/>
      <c r="Z16" s="593"/>
    </row>
    <row r="17" spans="1:26" ht="15" customHeight="1" x14ac:dyDescent="0.25">
      <c r="A17" s="1"/>
      <c r="B17" s="38">
        <f>SUM(B16:B16)</f>
        <v>0</v>
      </c>
      <c r="F17" s="11"/>
      <c r="N17" s="67"/>
      <c r="O17" s="38">
        <f>SUM(O16:O16)</f>
        <v>0</v>
      </c>
      <c r="S17" s="11"/>
    </row>
    <row r="18" spans="1:26" ht="15" customHeight="1" x14ac:dyDescent="0.25">
      <c r="A18" s="1"/>
      <c r="F18" s="11"/>
      <c r="N18" s="67"/>
      <c r="S18" s="11"/>
    </row>
    <row r="19" spans="1:26" ht="15" customHeight="1" x14ac:dyDescent="0.25">
      <c r="A19" s="1"/>
      <c r="F19" s="11"/>
      <c r="N19" s="67"/>
      <c r="S19" s="11"/>
    </row>
    <row r="20" spans="1:26" ht="15" customHeight="1" x14ac:dyDescent="0.25">
      <c r="A20" s="1"/>
      <c r="F20" s="11"/>
      <c r="N20" s="67"/>
      <c r="S20" s="11"/>
    </row>
    <row r="21" spans="1:26" ht="15" customHeight="1" x14ac:dyDescent="0.25">
      <c r="A21" s="1"/>
      <c r="F21" s="11"/>
      <c r="N21" s="67"/>
      <c r="S21" s="11"/>
    </row>
    <row r="22" spans="1:26" ht="15" customHeight="1" x14ac:dyDescent="0.25">
      <c r="A22" s="1"/>
      <c r="F22" s="11"/>
      <c r="N22" s="67"/>
      <c r="S22" s="11"/>
    </row>
    <row r="23" spans="1:26" x14ac:dyDescent="0.25">
      <c r="A23" s="1"/>
      <c r="F23" s="11"/>
      <c r="N23" s="67"/>
      <c r="S23" s="11"/>
    </row>
    <row r="24" spans="1:26" x14ac:dyDescent="0.25">
      <c r="A24" s="1"/>
      <c r="F24" s="11"/>
      <c r="N24" s="67"/>
      <c r="S24" s="11"/>
    </row>
    <row r="25" spans="1:26" x14ac:dyDescent="0.25">
      <c r="A25" s="1"/>
      <c r="F25" s="11"/>
      <c r="N25" s="67"/>
      <c r="S25" s="11"/>
    </row>
    <row r="26" spans="1:26" x14ac:dyDescent="0.25">
      <c r="A26" s="1"/>
      <c r="F26" s="11"/>
      <c r="N26" s="67"/>
      <c r="S26" s="11"/>
    </row>
    <row r="27" spans="1:26" x14ac:dyDescent="0.25">
      <c r="A27" s="1"/>
      <c r="F27" s="11"/>
      <c r="N27" s="67"/>
      <c r="S27" s="11"/>
    </row>
    <row r="28" spans="1:26" x14ac:dyDescent="0.25">
      <c r="A28" s="1"/>
      <c r="F28" s="11"/>
      <c r="N28" s="67"/>
      <c r="S28" s="11"/>
    </row>
    <row r="29" spans="1:26" x14ac:dyDescent="0.25">
      <c r="A29" s="1"/>
      <c r="F29" s="11"/>
      <c r="N29" s="67"/>
      <c r="S29" s="11"/>
    </row>
    <row r="30" spans="1:26" x14ac:dyDescent="0.25">
      <c r="A30" s="1"/>
      <c r="F30" s="11"/>
      <c r="N30" s="67"/>
      <c r="S30" s="11"/>
    </row>
    <row r="31" spans="1:26" s="11" customFormat="1" x14ac:dyDescent="0.25">
      <c r="B31" s="37"/>
      <c r="C31" s="37"/>
      <c r="N31" s="68"/>
      <c r="O31" s="37"/>
      <c r="P31" s="37"/>
    </row>
    <row r="32" spans="1:26" ht="48.75" customHeight="1" x14ac:dyDescent="0.25">
      <c r="A32" s="1"/>
      <c r="D32" s="496"/>
      <c r="E32" s="496"/>
      <c r="F32" s="496"/>
      <c r="G32" s="496"/>
      <c r="H32" s="496"/>
      <c r="I32" s="496"/>
      <c r="J32" s="496"/>
      <c r="K32" s="496"/>
      <c r="L32" s="496"/>
      <c r="M32" s="496"/>
      <c r="N32" s="67"/>
      <c r="Q32" s="496"/>
      <c r="R32" s="496"/>
      <c r="S32" s="496"/>
      <c r="T32" s="496"/>
      <c r="U32" s="496"/>
      <c r="V32" s="496"/>
      <c r="W32" s="496"/>
      <c r="X32" s="496"/>
      <c r="Y32" s="496"/>
      <c r="Z32" s="496"/>
    </row>
    <row r="33" spans="1:26" s="11" customFormat="1" ht="62.25" customHeight="1" x14ac:dyDescent="0.25">
      <c r="B33" s="37"/>
      <c r="C33" s="37"/>
      <c r="D33" s="496"/>
      <c r="E33" s="496"/>
      <c r="F33" s="496"/>
      <c r="G33" s="496"/>
      <c r="H33" s="496"/>
      <c r="I33" s="496"/>
      <c r="J33" s="496"/>
      <c r="K33" s="496"/>
      <c r="L33" s="496"/>
      <c r="M33" s="496"/>
      <c r="N33" s="68"/>
      <c r="O33" s="37"/>
      <c r="P33" s="37"/>
      <c r="Q33" s="496"/>
      <c r="R33" s="496"/>
      <c r="S33" s="496"/>
      <c r="T33" s="496"/>
      <c r="U33" s="496"/>
      <c r="V33" s="496"/>
      <c r="W33" s="496"/>
      <c r="X33" s="496"/>
      <c r="Y33" s="496"/>
      <c r="Z33" s="496"/>
    </row>
    <row r="34" spans="1:26" s="11" customFormat="1" x14ac:dyDescent="0.25">
      <c r="B34" s="37"/>
      <c r="C34" s="37"/>
      <c r="N34" s="66"/>
      <c r="O34" s="37"/>
      <c r="P34" s="37"/>
    </row>
    <row r="35" spans="1:26" s="11" customFormat="1" x14ac:dyDescent="0.25">
      <c r="B35" s="37"/>
      <c r="C35" s="37"/>
      <c r="N35" s="66"/>
      <c r="O35" s="37"/>
      <c r="P35" s="37"/>
    </row>
    <row r="36" spans="1:26" s="11" customFormat="1" x14ac:dyDescent="0.25">
      <c r="B36" s="37"/>
      <c r="C36" s="37"/>
      <c r="N36" s="66"/>
      <c r="O36" s="37"/>
      <c r="P36" s="37"/>
    </row>
    <row r="38" spans="1:26" x14ac:dyDescent="0.25">
      <c r="A38" s="1"/>
      <c r="D38" s="12"/>
      <c r="E38" s="12"/>
      <c r="F38" s="13"/>
      <c r="N38" s="64"/>
      <c r="Q38" s="12"/>
      <c r="R38" s="12"/>
      <c r="S38" s="13"/>
    </row>
    <row r="45" spans="1:26" x14ac:dyDescent="0.25">
      <c r="A45" s="1"/>
      <c r="D45" s="1"/>
      <c r="E45" s="1"/>
      <c r="G45" s="1"/>
      <c r="H45" s="1"/>
      <c r="I45" s="1"/>
      <c r="J45" s="1"/>
      <c r="K45" s="1"/>
      <c r="L45" s="1"/>
      <c r="M45" s="1"/>
      <c r="N45" s="64"/>
      <c r="Q45" s="1"/>
      <c r="R45" s="1"/>
      <c r="T45" s="1"/>
      <c r="U45" s="1"/>
      <c r="V45" s="1"/>
      <c r="W45" s="1"/>
      <c r="X45" s="1"/>
      <c r="Y45" s="1"/>
      <c r="Z45" s="1"/>
    </row>
  </sheetData>
  <sheetProtection algorithmName="SHA-512" hashValue="6YqrSoKF/Vi89Tlbyli4b7kf0min72LeWUWUX2rFstXjIc95khZZ4gtZpLFXjJoTo0MVpSXOvQJ41KiYO+m9QA==" saltValue="oM770HBqvBvNNOTiBynyhw==" spinCount="100000" sheet="1" selectLockedCells="1"/>
  <mergeCells count="18">
    <mergeCell ref="Q32:Z32"/>
    <mergeCell ref="Q33:Z33"/>
    <mergeCell ref="Q14:Z14"/>
    <mergeCell ref="S16:Z16"/>
    <mergeCell ref="Q2:Z2"/>
    <mergeCell ref="Q3:Z3"/>
    <mergeCell ref="U6:Y6"/>
    <mergeCell ref="U8:V8"/>
    <mergeCell ref="Q12:Z12"/>
    <mergeCell ref="D33:M33"/>
    <mergeCell ref="D2:M2"/>
    <mergeCell ref="D3:M3"/>
    <mergeCell ref="H6:L6"/>
    <mergeCell ref="H8:I8"/>
    <mergeCell ref="D12:M12"/>
    <mergeCell ref="D14:M14"/>
    <mergeCell ref="F16:M16"/>
    <mergeCell ref="D32:M32"/>
  </mergeCells>
  <dataValidations count="1">
    <dataValidation type="list" allowBlank="1" showInputMessage="1" showErrorMessage="1" sqref="E16 R16" xr:uid="{27BA0A87-EE63-446B-ADD5-6ED72AD84729}">
      <formula1>$C$4:$C$5</formula1>
    </dataValidation>
  </dataValidations>
  <pageMargins left="0.7" right="0.7" top="0.75" bottom="0.75" header="0.3" footer="0.3"/>
  <pageSetup scale="71" orientation="portrait" r:id="rId1"/>
  <headerFooter>
    <oddFooter>&amp;CTab: &amp;A&amp;RPrint Date: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H91"/>
  <sheetViews>
    <sheetView showGridLines="0" view="pageBreakPreview" zoomScale="110" zoomScaleNormal="100" zoomScaleSheetLayoutView="110" workbookViewId="0">
      <selection activeCell="F40" sqref="F40"/>
    </sheetView>
  </sheetViews>
  <sheetFormatPr defaultColWidth="9.140625" defaultRowHeight="15.75" x14ac:dyDescent="0.25"/>
  <cols>
    <col min="1" max="1" width="9.140625" style="1"/>
    <col min="2" max="2" width="9.140625" style="2" hidden="1" customWidth="1"/>
    <col min="3" max="11" width="16.85546875" style="3" customWidth="1"/>
    <col min="12" max="12" width="12.42578125" style="39" customWidth="1"/>
    <col min="13" max="13" width="6.85546875" style="39" hidden="1" customWidth="1"/>
    <col min="14" max="14" width="9.140625" style="39" hidden="1" customWidth="1"/>
    <col min="15" max="15" width="3.42578125" style="39" hidden="1" customWidth="1"/>
    <col min="16" max="24" width="17" style="3" customWidth="1"/>
    <col min="25" max="25" width="14" style="3" customWidth="1"/>
    <col min="26" max="26" width="10" style="3" customWidth="1"/>
    <col min="27" max="27" width="12.85546875" style="2" hidden="1" customWidth="1"/>
    <col min="28" max="32" width="10" style="365" customWidth="1"/>
    <col min="33" max="33" width="10" style="40" customWidth="1"/>
    <col min="34" max="34" width="10" style="365" customWidth="1"/>
    <col min="35" max="36" width="10" style="1" customWidth="1"/>
    <col min="37" max="16384" width="9.140625" style="1"/>
  </cols>
  <sheetData>
    <row r="2" spans="3:29" x14ac:dyDescent="0.25">
      <c r="C2" s="663" t="s">
        <v>315</v>
      </c>
      <c r="D2" s="663"/>
      <c r="E2" s="663"/>
      <c r="F2" s="663"/>
      <c r="G2" s="663"/>
      <c r="H2" s="663"/>
      <c r="I2" s="663"/>
      <c r="J2" s="663"/>
      <c r="K2" s="663"/>
      <c r="P2" s="498" t="s">
        <v>315</v>
      </c>
      <c r="Q2" s="498"/>
      <c r="R2" s="498"/>
      <c r="S2" s="498"/>
      <c r="T2" s="498"/>
      <c r="U2" s="498"/>
      <c r="V2" s="498"/>
      <c r="W2" s="498"/>
      <c r="X2" s="498"/>
      <c r="Y2" s="374"/>
      <c r="Z2" s="374"/>
      <c r="AA2" s="461"/>
    </row>
    <row r="3" spans="3:29" ht="16.5" thickBot="1" x14ac:dyDescent="0.3">
      <c r="C3" s="499" t="s">
        <v>60</v>
      </c>
      <c r="D3" s="499"/>
      <c r="E3" s="499"/>
      <c r="F3" s="499"/>
      <c r="G3" s="499"/>
      <c r="H3" s="499"/>
      <c r="I3" s="499"/>
      <c r="J3" s="499"/>
      <c r="K3" s="499"/>
      <c r="P3" s="499" t="s">
        <v>61</v>
      </c>
      <c r="Q3" s="499"/>
      <c r="R3" s="499"/>
      <c r="S3" s="499"/>
      <c r="T3" s="499"/>
      <c r="U3" s="499"/>
      <c r="V3" s="499"/>
      <c r="W3" s="499"/>
      <c r="X3" s="499"/>
      <c r="AA3" s="463" t="s">
        <v>443</v>
      </c>
      <c r="AB3" s="664"/>
      <c r="AC3" s="664"/>
    </row>
    <row r="4" spans="3:29" x14ac:dyDescent="0.25">
      <c r="C4" s="2"/>
      <c r="D4" s="2"/>
      <c r="E4" s="2"/>
      <c r="F4" s="2"/>
      <c r="G4" s="2"/>
      <c r="H4" s="2"/>
      <c r="I4" s="2"/>
      <c r="J4" s="2"/>
      <c r="K4" s="2"/>
      <c r="P4" s="2"/>
      <c r="Q4" s="2"/>
      <c r="R4" s="2"/>
      <c r="S4" s="2"/>
      <c r="T4" s="2"/>
      <c r="U4" s="2"/>
      <c r="V4" s="2"/>
      <c r="W4" s="2"/>
      <c r="X4" s="2"/>
      <c r="Y4" s="2"/>
      <c r="Z4" s="2"/>
      <c r="AA4" s="2" t="s">
        <v>451</v>
      </c>
      <c r="AB4" s="367"/>
      <c r="AC4" s="367"/>
    </row>
    <row r="5" spans="3:29" x14ac:dyDescent="0.25">
      <c r="C5" s="2"/>
      <c r="E5" s="279" t="s">
        <v>0</v>
      </c>
      <c r="F5" s="293" t="str">
        <f>IF(Summary!E5="","",Summary!E5)</f>
        <v/>
      </c>
      <c r="H5" s="353"/>
      <c r="I5" s="353"/>
      <c r="J5" s="353"/>
      <c r="K5" s="353"/>
      <c r="P5" s="2"/>
      <c r="R5" s="279" t="s">
        <v>0</v>
      </c>
      <c r="S5" s="28" t="str">
        <f>IF(Summary!$S5="","",Summary!$S5)</f>
        <v/>
      </c>
      <c r="T5" s="353"/>
      <c r="U5" s="353"/>
      <c r="V5" s="353"/>
      <c r="W5" s="353"/>
      <c r="X5" s="353"/>
      <c r="Y5" s="122"/>
      <c r="Z5" s="122"/>
      <c r="AA5" s="2" t="s">
        <v>452</v>
      </c>
    </row>
    <row r="6" spans="3:29" x14ac:dyDescent="0.25">
      <c r="E6" s="279" t="s">
        <v>1</v>
      </c>
      <c r="F6" s="678" t="str">
        <f>IF(Summary!E6="","",Summary!E6)</f>
        <v/>
      </c>
      <c r="G6" s="679"/>
      <c r="H6" s="679"/>
      <c r="I6" s="680"/>
      <c r="K6" s="353"/>
      <c r="R6" s="279" t="s">
        <v>1</v>
      </c>
      <c r="S6" s="686" t="str">
        <f>IF(Summary!$S6="","",Summary!$S6)</f>
        <v/>
      </c>
      <c r="T6" s="686"/>
      <c r="U6" s="686" t="str">
        <f>IF(Summary!$S6="","",Summary!$S6)</f>
        <v/>
      </c>
      <c r="V6" s="686"/>
      <c r="W6" s="3" t="str">
        <f>IF(Summary!$S6="","",Summary!$S6)</f>
        <v/>
      </c>
      <c r="Y6" s="14"/>
      <c r="Z6" s="14"/>
    </row>
    <row r="7" spans="3:29" x14ac:dyDescent="0.25">
      <c r="E7" s="279"/>
      <c r="G7" s="348"/>
      <c r="H7" s="33"/>
      <c r="I7" s="353"/>
      <c r="J7" s="353"/>
      <c r="K7" s="353"/>
      <c r="R7" s="279"/>
      <c r="S7" s="292"/>
      <c r="T7" s="292"/>
      <c r="U7" s="353"/>
      <c r="V7" s="353"/>
      <c r="W7" s="353"/>
      <c r="X7" s="353"/>
      <c r="Y7" s="122"/>
      <c r="Z7" s="122"/>
    </row>
    <row r="8" spans="3:29" x14ac:dyDescent="0.25">
      <c r="E8" s="279" t="s">
        <v>55</v>
      </c>
      <c r="F8" s="681" t="str">
        <f>IF(Summary!E8="","",Summary!E8)</f>
        <v/>
      </c>
      <c r="G8" s="682"/>
      <c r="H8" s="115"/>
      <c r="I8" s="353"/>
      <c r="J8" s="353"/>
      <c r="K8" s="353"/>
      <c r="R8" s="279" t="s">
        <v>55</v>
      </c>
      <c r="S8" s="552" t="str">
        <f>IF(Summary!$S8="","",Summary!$S8)</f>
        <v/>
      </c>
      <c r="T8" s="553"/>
      <c r="U8" s="353"/>
      <c r="V8" s="353"/>
      <c r="W8" s="353"/>
      <c r="X8" s="353"/>
      <c r="Y8" s="122"/>
      <c r="Z8" s="122"/>
    </row>
    <row r="9" spans="3:29" x14ac:dyDescent="0.25">
      <c r="E9" s="115"/>
      <c r="G9" s="115"/>
      <c r="H9" s="115"/>
      <c r="I9" s="115"/>
      <c r="J9" s="353"/>
      <c r="K9" s="353"/>
      <c r="R9" s="279"/>
      <c r="S9" s="115"/>
      <c r="T9" s="115"/>
      <c r="U9" s="115"/>
      <c r="V9" s="115"/>
      <c r="W9" s="115"/>
      <c r="X9" s="353"/>
      <c r="Y9" s="353"/>
      <c r="Z9" s="353"/>
    </row>
    <row r="10" spans="3:29" x14ac:dyDescent="0.25">
      <c r="E10" s="279" t="s">
        <v>56</v>
      </c>
      <c r="F10" s="30">
        <f>IF(C15="",SUM(F34,C47:C49),0)</f>
        <v>0</v>
      </c>
      <c r="H10" s="71"/>
      <c r="I10" s="115"/>
      <c r="J10" s="353"/>
      <c r="K10" s="353"/>
      <c r="O10" s="2"/>
      <c r="R10" s="279" t="s">
        <v>56</v>
      </c>
      <c r="S10" s="30">
        <f>IF(P15="",SUM(S34,P47:P49),0)</f>
        <v>0</v>
      </c>
      <c r="U10" s="71"/>
      <c r="V10" s="115"/>
      <c r="W10" s="353"/>
      <c r="X10" s="353"/>
      <c r="Y10" s="353"/>
      <c r="Z10" s="353"/>
    </row>
    <row r="11" spans="3:29" ht="16.5" thickBot="1" x14ac:dyDescent="0.3">
      <c r="C11" s="5"/>
      <c r="D11" s="5"/>
      <c r="E11" s="5"/>
      <c r="F11" s="5"/>
      <c r="G11" s="5"/>
      <c r="H11" s="5"/>
      <c r="I11" s="5"/>
      <c r="J11" s="5"/>
      <c r="K11" s="5"/>
      <c r="O11" s="2"/>
      <c r="P11" s="5"/>
      <c r="Q11" s="5"/>
      <c r="R11" s="5"/>
      <c r="S11" s="5"/>
      <c r="T11" s="5"/>
      <c r="U11" s="5"/>
      <c r="V11" s="5"/>
      <c r="W11" s="5"/>
      <c r="X11" s="5"/>
    </row>
    <row r="12" spans="3:29" x14ac:dyDescent="0.25">
      <c r="O12" s="2"/>
    </row>
    <row r="13" spans="3:29" ht="149.25" customHeight="1" x14ac:dyDescent="0.25">
      <c r="C13" s="685" t="s">
        <v>453</v>
      </c>
      <c r="D13" s="685"/>
      <c r="E13" s="685"/>
      <c r="F13" s="685"/>
      <c r="G13" s="685"/>
      <c r="H13" s="685"/>
      <c r="I13" s="685"/>
      <c r="J13" s="685"/>
      <c r="K13" s="685"/>
      <c r="O13" s="2"/>
      <c r="P13" s="685" t="s">
        <v>453</v>
      </c>
      <c r="Q13" s="685"/>
      <c r="R13" s="685"/>
      <c r="S13" s="685"/>
      <c r="T13" s="685"/>
      <c r="U13" s="685"/>
      <c r="V13" s="685"/>
      <c r="W13" s="685"/>
      <c r="X13" s="685"/>
      <c r="Y13" s="364"/>
      <c r="Z13" s="364"/>
    </row>
    <row r="14" spans="3:29" x14ac:dyDescent="0.25">
      <c r="C14" s="355"/>
      <c r="D14" s="355"/>
      <c r="E14" s="355"/>
      <c r="F14" s="355"/>
      <c r="G14" s="355"/>
      <c r="H14" s="355"/>
      <c r="I14" s="355"/>
      <c r="J14" s="355"/>
      <c r="K14" s="355"/>
      <c r="O14" s="2"/>
      <c r="P14" s="355"/>
      <c r="Q14" s="355"/>
      <c r="R14" s="355"/>
      <c r="S14" s="355"/>
      <c r="T14" s="355"/>
      <c r="U14" s="355"/>
      <c r="V14" s="355"/>
      <c r="W14" s="355"/>
      <c r="X14" s="355"/>
      <c r="Y14" s="355"/>
      <c r="Z14" s="355"/>
    </row>
    <row r="15" spans="3:29" ht="18" x14ac:dyDescent="0.25">
      <c r="C15" s="677" t="str">
        <f>IF(AND(F34&lt;&gt;"",SUM(C46:C48)&lt;&gt;0),"ERROR: PROJECT MAY ONLY SCORE FOR RENTAL ASSISTANCE OR DEEPER INCOME TARGETING","")</f>
        <v/>
      </c>
      <c r="D15" s="677"/>
      <c r="E15" s="677"/>
      <c r="F15" s="677"/>
      <c r="G15" s="677"/>
      <c r="H15" s="677"/>
      <c r="I15" s="677"/>
      <c r="J15" s="677"/>
      <c r="K15" s="677"/>
      <c r="O15" s="2"/>
      <c r="P15" s="677" t="str">
        <f>IF(AND(S34&lt;&gt;"",SUM(P46:P48)&lt;&gt;0),"ERROR: PROJECT MAY ONLY SCORE FOR RENTAL ASSISTANCE OR DEEPER INCOME TARGETING","")</f>
        <v/>
      </c>
      <c r="Q15" s="677"/>
      <c r="R15" s="677"/>
      <c r="S15" s="677"/>
      <c r="T15" s="677"/>
      <c r="U15" s="677"/>
      <c r="V15" s="677"/>
      <c r="W15" s="677"/>
      <c r="X15" s="677"/>
      <c r="Y15" s="355"/>
      <c r="Z15" s="355"/>
    </row>
    <row r="16" spans="3:29" x14ac:dyDescent="0.25">
      <c r="O16" s="2"/>
    </row>
    <row r="17" spans="2:34" ht="16.5" thickBot="1" x14ac:dyDescent="0.3">
      <c r="C17" s="495" t="s">
        <v>316</v>
      </c>
      <c r="D17" s="495"/>
      <c r="E17" s="495"/>
      <c r="F17" s="495"/>
      <c r="G17" s="495"/>
      <c r="H17" s="495"/>
      <c r="I17" s="495"/>
      <c r="J17" s="495"/>
      <c r="K17" s="495"/>
      <c r="O17" s="2"/>
      <c r="P17" s="495" t="s">
        <v>316</v>
      </c>
      <c r="Q17" s="495"/>
      <c r="R17" s="495"/>
      <c r="S17" s="495"/>
      <c r="T17" s="495"/>
      <c r="U17" s="495"/>
      <c r="V17" s="495"/>
      <c r="W17" s="495"/>
      <c r="X17" s="495"/>
      <c r="Y17" s="12"/>
      <c r="Z17" s="12"/>
    </row>
    <row r="18" spans="2:34" x14ac:dyDescent="0.25">
      <c r="F18" s="281"/>
      <c r="G18" s="281"/>
      <c r="H18" s="281"/>
      <c r="I18" s="281"/>
      <c r="O18" s="2"/>
      <c r="S18" s="281"/>
      <c r="T18" s="281"/>
      <c r="U18" s="281"/>
      <c r="V18" s="281"/>
      <c r="Y18" s="363"/>
      <c r="Z18" s="363"/>
      <c r="AA18" s="462"/>
    </row>
    <row r="19" spans="2:34" x14ac:dyDescent="0.25">
      <c r="I19" s="21" t="s">
        <v>79</v>
      </c>
      <c r="J19" s="282">
        <f>Summary!K8</f>
        <v>0</v>
      </c>
      <c r="O19" s="2"/>
      <c r="V19" s="21" t="s">
        <v>79</v>
      </c>
      <c r="W19" s="282">
        <f>Summary!Y8</f>
        <v>0</v>
      </c>
      <c r="Y19" s="363"/>
      <c r="Z19" s="363"/>
      <c r="AA19" s="462"/>
    </row>
    <row r="20" spans="2:34" x14ac:dyDescent="0.25">
      <c r="O20" s="2"/>
      <c r="Y20" s="363"/>
      <c r="Z20" s="363"/>
      <c r="AA20" s="462"/>
    </row>
    <row r="21" spans="2:34" x14ac:dyDescent="0.25">
      <c r="C21" s="14"/>
      <c r="D21" s="669" t="s">
        <v>354</v>
      </c>
      <c r="E21" s="669"/>
      <c r="F21" s="669"/>
      <c r="G21" s="669"/>
      <c r="H21" s="669"/>
      <c r="I21" s="669"/>
      <c r="J21" s="669"/>
      <c r="K21" s="14"/>
      <c r="O21" s="2"/>
      <c r="P21" s="14"/>
      <c r="Q21" s="669" t="s">
        <v>354</v>
      </c>
      <c r="R21" s="669"/>
      <c r="S21" s="669"/>
      <c r="T21" s="669"/>
      <c r="U21" s="669"/>
      <c r="V21" s="669"/>
      <c r="W21" s="669"/>
      <c r="X21" s="14"/>
      <c r="Y21" s="363"/>
      <c r="Z21" s="363"/>
      <c r="AA21" s="462"/>
    </row>
    <row r="22" spans="2:34" ht="31.5" x14ac:dyDescent="0.25">
      <c r="C22" s="125" t="s">
        <v>358</v>
      </c>
      <c r="D22" s="361" t="s">
        <v>80</v>
      </c>
      <c r="E22" s="362" t="s">
        <v>356</v>
      </c>
      <c r="F22" s="278"/>
      <c r="G22" s="12"/>
      <c r="H22" s="72"/>
      <c r="I22" s="125" t="s">
        <v>68</v>
      </c>
      <c r="J22" s="379" t="s">
        <v>357</v>
      </c>
      <c r="K22" s="278" t="s">
        <v>69</v>
      </c>
      <c r="O22" s="2"/>
      <c r="P22" s="125" t="s">
        <v>358</v>
      </c>
      <c r="Q22" s="361" t="s">
        <v>80</v>
      </c>
      <c r="R22" s="362" t="s">
        <v>356</v>
      </c>
      <c r="S22" s="278"/>
      <c r="T22" s="12"/>
      <c r="U22" s="72"/>
      <c r="V22" s="125" t="s">
        <v>68</v>
      </c>
      <c r="W22" s="379" t="s">
        <v>357</v>
      </c>
      <c r="X22" s="278" t="s">
        <v>69</v>
      </c>
      <c r="Y22" s="363"/>
      <c r="Z22" s="363"/>
      <c r="AA22" s="462"/>
    </row>
    <row r="23" spans="2:34" x14ac:dyDescent="0.25">
      <c r="C23" s="282" t="str">
        <f>IF(AND(K23&gt;=10,I23&gt;0),"X","")</f>
        <v/>
      </c>
      <c r="D23" s="282">
        <v>1</v>
      </c>
      <c r="E23" s="673"/>
      <c r="F23" s="674"/>
      <c r="G23" s="674"/>
      <c r="H23" s="675"/>
      <c r="I23" s="413"/>
      <c r="J23" s="91" t="str">
        <f>IFERROR(IF((I23/J$19)=0,"",I23/J$19),"")</f>
        <v/>
      </c>
      <c r="K23" s="413"/>
      <c r="O23" s="2"/>
      <c r="P23" s="282" t="str">
        <f>IF(AND(X23&gt;=10,V23&gt;0),"X","")</f>
        <v/>
      </c>
      <c r="Q23" s="282">
        <v>1</v>
      </c>
      <c r="R23" s="670"/>
      <c r="S23" s="671"/>
      <c r="T23" s="671"/>
      <c r="U23" s="672"/>
      <c r="V23" s="283"/>
      <c r="W23" s="91" t="str">
        <f>IFERROR(IF((V23/W$19)=0,"",V23/W$19),"")</f>
        <v/>
      </c>
      <c r="X23" s="283"/>
      <c r="Y23" s="363"/>
      <c r="Z23" s="363"/>
      <c r="AA23" s="462"/>
    </row>
    <row r="24" spans="2:34" x14ac:dyDescent="0.25">
      <c r="C24" s="282" t="str">
        <f t="shared" ref="C24:C30" si="0">IF(K24&gt;=10,"X","")</f>
        <v/>
      </c>
      <c r="D24" s="282">
        <v>2</v>
      </c>
      <c r="E24" s="673"/>
      <c r="F24" s="674"/>
      <c r="G24" s="674"/>
      <c r="H24" s="675"/>
      <c r="I24" s="413"/>
      <c r="J24" s="91" t="str">
        <f t="shared" ref="J24:J30" si="1">IFERROR(IF((I24/J$19)=0,"",I24/J$19),"")</f>
        <v/>
      </c>
      <c r="K24" s="413"/>
      <c r="O24" s="2"/>
      <c r="P24" s="282" t="str">
        <f t="shared" ref="P24:P30" si="2">IF(X24&gt;=10,"X","")</f>
        <v/>
      </c>
      <c r="Q24" s="282">
        <v>2</v>
      </c>
      <c r="R24" s="290"/>
      <c r="S24" s="290"/>
      <c r="T24" s="290"/>
      <c r="U24" s="291"/>
      <c r="V24" s="283"/>
      <c r="W24" s="91" t="str">
        <f t="shared" ref="W24:W30" si="3">IFERROR(IF((V24/W$19)=0,"",V24/W$19),"")</f>
        <v/>
      </c>
      <c r="X24" s="277"/>
      <c r="Y24" s="14"/>
      <c r="Z24" s="14"/>
      <c r="AA24" s="462"/>
    </row>
    <row r="25" spans="2:34" x14ac:dyDescent="0.25">
      <c r="C25" s="282" t="str">
        <f t="shared" si="0"/>
        <v/>
      </c>
      <c r="D25" s="282">
        <v>3</v>
      </c>
      <c r="E25" s="673"/>
      <c r="F25" s="674"/>
      <c r="G25" s="674"/>
      <c r="H25" s="675"/>
      <c r="I25" s="413"/>
      <c r="J25" s="91" t="str">
        <f t="shared" si="1"/>
        <v/>
      </c>
      <c r="K25" s="413"/>
      <c r="O25" s="2"/>
      <c r="P25" s="282" t="str">
        <f t="shared" si="2"/>
        <v/>
      </c>
      <c r="Q25" s="282">
        <v>3</v>
      </c>
      <c r="R25" s="290"/>
      <c r="S25" s="290"/>
      <c r="T25" s="290"/>
      <c r="U25" s="291"/>
      <c r="V25" s="283"/>
      <c r="W25" s="91" t="str">
        <f t="shared" si="3"/>
        <v/>
      </c>
      <c r="X25" s="277"/>
      <c r="Y25" s="363"/>
      <c r="Z25" s="363"/>
      <c r="AA25" s="462"/>
    </row>
    <row r="26" spans="2:34" x14ac:dyDescent="0.25">
      <c r="C26" s="282" t="str">
        <f t="shared" si="0"/>
        <v/>
      </c>
      <c r="D26" s="282">
        <v>4</v>
      </c>
      <c r="E26" s="673"/>
      <c r="F26" s="674"/>
      <c r="G26" s="674"/>
      <c r="H26" s="675"/>
      <c r="I26" s="413"/>
      <c r="J26" s="91" t="str">
        <f t="shared" si="1"/>
        <v/>
      </c>
      <c r="K26" s="413"/>
      <c r="O26" s="2"/>
      <c r="P26" s="282" t="str">
        <f t="shared" si="2"/>
        <v/>
      </c>
      <c r="Q26" s="282">
        <v>4</v>
      </c>
      <c r="R26" s="290"/>
      <c r="S26" s="290"/>
      <c r="T26" s="290"/>
      <c r="U26" s="291"/>
      <c r="V26" s="283"/>
      <c r="W26" s="91" t="str">
        <f t="shared" si="3"/>
        <v/>
      </c>
      <c r="X26" s="277"/>
      <c r="Y26" s="363"/>
      <c r="Z26" s="363"/>
      <c r="AA26" s="462"/>
    </row>
    <row r="27" spans="2:34" x14ac:dyDescent="0.25">
      <c r="C27" s="282" t="str">
        <f t="shared" si="0"/>
        <v/>
      </c>
      <c r="D27" s="282">
        <v>5</v>
      </c>
      <c r="E27" s="673"/>
      <c r="F27" s="674"/>
      <c r="G27" s="674"/>
      <c r="H27" s="675"/>
      <c r="I27" s="413"/>
      <c r="J27" s="91" t="str">
        <f t="shared" si="1"/>
        <v/>
      </c>
      <c r="K27" s="413"/>
      <c r="O27" s="2"/>
      <c r="P27" s="282" t="str">
        <f t="shared" si="2"/>
        <v/>
      </c>
      <c r="Q27" s="282">
        <v>5</v>
      </c>
      <c r="R27" s="290"/>
      <c r="S27" s="290"/>
      <c r="T27" s="290"/>
      <c r="U27" s="291"/>
      <c r="V27" s="283"/>
      <c r="W27" s="91" t="str">
        <f t="shared" si="3"/>
        <v/>
      </c>
      <c r="X27" s="277"/>
      <c r="Y27" s="363"/>
      <c r="Z27" s="363"/>
      <c r="AA27" s="462"/>
    </row>
    <row r="28" spans="2:34" x14ac:dyDescent="0.25">
      <c r="C28" s="282" t="str">
        <f t="shared" si="0"/>
        <v/>
      </c>
      <c r="D28" s="282">
        <v>6</v>
      </c>
      <c r="E28" s="673"/>
      <c r="F28" s="674"/>
      <c r="G28" s="674"/>
      <c r="H28" s="675"/>
      <c r="I28" s="413"/>
      <c r="J28" s="91" t="str">
        <f t="shared" si="1"/>
        <v/>
      </c>
      <c r="K28" s="413"/>
      <c r="O28" s="2"/>
      <c r="P28" s="282" t="str">
        <f t="shared" si="2"/>
        <v/>
      </c>
      <c r="Q28" s="282">
        <v>6</v>
      </c>
      <c r="R28" s="290"/>
      <c r="S28" s="290"/>
      <c r="T28" s="290"/>
      <c r="U28" s="291"/>
      <c r="V28" s="283"/>
      <c r="W28" s="91" t="str">
        <f t="shared" si="3"/>
        <v/>
      </c>
      <c r="X28" s="277"/>
      <c r="Y28" s="14"/>
      <c r="Z28" s="14"/>
      <c r="AA28" s="462"/>
    </row>
    <row r="29" spans="2:34" x14ac:dyDescent="0.25">
      <c r="C29" s="282" t="str">
        <f t="shared" si="0"/>
        <v/>
      </c>
      <c r="D29" s="282">
        <v>7</v>
      </c>
      <c r="E29" s="673"/>
      <c r="F29" s="674"/>
      <c r="G29" s="674"/>
      <c r="H29" s="675"/>
      <c r="I29" s="413"/>
      <c r="J29" s="91" t="str">
        <f t="shared" si="1"/>
        <v/>
      </c>
      <c r="K29" s="413"/>
      <c r="O29" s="2"/>
      <c r="P29" s="282" t="str">
        <f t="shared" si="2"/>
        <v/>
      </c>
      <c r="Q29" s="282">
        <v>7</v>
      </c>
      <c r="R29" s="290"/>
      <c r="S29" s="290"/>
      <c r="T29" s="290"/>
      <c r="U29" s="291"/>
      <c r="V29" s="283"/>
      <c r="W29" s="91" t="str">
        <f t="shared" si="3"/>
        <v/>
      </c>
      <c r="X29" s="277"/>
      <c r="Y29" s="14"/>
      <c r="Z29" s="14"/>
      <c r="AA29" s="462"/>
    </row>
    <row r="30" spans="2:34" s="72" customFormat="1" x14ac:dyDescent="0.25">
      <c r="B30" s="125"/>
      <c r="C30" s="282" t="str">
        <f t="shared" si="0"/>
        <v/>
      </c>
      <c r="D30" s="282">
        <v>8</v>
      </c>
      <c r="E30" s="673"/>
      <c r="F30" s="674"/>
      <c r="G30" s="674"/>
      <c r="H30" s="675"/>
      <c r="I30" s="413"/>
      <c r="J30" s="91" t="str">
        <f t="shared" si="1"/>
        <v/>
      </c>
      <c r="K30" s="413"/>
      <c r="L30" s="39"/>
      <c r="M30" s="39"/>
      <c r="N30" s="39"/>
      <c r="O30" s="125"/>
      <c r="P30" s="282" t="str">
        <f t="shared" si="2"/>
        <v/>
      </c>
      <c r="Q30" s="282">
        <v>8</v>
      </c>
      <c r="R30" s="290"/>
      <c r="S30" s="290"/>
      <c r="T30" s="290"/>
      <c r="U30" s="291"/>
      <c r="V30" s="283"/>
      <c r="W30" s="91" t="str">
        <f t="shared" si="3"/>
        <v/>
      </c>
      <c r="X30" s="277"/>
      <c r="Y30" s="363"/>
      <c r="Z30" s="363"/>
      <c r="AA30" s="462"/>
      <c r="AB30" s="93"/>
      <c r="AC30" s="93"/>
      <c r="AD30" s="93"/>
      <c r="AE30" s="93"/>
      <c r="AF30" s="93"/>
      <c r="AG30" s="92"/>
      <c r="AH30" s="93"/>
    </row>
    <row r="31" spans="2:34" s="72" customFormat="1" x14ac:dyDescent="0.25">
      <c r="B31" s="125"/>
      <c r="C31" s="1"/>
      <c r="D31" s="1"/>
      <c r="E31" s="1"/>
      <c r="F31" s="1"/>
      <c r="G31" s="1"/>
      <c r="H31" s="1"/>
      <c r="I31" s="354">
        <f>SUM(I23:I30)</f>
        <v>0</v>
      </c>
      <c r="J31" s="94" t="str">
        <f>IFERROR(I31/J$19,"")</f>
        <v/>
      </c>
      <c r="K31" s="1"/>
      <c r="L31" s="39"/>
      <c r="M31" s="39"/>
      <c r="N31" s="39"/>
      <c r="O31" s="125"/>
      <c r="P31" s="1"/>
      <c r="Q31" s="1"/>
      <c r="R31" s="1"/>
      <c r="S31" s="1"/>
      <c r="T31" s="1"/>
      <c r="U31" s="1"/>
      <c r="V31" s="354">
        <f>SUM(V23:V30)</f>
        <v>0</v>
      </c>
      <c r="W31" s="94" t="str">
        <f>IFERROR(V31/W$19,"")</f>
        <v/>
      </c>
      <c r="X31" s="1"/>
      <c r="Y31" s="363"/>
      <c r="Z31" s="363"/>
      <c r="AA31" s="462"/>
      <c r="AB31" s="93"/>
      <c r="AC31" s="93"/>
      <c r="AD31" s="93"/>
      <c r="AE31" s="93"/>
      <c r="AF31" s="93"/>
      <c r="AG31" s="92"/>
      <c r="AH31" s="93"/>
    </row>
    <row r="32" spans="2:34" x14ac:dyDescent="0.25">
      <c r="O32" s="2"/>
      <c r="Y32" s="363"/>
      <c r="Z32" s="363"/>
      <c r="AA32" s="462"/>
      <c r="AB32" s="676"/>
      <c r="AC32" s="676"/>
      <c r="AD32" s="676"/>
      <c r="AE32" s="676"/>
      <c r="AF32" s="676"/>
      <c r="AH32" s="367"/>
    </row>
    <row r="33" spans="2:34" ht="48" customHeight="1" x14ac:dyDescent="0.25">
      <c r="F33" s="304" t="s">
        <v>59</v>
      </c>
      <c r="G33" s="665" t="s">
        <v>359</v>
      </c>
      <c r="H33" s="666"/>
      <c r="O33" s="2"/>
      <c r="S33" s="304" t="s">
        <v>59</v>
      </c>
      <c r="T33" s="665" t="s">
        <v>359</v>
      </c>
      <c r="U33" s="666"/>
      <c r="Y33" s="363"/>
      <c r="Z33" s="363"/>
      <c r="AA33" s="462"/>
      <c r="AB33" s="464"/>
      <c r="AC33" s="664"/>
      <c r="AD33" s="664"/>
      <c r="AE33" s="664"/>
      <c r="AF33" s="664"/>
    </row>
    <row r="34" spans="2:34" ht="15.75" customHeight="1" x14ac:dyDescent="0.25">
      <c r="F34" s="280" t="str">
        <f>IFERROR(IF(AND(G34&gt;=0.1,G34&lt;0.25),4,IF(G34&gt;=0.25,8,"")),"")</f>
        <v/>
      </c>
      <c r="G34" s="667">
        <f>IFERROR(SUMIF(C23:C30,"X",I23:I30)/J19,0)</f>
        <v>0</v>
      </c>
      <c r="H34" s="668"/>
      <c r="O34" s="2"/>
      <c r="S34" s="280" t="str">
        <f>IFERROR(IF(AND(T34&gt;=0.1,T34&lt;0.25),4,IF(T34&gt;=0.25,8,"")),"")</f>
        <v/>
      </c>
      <c r="T34" s="667">
        <f>IFERROR(SUMIF(P23:P30,"X",V23:V30)/W19,0)</f>
        <v>0</v>
      </c>
      <c r="U34" s="668"/>
      <c r="Y34" s="363"/>
      <c r="Z34" s="363"/>
      <c r="AA34" s="462"/>
      <c r="AC34" s="367"/>
      <c r="AE34" s="367"/>
      <c r="AH34" s="367"/>
    </row>
    <row r="35" spans="2:34" x14ac:dyDescent="0.25">
      <c r="C35" s="14"/>
      <c r="K35" s="14"/>
      <c r="O35" s="2"/>
      <c r="P35" s="14"/>
      <c r="X35" s="14"/>
      <c r="Y35" s="363"/>
      <c r="Z35" s="363"/>
      <c r="AA35" s="462"/>
      <c r="AC35" s="367"/>
      <c r="AE35" s="367"/>
    </row>
    <row r="36" spans="2:34" ht="20.25" x14ac:dyDescent="0.3">
      <c r="C36" s="683" t="s">
        <v>365</v>
      </c>
      <c r="D36" s="683"/>
      <c r="E36" s="683"/>
      <c r="F36" s="683"/>
      <c r="G36" s="683"/>
      <c r="H36" s="683"/>
      <c r="I36" s="683"/>
      <c r="J36" s="683"/>
      <c r="K36" s="683"/>
      <c r="O36" s="2"/>
      <c r="P36" s="683" t="s">
        <v>365</v>
      </c>
      <c r="Q36" s="683"/>
      <c r="R36" s="683"/>
      <c r="S36" s="683"/>
      <c r="T36" s="683"/>
      <c r="U36" s="683"/>
      <c r="V36" s="683"/>
      <c r="W36" s="683"/>
      <c r="X36" s="683"/>
      <c r="Y36" s="363"/>
      <c r="Z36" s="363"/>
      <c r="AA36" s="462"/>
      <c r="AC36" s="367"/>
      <c r="AE36" s="367"/>
    </row>
    <row r="37" spans="2:34" ht="15.75" customHeight="1" x14ac:dyDescent="0.25">
      <c r="C37" s="472"/>
      <c r="D37" s="472"/>
      <c r="E37" s="472"/>
      <c r="F37" s="472"/>
      <c r="G37" s="472"/>
      <c r="H37" s="393"/>
      <c r="I37" s="393"/>
      <c r="J37" s="393"/>
      <c r="K37" s="393"/>
      <c r="O37" s="2"/>
      <c r="P37" s="472"/>
      <c r="Q37" s="472"/>
      <c r="R37" s="472"/>
      <c r="S37" s="472"/>
      <c r="T37" s="472"/>
      <c r="U37" s="393"/>
      <c r="V37" s="393"/>
      <c r="W37" s="393"/>
      <c r="X37" s="393"/>
      <c r="Y37" s="363"/>
      <c r="Z37" s="363"/>
      <c r="AA37" s="462"/>
    </row>
    <row r="38" spans="2:34" ht="15.75" customHeight="1" x14ac:dyDescent="0.25">
      <c r="C38" s="472"/>
      <c r="D38" s="684" t="s">
        <v>355</v>
      </c>
      <c r="E38" s="684"/>
      <c r="F38" s="684"/>
      <c r="G38" s="684"/>
      <c r="H38" s="684"/>
      <c r="I38" s="684"/>
      <c r="J38" s="684"/>
      <c r="K38" s="393"/>
      <c r="O38" s="2"/>
      <c r="P38" s="472"/>
      <c r="Q38" s="684" t="s">
        <v>355</v>
      </c>
      <c r="R38" s="684"/>
      <c r="S38" s="684"/>
      <c r="T38" s="684"/>
      <c r="U38" s="684"/>
      <c r="V38" s="684"/>
      <c r="W38" s="684"/>
      <c r="X38" s="393"/>
      <c r="Y38" s="363"/>
      <c r="Z38" s="363"/>
      <c r="AA38" s="462"/>
    </row>
    <row r="39" spans="2:34" ht="15.75" customHeight="1" x14ac:dyDescent="0.25">
      <c r="C39" s="472"/>
      <c r="D39" s="473"/>
      <c r="E39" s="473"/>
      <c r="F39" s="473"/>
      <c r="G39" s="473"/>
      <c r="H39" s="473"/>
      <c r="I39" s="473"/>
      <c r="J39" s="473"/>
      <c r="K39" s="393"/>
      <c r="O39" s="2"/>
      <c r="P39" s="472"/>
      <c r="Q39" s="473"/>
      <c r="R39" s="473"/>
      <c r="S39" s="473"/>
      <c r="T39" s="473"/>
      <c r="U39" s="473"/>
      <c r="V39" s="473"/>
      <c r="W39" s="473"/>
      <c r="X39" s="393"/>
      <c r="Y39" s="462"/>
      <c r="Z39" s="462"/>
      <c r="AA39" s="462"/>
      <c r="AB39" s="464"/>
      <c r="AC39" s="464"/>
      <c r="AD39" s="464"/>
      <c r="AE39" s="464"/>
      <c r="AF39" s="464"/>
      <c r="AH39" s="464"/>
    </row>
    <row r="40" spans="2:34" ht="15.75" customHeight="1" x14ac:dyDescent="0.25">
      <c r="C40" s="472"/>
      <c r="D40" s="473"/>
      <c r="E40" s="474" t="s">
        <v>443</v>
      </c>
      <c r="F40" s="117"/>
      <c r="G40" s="473"/>
      <c r="H40" s="473"/>
      <c r="I40" s="473"/>
      <c r="J40" s="473"/>
      <c r="K40" s="393"/>
      <c r="O40" s="2"/>
      <c r="P40" s="472"/>
      <c r="Q40" s="473"/>
      <c r="R40" s="474" t="s">
        <v>443</v>
      </c>
      <c r="S40" s="121"/>
      <c r="T40" s="473"/>
      <c r="U40" s="473"/>
      <c r="V40" s="473"/>
      <c r="W40" s="473"/>
      <c r="X40" s="393"/>
      <c r="Y40" s="462"/>
      <c r="Z40" s="462"/>
      <c r="AA40" s="462"/>
      <c r="AB40" s="464"/>
      <c r="AC40" s="464"/>
      <c r="AD40" s="464"/>
      <c r="AE40" s="464"/>
      <c r="AF40" s="464"/>
      <c r="AH40" s="464"/>
    </row>
    <row r="41" spans="2:34" ht="15.75" customHeight="1" x14ac:dyDescent="0.25">
      <c r="C41" s="393"/>
      <c r="D41" s="393"/>
      <c r="E41" s="475" t="s">
        <v>50</v>
      </c>
      <c r="F41" s="476">
        <f>Summary!K8</f>
        <v>0</v>
      </c>
      <c r="G41" s="393"/>
      <c r="H41" s="662" t="s">
        <v>363</v>
      </c>
      <c r="I41" s="662"/>
      <c r="J41" s="659" t="s">
        <v>364</v>
      </c>
      <c r="K41" s="659"/>
      <c r="O41" s="2"/>
      <c r="P41" s="393"/>
      <c r="Q41" s="393"/>
      <c r="R41" s="475" t="s">
        <v>50</v>
      </c>
      <c r="S41" s="476">
        <f>Summary!Y8</f>
        <v>0</v>
      </c>
      <c r="T41" s="393"/>
      <c r="U41" s="662" t="s">
        <v>363</v>
      </c>
      <c r="V41" s="662"/>
      <c r="W41" s="659" t="s">
        <v>364</v>
      </c>
      <c r="X41" s="659"/>
      <c r="Y41" s="363"/>
      <c r="Z41" s="363"/>
      <c r="AA41" s="462"/>
      <c r="AB41" s="464"/>
      <c r="AC41" s="664"/>
      <c r="AD41" s="664"/>
      <c r="AE41" s="664"/>
      <c r="AF41" s="664"/>
    </row>
    <row r="42" spans="2:34" ht="18.75" customHeight="1" x14ac:dyDescent="0.25">
      <c r="C42" s="477"/>
      <c r="D42" s="393"/>
      <c r="E42" s="475" t="s">
        <v>344</v>
      </c>
      <c r="F42" s="289" t="str">
        <f>IF(F40="","",IF(F40="Elderly",0,IF(F40="Non-Elderly",ROUND(F41*0.1,0),)))</f>
        <v/>
      </c>
      <c r="G42" s="393"/>
      <c r="H42" s="662"/>
      <c r="I42" s="662"/>
      <c r="J42" s="659"/>
      <c r="K42" s="659"/>
      <c r="O42" s="2"/>
      <c r="P42" s="477"/>
      <c r="Q42" s="393"/>
      <c r="R42" s="475" t="s">
        <v>457</v>
      </c>
      <c r="S42" s="289" t="str">
        <f>IF(S40="","",IF(S40="Elderly",0,IF(S40="Non-Elderly",ROUND(S41*0.1,0),)))</f>
        <v/>
      </c>
      <c r="T42" s="393"/>
      <c r="U42" s="662"/>
      <c r="V42" s="662"/>
      <c r="W42" s="659"/>
      <c r="X42" s="659"/>
      <c r="Y42" s="363"/>
      <c r="Z42" s="363"/>
      <c r="AA42" s="462"/>
      <c r="AC42" s="367"/>
      <c r="AE42" s="367"/>
      <c r="AH42" s="367"/>
    </row>
    <row r="43" spans="2:34" ht="18.75" customHeight="1" x14ac:dyDescent="0.25">
      <c r="C43" s="472"/>
      <c r="D43" s="393"/>
      <c r="E43" s="478" t="s">
        <v>362</v>
      </c>
      <c r="F43" s="471"/>
      <c r="G43" s="393"/>
      <c r="H43" s="660">
        <f>IF(F41&gt;0,(F43/F41),0%)</f>
        <v>0</v>
      </c>
      <c r="I43" s="661"/>
      <c r="J43" s="660">
        <f>IF(F41&gt;0,F44/F41,0)</f>
        <v>0</v>
      </c>
      <c r="K43" s="661"/>
      <c r="O43" s="2"/>
      <c r="P43" s="472"/>
      <c r="Q43" s="393"/>
      <c r="R43" s="478" t="s">
        <v>362</v>
      </c>
      <c r="S43" s="479"/>
      <c r="T43" s="393"/>
      <c r="U43" s="660">
        <f>IF(S41&gt;0,(S43/S41),0%)</f>
        <v>0</v>
      </c>
      <c r="V43" s="661"/>
      <c r="W43" s="660">
        <f>IF(S41&gt;0,S44/S41,0)</f>
        <v>0</v>
      </c>
      <c r="X43" s="661"/>
      <c r="AC43" s="367"/>
      <c r="AE43" s="367"/>
    </row>
    <row r="44" spans="2:34" x14ac:dyDescent="0.25">
      <c r="C44" s="472"/>
      <c r="D44" s="393"/>
      <c r="E44" s="478" t="s">
        <v>348</v>
      </c>
      <c r="F44" s="8">
        <f>IFERROR(IF((F43-F42)&gt;0,F43-F42,0),0)</f>
        <v>0</v>
      </c>
      <c r="G44" s="393"/>
      <c r="H44" s="480"/>
      <c r="I44" s="480"/>
      <c r="J44" s="480"/>
      <c r="K44" s="397"/>
      <c r="O44" s="2"/>
      <c r="P44" s="472"/>
      <c r="Q44" s="393"/>
      <c r="R44" s="478" t="s">
        <v>348</v>
      </c>
      <c r="S44" s="8">
        <f>IFERROR(IF((S43-S42)&gt;0,S43-S42,0),0)</f>
        <v>0</v>
      </c>
      <c r="T44" s="393"/>
      <c r="U44" s="480"/>
      <c r="V44" s="480"/>
      <c r="W44" s="480"/>
      <c r="X44" s="397"/>
      <c r="AC44" s="367"/>
      <c r="AE44" s="367"/>
    </row>
    <row r="45" spans="2:34" x14ac:dyDescent="0.25">
      <c r="B45" s="2" t="s">
        <v>59</v>
      </c>
      <c r="C45" s="481"/>
      <c r="D45" s="481"/>
      <c r="E45" s="481"/>
      <c r="F45" s="481"/>
      <c r="G45" s="481"/>
      <c r="H45" s="481"/>
      <c r="I45" s="481"/>
      <c r="J45" s="481"/>
      <c r="K45" s="481"/>
      <c r="O45" s="2" t="s">
        <v>59</v>
      </c>
      <c r="P45" s="481"/>
      <c r="Q45" s="481"/>
      <c r="R45" s="481"/>
      <c r="S45" s="481"/>
      <c r="T45" s="481"/>
      <c r="U45" s="481"/>
      <c r="V45" s="481"/>
      <c r="W45" s="481"/>
      <c r="X45" s="481"/>
    </row>
    <row r="46" spans="2:34" x14ac:dyDescent="0.25">
      <c r="C46" s="474" t="s">
        <v>59</v>
      </c>
      <c r="D46" s="393"/>
      <c r="E46" s="482" t="s">
        <v>360</v>
      </c>
      <c r="F46" s="482"/>
      <c r="G46" s="482"/>
      <c r="H46" s="482"/>
      <c r="I46" s="482"/>
      <c r="J46" s="482"/>
      <c r="K46" s="482"/>
      <c r="O46" s="2"/>
      <c r="P46" s="474" t="s">
        <v>59</v>
      </c>
      <c r="Q46" s="393"/>
      <c r="R46" s="482" t="s">
        <v>360</v>
      </c>
      <c r="S46" s="482"/>
      <c r="T46" s="482"/>
      <c r="U46" s="482"/>
      <c r="V46" s="482"/>
      <c r="W46" s="482"/>
      <c r="X46" s="482"/>
    </row>
    <row r="47" spans="2:34" x14ac:dyDescent="0.25">
      <c r="B47" s="2">
        <v>4</v>
      </c>
      <c r="C47" s="304" t="str">
        <f>IF(D47="X",B47,"")</f>
        <v/>
      </c>
      <c r="D47" s="304" t="str">
        <f>IF(AND(J43&gt;=F47,J43&lt;F48),"X","")</f>
        <v/>
      </c>
      <c r="E47" s="483" t="s">
        <v>343</v>
      </c>
      <c r="F47" s="484">
        <v>0.05</v>
      </c>
      <c r="G47" s="485">
        <v>9.9900000000000003E-2</v>
      </c>
      <c r="H47" s="457"/>
      <c r="I47" s="457"/>
      <c r="J47" s="457"/>
      <c r="K47" s="457"/>
      <c r="O47" s="2">
        <v>4</v>
      </c>
      <c r="P47" s="304" t="str">
        <f>IF(Q47="X",O47,"")</f>
        <v/>
      </c>
      <c r="Q47" s="304" t="str">
        <f>IF(AND(W43&gt;=S47,W43&lt;S48),"X","")</f>
        <v/>
      </c>
      <c r="R47" s="483" t="s">
        <v>343</v>
      </c>
      <c r="S47" s="484">
        <v>0.05</v>
      </c>
      <c r="T47" s="485">
        <v>9.9900000000000003E-2</v>
      </c>
      <c r="U47" s="457"/>
      <c r="V47" s="457"/>
      <c r="W47" s="457"/>
      <c r="X47" s="457"/>
      <c r="Y47" s="364"/>
      <c r="Z47" s="364"/>
      <c r="AA47" s="306"/>
      <c r="AB47" s="464"/>
      <c r="AC47" s="664"/>
      <c r="AD47" s="664"/>
      <c r="AE47" s="664"/>
      <c r="AF47" s="664"/>
    </row>
    <row r="48" spans="2:34" ht="16.5" customHeight="1" x14ac:dyDescent="0.25">
      <c r="B48" s="2">
        <v>6</v>
      </c>
      <c r="C48" s="304" t="str">
        <f t="shared" ref="C48:C49" si="4">IF(D48="X",B48,"")</f>
        <v/>
      </c>
      <c r="D48" s="304" t="str">
        <f>IF(AND(J43&gt;=F48,J43&lt;F49),"X","")</f>
        <v/>
      </c>
      <c r="E48" s="483" t="s">
        <v>343</v>
      </c>
      <c r="F48" s="484">
        <v>0.1</v>
      </c>
      <c r="G48" s="485">
        <v>0.19989999999999999</v>
      </c>
      <c r="H48" s="457"/>
      <c r="I48" s="457"/>
      <c r="J48" s="457"/>
      <c r="K48" s="457"/>
      <c r="O48" s="2">
        <v>6</v>
      </c>
      <c r="P48" s="304" t="str">
        <f t="shared" ref="P48:P49" si="5">IF(Q48="X",O48,"")</f>
        <v/>
      </c>
      <c r="Q48" s="304" t="str">
        <f>IF(AND(W43&gt;=S48,W43&lt;S49),"X","")</f>
        <v/>
      </c>
      <c r="R48" s="483" t="s">
        <v>343</v>
      </c>
      <c r="S48" s="484">
        <v>0.1</v>
      </c>
      <c r="T48" s="485">
        <v>0.19989999999999999</v>
      </c>
      <c r="U48" s="457"/>
      <c r="V48" s="457"/>
      <c r="W48" s="457"/>
      <c r="X48" s="457"/>
      <c r="Y48" s="364"/>
      <c r="Z48" s="364"/>
      <c r="AA48" s="306"/>
      <c r="AC48" s="367"/>
      <c r="AE48" s="367"/>
      <c r="AH48" s="367"/>
    </row>
    <row r="49" spans="2:34" x14ac:dyDescent="0.25">
      <c r="B49" s="2">
        <v>8</v>
      </c>
      <c r="C49" s="304" t="str">
        <f t="shared" si="4"/>
        <v/>
      </c>
      <c r="D49" s="304" t="str">
        <f>IF(J43&gt;=F49,"X","")</f>
        <v/>
      </c>
      <c r="E49" s="483" t="s">
        <v>366</v>
      </c>
      <c r="F49" s="484">
        <v>0.2</v>
      </c>
      <c r="G49" s="485"/>
      <c r="H49" s="457"/>
      <c r="I49" s="457"/>
      <c r="J49" s="457"/>
      <c r="K49" s="457"/>
      <c r="O49" s="2">
        <v>8</v>
      </c>
      <c r="P49" s="304" t="str">
        <f t="shared" si="5"/>
        <v/>
      </c>
      <c r="Q49" s="304" t="str">
        <f>IF(W43&gt;=S49,"X","")</f>
        <v/>
      </c>
      <c r="R49" s="483" t="s">
        <v>366</v>
      </c>
      <c r="S49" s="484">
        <v>0.2</v>
      </c>
      <c r="T49" s="485"/>
      <c r="U49" s="457"/>
      <c r="V49" s="457"/>
      <c r="W49" s="457"/>
      <c r="X49" s="457"/>
      <c r="AC49" s="367"/>
      <c r="AE49" s="367"/>
    </row>
    <row r="50" spans="2:34" x14ac:dyDescent="0.25">
      <c r="C50" s="393"/>
      <c r="D50" s="393"/>
      <c r="E50" s="393"/>
      <c r="F50" s="393"/>
      <c r="G50" s="393"/>
      <c r="H50" s="393"/>
      <c r="I50" s="393"/>
      <c r="J50" s="393"/>
      <c r="K50" s="393"/>
      <c r="P50" s="393"/>
      <c r="Q50" s="393"/>
      <c r="R50" s="393"/>
      <c r="S50" s="393"/>
      <c r="T50" s="393"/>
      <c r="U50" s="393"/>
      <c r="V50" s="393"/>
      <c r="W50" s="393"/>
      <c r="X50" s="393"/>
      <c r="AC50" s="367"/>
      <c r="AE50" s="367"/>
    </row>
    <row r="51" spans="2:34" x14ac:dyDescent="0.25">
      <c r="AC51" s="367"/>
      <c r="AE51" s="367"/>
    </row>
    <row r="54" spans="2:34" ht="15.75" customHeight="1" x14ac:dyDescent="0.25">
      <c r="C54" s="1"/>
      <c r="D54" s="1"/>
      <c r="E54" s="1"/>
      <c r="F54" s="1"/>
      <c r="G54" s="1"/>
      <c r="H54" s="1"/>
      <c r="I54" s="1"/>
      <c r="J54" s="1"/>
      <c r="K54" s="1"/>
      <c r="P54" s="1"/>
      <c r="Q54" s="1"/>
      <c r="R54" s="1"/>
      <c r="S54" s="1"/>
      <c r="T54" s="1"/>
      <c r="U54" s="1"/>
      <c r="V54" s="1"/>
      <c r="W54" s="1"/>
      <c r="X54" s="1"/>
      <c r="Y54" s="1"/>
      <c r="Z54" s="1"/>
      <c r="AB54" s="464"/>
      <c r="AC54" s="664"/>
      <c r="AD54" s="664"/>
      <c r="AE54" s="664"/>
      <c r="AF54" s="664"/>
    </row>
    <row r="55" spans="2:34" ht="15.75" customHeight="1" x14ac:dyDescent="0.25">
      <c r="AC55" s="367"/>
      <c r="AE55" s="367"/>
      <c r="AH55" s="367"/>
    </row>
    <row r="56" spans="2:34" x14ac:dyDescent="0.25">
      <c r="AC56" s="367"/>
      <c r="AE56" s="367"/>
    </row>
    <row r="57" spans="2:34" x14ac:dyDescent="0.25">
      <c r="AC57" s="367"/>
      <c r="AE57" s="367"/>
    </row>
    <row r="58" spans="2:34" x14ac:dyDescent="0.25">
      <c r="AC58" s="367"/>
      <c r="AE58" s="367"/>
    </row>
    <row r="59" spans="2:34" x14ac:dyDescent="0.25">
      <c r="AC59" s="367"/>
      <c r="AE59" s="367"/>
    </row>
    <row r="62" spans="2:34" ht="15.75" customHeight="1" x14ac:dyDescent="0.25">
      <c r="C62" s="1"/>
      <c r="D62" s="1"/>
      <c r="E62" s="1"/>
      <c r="F62" s="1"/>
      <c r="G62" s="1"/>
      <c r="H62" s="1"/>
      <c r="I62" s="1"/>
      <c r="J62" s="1"/>
      <c r="K62" s="1"/>
      <c r="P62" s="1"/>
      <c r="Q62" s="1"/>
      <c r="R62" s="1"/>
      <c r="S62" s="1"/>
      <c r="T62" s="1"/>
      <c r="U62" s="1"/>
      <c r="V62" s="1"/>
      <c r="W62" s="1"/>
      <c r="X62" s="1"/>
      <c r="Y62" s="1"/>
      <c r="Z62" s="1"/>
      <c r="AB62" s="464"/>
      <c r="AC62" s="664"/>
      <c r="AD62" s="664"/>
      <c r="AE62" s="664"/>
      <c r="AF62" s="664"/>
    </row>
    <row r="63" spans="2:34" ht="15.75" customHeight="1" x14ac:dyDescent="0.25">
      <c r="AC63" s="367"/>
      <c r="AE63" s="367"/>
      <c r="AH63" s="367"/>
    </row>
    <row r="64" spans="2:34" x14ac:dyDescent="0.25">
      <c r="AC64" s="367"/>
      <c r="AE64" s="367"/>
    </row>
    <row r="65" spans="3:34" x14ac:dyDescent="0.25">
      <c r="AC65" s="367"/>
      <c r="AE65" s="367"/>
    </row>
    <row r="66" spans="3:34" x14ac:dyDescent="0.25">
      <c r="AC66" s="367"/>
      <c r="AE66" s="367"/>
    </row>
    <row r="67" spans="3:34" x14ac:dyDescent="0.25">
      <c r="AC67" s="367"/>
      <c r="AE67" s="367"/>
    </row>
    <row r="70" spans="3:34" ht="15.75" customHeight="1" x14ac:dyDescent="0.25">
      <c r="C70" s="1"/>
      <c r="D70" s="1"/>
      <c r="E70" s="1"/>
      <c r="F70" s="1"/>
      <c r="G70" s="1"/>
      <c r="H70" s="1"/>
      <c r="I70" s="1"/>
      <c r="J70" s="1"/>
      <c r="K70" s="1"/>
      <c r="P70" s="1"/>
      <c r="Q70" s="1"/>
      <c r="R70" s="1"/>
      <c r="S70" s="1"/>
      <c r="T70" s="1"/>
      <c r="U70" s="1"/>
      <c r="V70" s="1"/>
      <c r="W70" s="1"/>
      <c r="X70" s="1"/>
      <c r="Y70" s="1"/>
      <c r="Z70" s="1"/>
      <c r="AB70" s="464"/>
      <c r="AC70" s="664"/>
      <c r="AD70" s="664"/>
      <c r="AE70" s="664"/>
      <c r="AF70" s="664"/>
    </row>
    <row r="71" spans="3:34" ht="15.75" customHeight="1" x14ac:dyDescent="0.25">
      <c r="AC71" s="367"/>
      <c r="AE71" s="367"/>
      <c r="AH71" s="367"/>
    </row>
    <row r="72" spans="3:34" x14ac:dyDescent="0.25">
      <c r="AC72" s="367"/>
      <c r="AE72" s="367"/>
    </row>
    <row r="73" spans="3:34" x14ac:dyDescent="0.25">
      <c r="AC73" s="367"/>
      <c r="AE73" s="367"/>
    </row>
    <row r="74" spans="3:34" x14ac:dyDescent="0.25">
      <c r="AC74" s="367"/>
      <c r="AE74" s="367"/>
    </row>
    <row r="75" spans="3:34" x14ac:dyDescent="0.25">
      <c r="AC75" s="367"/>
      <c r="AE75" s="367"/>
    </row>
    <row r="78" spans="3:34" ht="15.75" customHeight="1" x14ac:dyDescent="0.25">
      <c r="C78" s="1"/>
      <c r="D78" s="1"/>
      <c r="E78" s="1"/>
      <c r="F78" s="1"/>
      <c r="G78" s="1"/>
      <c r="H78" s="1"/>
      <c r="I78" s="1"/>
      <c r="J78" s="1"/>
      <c r="K78" s="1"/>
      <c r="P78" s="1"/>
      <c r="Q78" s="1"/>
      <c r="R78" s="1"/>
      <c r="S78" s="1"/>
      <c r="T78" s="1"/>
      <c r="U78" s="1"/>
      <c r="V78" s="1"/>
      <c r="W78" s="1"/>
      <c r="X78" s="1"/>
      <c r="Y78" s="1"/>
      <c r="Z78" s="1"/>
      <c r="AB78" s="464"/>
      <c r="AC78" s="664"/>
      <c r="AD78" s="664"/>
      <c r="AE78" s="664"/>
      <c r="AF78" s="664"/>
    </row>
    <row r="79" spans="3:34" ht="15.75" customHeight="1" x14ac:dyDescent="0.25">
      <c r="AC79" s="367"/>
      <c r="AE79" s="367"/>
      <c r="AH79" s="367"/>
    </row>
    <row r="80" spans="3:34" x14ac:dyDescent="0.25">
      <c r="AC80" s="367"/>
      <c r="AE80" s="367"/>
    </row>
    <row r="81" spans="3:34" x14ac:dyDescent="0.25">
      <c r="AC81" s="367"/>
      <c r="AE81" s="367"/>
    </row>
    <row r="82" spans="3:34" x14ac:dyDescent="0.25">
      <c r="AC82" s="367"/>
      <c r="AE82" s="367"/>
    </row>
    <row r="83" spans="3:34" x14ac:dyDescent="0.25">
      <c r="AC83" s="367"/>
      <c r="AE83" s="367"/>
    </row>
    <row r="86" spans="3:34" ht="15.75" customHeight="1" x14ac:dyDescent="0.25">
      <c r="C86" s="1"/>
      <c r="D86" s="1"/>
      <c r="E86" s="1"/>
      <c r="F86" s="1"/>
      <c r="G86" s="1"/>
      <c r="H86" s="1"/>
      <c r="I86" s="1"/>
      <c r="J86" s="1"/>
      <c r="K86" s="1"/>
      <c r="P86" s="1"/>
      <c r="Q86" s="1"/>
      <c r="R86" s="1"/>
      <c r="S86" s="1"/>
      <c r="T86" s="1"/>
      <c r="U86" s="1"/>
      <c r="V86" s="1"/>
      <c r="W86" s="1"/>
      <c r="X86" s="1"/>
      <c r="Y86" s="1"/>
      <c r="Z86" s="1"/>
      <c r="AB86" s="464"/>
      <c r="AC86" s="664"/>
      <c r="AD86" s="664"/>
      <c r="AE86" s="664"/>
      <c r="AF86" s="664"/>
    </row>
    <row r="87" spans="3:34" ht="15.75" customHeight="1" x14ac:dyDescent="0.25">
      <c r="AC87" s="367"/>
      <c r="AE87" s="367"/>
      <c r="AH87" s="367"/>
    </row>
    <row r="88" spans="3:34" x14ac:dyDescent="0.25">
      <c r="AC88" s="367"/>
      <c r="AE88" s="367"/>
    </row>
    <row r="89" spans="3:34" x14ac:dyDescent="0.25">
      <c r="AC89" s="367"/>
      <c r="AE89" s="367"/>
    </row>
    <row r="90" spans="3:34" x14ac:dyDescent="0.25">
      <c r="AC90" s="367"/>
      <c r="AE90" s="367"/>
    </row>
    <row r="91" spans="3:34" x14ac:dyDescent="0.25">
      <c r="AC91" s="367"/>
      <c r="AE91" s="367"/>
    </row>
  </sheetData>
  <sheetProtection algorithmName="SHA-512" hashValue="pECd87R6in8Ul+/WC4uaF5oPnmdzDcyIelIBQSHL4j56hx1dSYRkul9YsMnCbtM8eRPb9SvGBXPzLcFBZj5OeA==" saltValue="0LHcza0qFhbOq9pSCBY4Kg==" spinCount="100000" sheet="1" selectLockedCells="1"/>
  <mergeCells count="59">
    <mergeCell ref="Q38:W38"/>
    <mergeCell ref="S8:T8"/>
    <mergeCell ref="P17:X17"/>
    <mergeCell ref="Q21:W21"/>
    <mergeCell ref="T33:U33"/>
    <mergeCell ref="T34:U34"/>
    <mergeCell ref="P36:X36"/>
    <mergeCell ref="P2:X2"/>
    <mergeCell ref="P3:X3"/>
    <mergeCell ref="S6:V6"/>
    <mergeCell ref="P13:X13"/>
    <mergeCell ref="P15:X15"/>
    <mergeCell ref="C15:K15"/>
    <mergeCell ref="F6:I6"/>
    <mergeCell ref="F8:G8"/>
    <mergeCell ref="C36:K36"/>
    <mergeCell ref="D38:J38"/>
    <mergeCell ref="C17:K17"/>
    <mergeCell ref="C13:K13"/>
    <mergeCell ref="AC70:AD70"/>
    <mergeCell ref="AC62:AD62"/>
    <mergeCell ref="AC41:AD41"/>
    <mergeCell ref="AE70:AF70"/>
    <mergeCell ref="AC86:AD86"/>
    <mergeCell ref="AE86:AF86"/>
    <mergeCell ref="AC78:AD78"/>
    <mergeCell ref="AE78:AF78"/>
    <mergeCell ref="AB32:AF32"/>
    <mergeCell ref="AC33:AD33"/>
    <mergeCell ref="AE33:AF33"/>
    <mergeCell ref="AE62:AF62"/>
    <mergeCell ref="AC54:AD54"/>
    <mergeCell ref="AE54:AF54"/>
    <mergeCell ref="AC47:AD47"/>
    <mergeCell ref="AE47:AF47"/>
    <mergeCell ref="C2:K2"/>
    <mergeCell ref="C3:K3"/>
    <mergeCell ref="AB3:AC3"/>
    <mergeCell ref="AE41:AF41"/>
    <mergeCell ref="G33:H33"/>
    <mergeCell ref="G34:H34"/>
    <mergeCell ref="D21:J21"/>
    <mergeCell ref="R23:U23"/>
    <mergeCell ref="E23:H23"/>
    <mergeCell ref="E24:H24"/>
    <mergeCell ref="E25:H25"/>
    <mergeCell ref="E26:H26"/>
    <mergeCell ref="E27:H27"/>
    <mergeCell ref="E28:H28"/>
    <mergeCell ref="E29:H29"/>
    <mergeCell ref="E30:H30"/>
    <mergeCell ref="W41:X42"/>
    <mergeCell ref="U43:V43"/>
    <mergeCell ref="W43:X43"/>
    <mergeCell ref="H41:I42"/>
    <mergeCell ref="J41:K42"/>
    <mergeCell ref="H43:I43"/>
    <mergeCell ref="J43:K43"/>
    <mergeCell ref="U41:V42"/>
  </mergeCells>
  <dataValidations count="4">
    <dataValidation operator="greaterThanOrEqual" showInputMessage="1" showErrorMessage="1" sqref="Y27:AA29 I19:J19 K26:K31 G38:G40 G21 C19 V19:W19 X26:X31 P19 T21 T38:T40" xr:uid="{00000000-0002-0000-1200-000003000000}"/>
    <dataValidation type="whole" operator="greaterThanOrEqual" allowBlank="1" showInputMessage="1" showErrorMessage="1" sqref="F41 J44 W44 S41" xr:uid="{5B65DED8-D50D-4D12-BBFA-608604310B73}">
      <formula1>0</formula1>
    </dataValidation>
    <dataValidation type="decimal" operator="greaterThanOrEqual" showInputMessage="1" showErrorMessage="1" sqref="Z33:Z40" xr:uid="{00000000-0002-0000-1200-000001000000}">
      <formula1>0</formula1>
    </dataValidation>
    <dataValidation type="list" allowBlank="1" showInputMessage="1" showErrorMessage="1" sqref="F40 S40" xr:uid="{FD3D37F6-627A-40A3-A7AE-55F252CBACD1}">
      <formula1>$AA$4:$AA$6</formula1>
    </dataValidation>
  </dataValidations>
  <pageMargins left="0.7" right="0.7" top="0.75" bottom="0.75" header="0.3" footer="0.3"/>
  <pageSetup scale="56" orientation="portrait" r:id="rId1"/>
  <headerFooter>
    <oddFooter>&amp;CTab: &amp;A&amp;RPrint Date: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90"/>
  <sheetViews>
    <sheetView showGridLines="0" view="pageBreakPreview" zoomScaleNormal="100" zoomScaleSheetLayoutView="100" workbookViewId="0">
      <selection activeCell="E5" sqref="E5"/>
    </sheetView>
  </sheetViews>
  <sheetFormatPr defaultColWidth="9.140625" defaultRowHeight="15.75" x14ac:dyDescent="0.25"/>
  <cols>
    <col min="1" max="1" width="2.5703125" style="3" customWidth="1"/>
    <col min="2" max="3" width="4.85546875" style="3" customWidth="1"/>
    <col min="4" max="9" width="12.42578125" style="3" customWidth="1"/>
    <col min="10" max="10" width="1.5703125" style="1" customWidth="1"/>
    <col min="11" max="11" width="12.42578125" style="3" customWidth="1"/>
    <col min="12" max="12" width="1.5703125" style="3" customWidth="1"/>
    <col min="13" max="13" width="12.42578125" style="3" customWidth="1"/>
    <col min="14" max="14" width="7.5703125" style="40" hidden="1" customWidth="1"/>
    <col min="15" max="15" width="1.5703125" style="14" customWidth="1"/>
    <col min="16" max="17" width="4.85546875" style="3" customWidth="1"/>
    <col min="18" max="23" width="12.42578125" style="3" customWidth="1"/>
    <col min="24" max="24" width="1.5703125" style="1" customWidth="1"/>
    <col min="25" max="25" width="12.42578125" style="3" customWidth="1"/>
    <col min="26" max="26" width="1.5703125" style="1" customWidth="1"/>
    <col min="27" max="27" width="12.42578125" style="3" customWidth="1"/>
    <col min="28" max="28" width="1.5703125" style="3" customWidth="1"/>
    <col min="29" max="29" width="12.42578125" style="3" customWidth="1"/>
    <col min="30" max="30" width="18.42578125" style="40" hidden="1" customWidth="1"/>
    <col min="31" max="16384" width="9.140625" style="1"/>
  </cols>
  <sheetData>
    <row r="1" spans="1:30" x14ac:dyDescent="0.25">
      <c r="O1" s="69"/>
    </row>
    <row r="2" spans="1:30" x14ac:dyDescent="0.25">
      <c r="A2" s="1"/>
      <c r="B2" s="498" t="s">
        <v>77</v>
      </c>
      <c r="C2" s="498"/>
      <c r="D2" s="498"/>
      <c r="E2" s="498"/>
      <c r="F2" s="498"/>
      <c r="G2" s="498"/>
      <c r="H2" s="498"/>
      <c r="I2" s="498"/>
      <c r="J2" s="498"/>
      <c r="K2" s="498"/>
      <c r="L2" s="498"/>
      <c r="M2" s="498"/>
      <c r="O2" s="67"/>
      <c r="P2" s="498" t="s">
        <v>77</v>
      </c>
      <c r="Q2" s="498"/>
      <c r="R2" s="498"/>
      <c r="S2" s="498"/>
      <c r="T2" s="498"/>
      <c r="U2" s="498"/>
      <c r="V2" s="498"/>
      <c r="W2" s="498"/>
      <c r="X2" s="498"/>
      <c r="Y2" s="498"/>
      <c r="Z2" s="498"/>
      <c r="AA2" s="498"/>
      <c r="AB2" s="498"/>
      <c r="AC2" s="498"/>
    </row>
    <row r="3" spans="1:30" ht="16.5" thickBot="1" x14ac:dyDescent="0.3">
      <c r="A3" s="1"/>
      <c r="B3" s="509" t="s">
        <v>60</v>
      </c>
      <c r="C3" s="509"/>
      <c r="D3" s="509"/>
      <c r="E3" s="509"/>
      <c r="F3" s="509"/>
      <c r="G3" s="509"/>
      <c r="H3" s="509"/>
      <c r="I3" s="509"/>
      <c r="J3" s="509"/>
      <c r="K3" s="509"/>
      <c r="L3" s="509"/>
      <c r="M3" s="509"/>
      <c r="N3" s="63" t="s">
        <v>54</v>
      </c>
      <c r="O3" s="67"/>
      <c r="P3" s="499" t="s">
        <v>61</v>
      </c>
      <c r="Q3" s="499"/>
      <c r="R3" s="499"/>
      <c r="S3" s="499"/>
      <c r="T3" s="499"/>
      <c r="U3" s="499"/>
      <c r="V3" s="499"/>
      <c r="W3" s="499"/>
      <c r="X3" s="499"/>
      <c r="Y3" s="499"/>
      <c r="Z3" s="499"/>
      <c r="AA3" s="499"/>
      <c r="AB3" s="499"/>
      <c r="AC3" s="499"/>
    </row>
    <row r="4" spans="1:30" x14ac:dyDescent="0.25">
      <c r="A4" s="1"/>
      <c r="B4" s="363"/>
      <c r="C4" s="363"/>
      <c r="D4" s="363"/>
      <c r="E4" s="363"/>
      <c r="F4" s="363"/>
      <c r="G4" s="363"/>
      <c r="H4" s="363"/>
      <c r="I4" s="363"/>
      <c r="J4" s="64"/>
      <c r="K4" s="363"/>
      <c r="L4" s="363"/>
      <c r="M4" s="363"/>
      <c r="O4" s="67"/>
      <c r="P4" s="2"/>
      <c r="Q4" s="2"/>
      <c r="R4" s="2"/>
      <c r="S4" s="2"/>
      <c r="T4" s="2"/>
      <c r="U4" s="2"/>
      <c r="V4" s="2"/>
      <c r="W4" s="2"/>
      <c r="Y4" s="2"/>
      <c r="AA4" s="2"/>
      <c r="AB4" s="2"/>
      <c r="AC4" s="2"/>
    </row>
    <row r="5" spans="1:30" x14ac:dyDescent="0.25">
      <c r="A5" s="1"/>
      <c r="B5" s="64"/>
      <c r="C5" s="14"/>
      <c r="D5" s="83" t="s">
        <v>0</v>
      </c>
      <c r="E5" s="133"/>
      <c r="F5" s="122"/>
      <c r="G5" s="122"/>
      <c r="H5" s="122"/>
      <c r="I5" s="122"/>
      <c r="J5" s="64"/>
      <c r="K5" s="122"/>
      <c r="L5" s="122"/>
      <c r="M5" s="14"/>
      <c r="N5" s="365"/>
      <c r="O5" s="67"/>
      <c r="P5" s="1"/>
      <c r="R5" s="279" t="s">
        <v>0</v>
      </c>
      <c r="S5" s="380"/>
      <c r="T5" s="353"/>
      <c r="U5" s="353"/>
      <c r="V5" s="353"/>
      <c r="W5" s="353"/>
      <c r="AC5" s="2"/>
      <c r="AD5" s="365"/>
    </row>
    <row r="6" spans="1:30" x14ac:dyDescent="0.25">
      <c r="A6" s="1"/>
      <c r="B6" s="64"/>
      <c r="C6" s="14"/>
      <c r="D6" s="83" t="s">
        <v>1</v>
      </c>
      <c r="E6" s="512"/>
      <c r="F6" s="513"/>
      <c r="G6" s="513"/>
      <c r="H6" s="513"/>
      <c r="I6" s="514"/>
      <c r="J6" s="64"/>
      <c r="K6" s="122"/>
      <c r="L6" s="122"/>
      <c r="M6" s="14"/>
      <c r="N6" s="39" t="s">
        <v>258</v>
      </c>
      <c r="O6" s="67"/>
      <c r="P6" s="1"/>
      <c r="R6" s="279" t="s">
        <v>1</v>
      </c>
      <c r="S6" s="500"/>
      <c r="T6" s="501"/>
      <c r="U6" s="501"/>
      <c r="V6" s="501"/>
      <c r="W6" s="502"/>
      <c r="AD6" s="63"/>
    </row>
    <row r="7" spans="1:30" x14ac:dyDescent="0.25">
      <c r="A7" s="1"/>
      <c r="B7" s="64"/>
      <c r="C7" s="14"/>
      <c r="D7" s="83"/>
      <c r="E7" s="345"/>
      <c r="F7" s="77"/>
      <c r="G7" s="122"/>
      <c r="H7" s="122"/>
      <c r="I7" s="122"/>
      <c r="J7" s="64"/>
      <c r="K7" s="122"/>
      <c r="L7" s="122"/>
      <c r="M7" s="14"/>
      <c r="N7" s="39" t="s">
        <v>259</v>
      </c>
      <c r="O7" s="67"/>
      <c r="P7" s="1"/>
      <c r="R7" s="279"/>
      <c r="S7" s="348"/>
      <c r="T7" s="33"/>
      <c r="U7" s="353"/>
      <c r="V7" s="122"/>
      <c r="W7" s="122"/>
      <c r="X7" s="64"/>
      <c r="Y7" s="14"/>
      <c r="Z7" s="64"/>
      <c r="AA7" s="14"/>
      <c r="AD7" s="63"/>
    </row>
    <row r="8" spans="1:30" x14ac:dyDescent="0.25">
      <c r="A8" s="1"/>
      <c r="B8" s="64"/>
      <c r="C8" s="14"/>
      <c r="D8" s="83" t="s">
        <v>55</v>
      </c>
      <c r="E8" s="510"/>
      <c r="F8" s="511"/>
      <c r="G8" s="122"/>
      <c r="H8" s="122" t="s">
        <v>89</v>
      </c>
      <c r="I8" s="122"/>
      <c r="J8" s="64"/>
      <c r="K8" s="134"/>
      <c r="L8" s="122"/>
      <c r="M8" s="14"/>
      <c r="N8" s="39"/>
      <c r="O8" s="67"/>
      <c r="P8" s="1"/>
      <c r="R8" s="279" t="s">
        <v>55</v>
      </c>
      <c r="S8" s="503"/>
      <c r="T8" s="504"/>
      <c r="U8" s="353"/>
      <c r="V8" s="122" t="s">
        <v>89</v>
      </c>
      <c r="W8" s="122"/>
      <c r="X8" s="64"/>
      <c r="Y8" s="147"/>
      <c r="Z8" s="64"/>
      <c r="AA8" s="14"/>
      <c r="AD8" s="39"/>
    </row>
    <row r="9" spans="1:30" x14ac:dyDescent="0.25">
      <c r="A9" s="1"/>
      <c r="B9" s="64"/>
      <c r="C9" s="14"/>
      <c r="D9" s="83" t="s">
        <v>2</v>
      </c>
      <c r="E9" s="515"/>
      <c r="F9" s="514"/>
      <c r="G9" s="122"/>
      <c r="H9" s="122" t="s">
        <v>141</v>
      </c>
      <c r="I9" s="516"/>
      <c r="J9" s="517"/>
      <c r="K9" s="518"/>
      <c r="L9" s="122"/>
      <c r="M9" s="14"/>
      <c r="N9" s="39"/>
      <c r="O9" s="67"/>
      <c r="P9" s="1"/>
      <c r="R9" s="279" t="s">
        <v>2</v>
      </c>
      <c r="S9" s="505"/>
      <c r="T9" s="502"/>
      <c r="U9" s="353"/>
      <c r="V9" s="122" t="s">
        <v>141</v>
      </c>
      <c r="W9" s="506"/>
      <c r="X9" s="507"/>
      <c r="Y9" s="508"/>
      <c r="Z9" s="64"/>
      <c r="AA9" s="14"/>
      <c r="AD9" s="39"/>
    </row>
    <row r="10" spans="1:30" x14ac:dyDescent="0.25">
      <c r="A10" s="1"/>
      <c r="B10" s="14"/>
      <c r="C10" s="14"/>
      <c r="D10" s="64"/>
      <c r="E10" s="64"/>
      <c r="F10" s="64"/>
      <c r="G10" s="64"/>
      <c r="H10" s="122"/>
      <c r="I10" s="122"/>
      <c r="J10" s="64"/>
      <c r="K10" s="122"/>
      <c r="L10" s="122"/>
      <c r="M10" s="122"/>
      <c r="O10" s="67"/>
      <c r="R10" s="1"/>
      <c r="S10" s="1"/>
      <c r="T10" s="1"/>
      <c r="U10" s="1"/>
      <c r="V10" s="353"/>
      <c r="W10" s="353"/>
      <c r="Y10" s="353"/>
      <c r="AA10" s="353"/>
      <c r="AB10" s="353"/>
    </row>
    <row r="11" spans="1:30" ht="16.5" thickBot="1" x14ac:dyDescent="0.3">
      <c r="A11" s="1"/>
      <c r="B11" s="65"/>
      <c r="C11" s="65"/>
      <c r="D11" s="65"/>
      <c r="E11" s="65"/>
      <c r="F11" s="65"/>
      <c r="G11" s="65"/>
      <c r="H11" s="65"/>
      <c r="I11" s="65"/>
      <c r="J11" s="132"/>
      <c r="K11" s="65"/>
      <c r="L11" s="65"/>
      <c r="M11" s="65"/>
      <c r="N11" s="76" t="s">
        <v>76</v>
      </c>
      <c r="O11" s="67"/>
      <c r="P11" s="5"/>
      <c r="Q11" s="5"/>
      <c r="R11" s="5"/>
      <c r="S11" s="5"/>
      <c r="T11" s="5"/>
      <c r="U11" s="5"/>
      <c r="V11" s="5"/>
      <c r="W11" s="5"/>
      <c r="X11" s="6"/>
      <c r="Y11" s="5"/>
      <c r="Z11" s="6"/>
      <c r="AA11" s="5"/>
      <c r="AB11" s="5"/>
      <c r="AC11" s="5"/>
      <c r="AD11" s="76" t="s">
        <v>76</v>
      </c>
    </row>
    <row r="12" spans="1:30" ht="18" x14ac:dyDescent="0.25">
      <c r="A12" s="1"/>
      <c r="B12" s="166"/>
      <c r="N12" s="76"/>
      <c r="O12" s="67"/>
      <c r="P12" s="166"/>
      <c r="AD12" s="76"/>
    </row>
    <row r="13" spans="1:30" x14ac:dyDescent="0.25">
      <c r="A13" s="1"/>
      <c r="N13" s="40" t="s">
        <v>124</v>
      </c>
      <c r="O13" s="67"/>
      <c r="AD13" s="40" t="s">
        <v>124</v>
      </c>
    </row>
    <row r="14" spans="1:30" x14ac:dyDescent="0.25">
      <c r="A14" s="1"/>
      <c r="N14" s="40" t="s">
        <v>125</v>
      </c>
      <c r="O14" s="67"/>
      <c r="AD14" s="40" t="s">
        <v>125</v>
      </c>
    </row>
    <row r="15" spans="1:30" x14ac:dyDescent="0.25">
      <c r="N15" s="40" t="s">
        <v>126</v>
      </c>
      <c r="O15" s="69"/>
      <c r="AD15" s="40" t="s">
        <v>126</v>
      </c>
    </row>
    <row r="16" spans="1:30" ht="16.5" thickBot="1" x14ac:dyDescent="0.3">
      <c r="A16" s="1"/>
      <c r="B16" s="495" t="s">
        <v>62</v>
      </c>
      <c r="C16" s="495"/>
      <c r="D16" s="495"/>
      <c r="E16" s="495"/>
      <c r="F16" s="495"/>
      <c r="G16" s="495"/>
      <c r="H16" s="495"/>
      <c r="I16" s="495"/>
      <c r="J16" s="495"/>
      <c r="K16" s="495"/>
      <c r="L16" s="495"/>
      <c r="M16" s="495"/>
      <c r="N16" s="1"/>
      <c r="O16" s="67"/>
      <c r="P16" s="495" t="s">
        <v>62</v>
      </c>
      <c r="Q16" s="495"/>
      <c r="R16" s="495"/>
      <c r="S16" s="495"/>
      <c r="T16" s="495"/>
      <c r="U16" s="495"/>
      <c r="V16" s="495"/>
      <c r="W16" s="495"/>
      <c r="X16" s="495"/>
      <c r="Y16" s="495"/>
      <c r="Z16" s="495"/>
      <c r="AA16" s="495"/>
      <c r="AB16" s="495"/>
      <c r="AC16" s="495"/>
    </row>
    <row r="17" spans="1:30" x14ac:dyDescent="0.25">
      <c r="A17" s="1"/>
      <c r="D17" s="10"/>
      <c r="E17" s="10"/>
      <c r="F17" s="10"/>
      <c r="G17" s="10"/>
      <c r="H17" s="10"/>
      <c r="I17" s="10"/>
      <c r="K17" s="10"/>
      <c r="L17" s="10"/>
      <c r="M17" s="10"/>
      <c r="N17" s="52" t="s">
        <v>140</v>
      </c>
      <c r="O17" s="67"/>
      <c r="R17" s="10"/>
      <c r="S17" s="10"/>
      <c r="T17" s="10"/>
      <c r="U17" s="10"/>
      <c r="V17" s="10"/>
      <c r="W17" s="10"/>
      <c r="Y17" s="10"/>
      <c r="AA17" s="10"/>
      <c r="AB17" s="10"/>
      <c r="AC17" s="10"/>
      <c r="AD17" s="1"/>
    </row>
    <row r="18" spans="1:30" x14ac:dyDescent="0.25">
      <c r="A18" s="1"/>
      <c r="B18" s="12"/>
      <c r="D18" s="10"/>
      <c r="E18" s="10"/>
      <c r="F18" s="10"/>
      <c r="G18" s="10"/>
      <c r="H18" s="10"/>
      <c r="I18" s="305" t="s">
        <v>84</v>
      </c>
      <c r="K18" s="29" t="s">
        <v>57</v>
      </c>
      <c r="L18" s="29"/>
      <c r="M18" s="21" t="s">
        <v>76</v>
      </c>
      <c r="N18" s="52"/>
      <c r="O18" s="67"/>
      <c r="P18" s="12"/>
      <c r="R18" s="10"/>
      <c r="S18" s="10"/>
      <c r="T18" s="10"/>
      <c r="U18" s="10"/>
      <c r="V18" s="10"/>
      <c r="W18" s="305" t="s">
        <v>84</v>
      </c>
      <c r="Y18" s="29" t="s">
        <v>57</v>
      </c>
      <c r="AA18" s="29" t="s">
        <v>58</v>
      </c>
      <c r="AB18" s="29"/>
      <c r="AC18" s="21" t="s">
        <v>181</v>
      </c>
      <c r="AD18" s="1"/>
    </row>
    <row r="19" spans="1:30" ht="16.5" x14ac:dyDescent="0.3">
      <c r="A19" s="1"/>
      <c r="D19" s="10"/>
      <c r="E19" s="10"/>
      <c r="F19" s="10"/>
      <c r="G19" s="10"/>
      <c r="H19" s="10"/>
      <c r="K19" s="10"/>
      <c r="L19" s="10"/>
      <c r="N19" s="51" t="s">
        <v>29</v>
      </c>
      <c r="O19" s="67"/>
      <c r="R19" s="10"/>
      <c r="S19" s="10"/>
      <c r="T19" s="10"/>
      <c r="U19" s="10"/>
      <c r="V19" s="10"/>
      <c r="Y19" s="10"/>
      <c r="AA19" s="10"/>
      <c r="AB19" s="10"/>
      <c r="AD19" s="1"/>
    </row>
    <row r="20" spans="1:30" ht="16.5" x14ac:dyDescent="0.3">
      <c r="A20" s="1"/>
      <c r="B20" s="12" t="s">
        <v>110</v>
      </c>
      <c r="D20" s="10"/>
      <c r="E20" s="10"/>
      <c r="F20" s="10"/>
      <c r="G20" s="10"/>
      <c r="H20" s="10"/>
      <c r="I20" s="27">
        <f>SUM(I22:I24)</f>
        <v>19</v>
      </c>
      <c r="K20" s="103">
        <f>SUM(K22:K24)</f>
        <v>0</v>
      </c>
      <c r="L20" s="10"/>
      <c r="N20" s="51" t="s">
        <v>199</v>
      </c>
      <c r="O20" s="67"/>
      <c r="P20" s="12" t="s">
        <v>110</v>
      </c>
      <c r="R20" s="10"/>
      <c r="S20" s="10"/>
      <c r="T20" s="10"/>
      <c r="U20" s="10"/>
      <c r="V20" s="10"/>
      <c r="W20" s="130">
        <f>SUM(W22:W24)</f>
        <v>19</v>
      </c>
      <c r="Y20" s="103">
        <f>SUM(Y22:Y24)</f>
        <v>0</v>
      </c>
      <c r="AA20" s="103">
        <f>SUM(AA22:AA24)</f>
        <v>0</v>
      </c>
      <c r="AB20" s="10"/>
      <c r="AC20" s="354" t="str">
        <f>IF(Y20-AA20=0,"",Y20-AA20)</f>
        <v/>
      </c>
      <c r="AD20" s="1"/>
    </row>
    <row r="21" spans="1:30" ht="16.5" x14ac:dyDescent="0.3">
      <c r="A21" s="1"/>
      <c r="D21" s="10"/>
      <c r="E21" s="10"/>
      <c r="F21" s="10"/>
      <c r="G21" s="10"/>
      <c r="H21" s="10"/>
      <c r="K21" s="10"/>
      <c r="L21" s="10"/>
      <c r="N21" s="20" t="s">
        <v>32</v>
      </c>
      <c r="O21" s="67"/>
      <c r="R21" s="10"/>
      <c r="S21" s="10"/>
      <c r="T21" s="10"/>
      <c r="U21" s="10"/>
      <c r="V21" s="10"/>
      <c r="W21" s="14"/>
      <c r="Y21" s="10"/>
      <c r="AA21" s="10"/>
      <c r="AB21" s="10"/>
      <c r="AD21" s="1"/>
    </row>
    <row r="22" spans="1:30" ht="16.5" x14ac:dyDescent="0.3">
      <c r="A22" s="1"/>
      <c r="B22" s="26" t="s">
        <v>172</v>
      </c>
      <c r="D22" s="10"/>
      <c r="E22" s="10"/>
      <c r="F22" s="10"/>
      <c r="G22" s="10"/>
      <c r="H22" s="10"/>
      <c r="I22" s="84">
        <v>7</v>
      </c>
      <c r="J22" s="64"/>
      <c r="K22" s="145">
        <f>'20A1'!G10</f>
        <v>0</v>
      </c>
      <c r="L22" s="74"/>
      <c r="M22" s="282" t="str">
        <f>IF(K22&gt;0,IF('Scoring Checklist'!C15&gt;='Scoring Checklist'!B15,N$13,N$14),N$15)</f>
        <v>N/A</v>
      </c>
      <c r="N22" s="20" t="s">
        <v>33</v>
      </c>
      <c r="O22" s="64"/>
      <c r="P22" s="26" t="s">
        <v>172</v>
      </c>
      <c r="Q22" s="14"/>
      <c r="R22" s="13"/>
      <c r="S22" s="13"/>
      <c r="T22" s="13"/>
      <c r="U22" s="13"/>
      <c r="V22" s="13"/>
      <c r="W22" s="84">
        <v>7</v>
      </c>
      <c r="Y22" s="145">
        <f>'20A1'!G10</f>
        <v>0</v>
      </c>
      <c r="Z22" s="64"/>
      <c r="AA22" s="145">
        <f>'20A1'!T10</f>
        <v>0</v>
      </c>
      <c r="AB22" s="73"/>
      <c r="AC22" s="280" t="str">
        <f>IF(Y22-AA22=0,"",Y22-AA22)</f>
        <v/>
      </c>
      <c r="AD22" s="1"/>
    </row>
    <row r="23" spans="1:30" ht="16.5" x14ac:dyDescent="0.3">
      <c r="A23" s="1"/>
      <c r="B23" s="26" t="s">
        <v>182</v>
      </c>
      <c r="D23" s="10"/>
      <c r="E23" s="10"/>
      <c r="F23" s="10"/>
      <c r="G23" s="10"/>
      <c r="H23" s="10"/>
      <c r="I23" s="84">
        <v>2</v>
      </c>
      <c r="J23" s="64"/>
      <c r="K23" s="145">
        <f>'20A2'!I10</f>
        <v>0</v>
      </c>
      <c r="L23" s="74"/>
      <c r="M23" s="282" t="str">
        <f>IF(K23&gt;0,IF('Scoring Checklist'!C18&gt;='Scoring Checklist'!B18,N$13,N$14),N$15)</f>
        <v>N/A</v>
      </c>
      <c r="N23" s="20"/>
      <c r="O23" s="64"/>
      <c r="P23" s="26" t="s">
        <v>182</v>
      </c>
      <c r="Q23" s="14"/>
      <c r="R23" s="13"/>
      <c r="S23" s="13"/>
      <c r="T23" s="13"/>
      <c r="U23" s="13"/>
      <c r="V23" s="13"/>
      <c r="W23" s="84">
        <v>2</v>
      </c>
      <c r="Y23" s="145">
        <f>'20A2'!I10</f>
        <v>0</v>
      </c>
      <c r="Z23" s="64"/>
      <c r="AA23" s="145">
        <f>'20A2'!V10</f>
        <v>0</v>
      </c>
      <c r="AB23" s="73"/>
      <c r="AC23" s="280" t="str">
        <f>IF(Y23-AA23=0,"",Y23-AA23)</f>
        <v/>
      </c>
      <c r="AD23" s="1"/>
    </row>
    <row r="24" spans="1:30" ht="16.5" x14ac:dyDescent="0.3">
      <c r="A24" s="1"/>
      <c r="B24" s="26" t="s">
        <v>256</v>
      </c>
      <c r="D24" s="10"/>
      <c r="E24" s="10"/>
      <c r="F24" s="10"/>
      <c r="G24" s="10"/>
      <c r="H24" s="10"/>
      <c r="I24" s="84">
        <v>10</v>
      </c>
      <c r="J24" s="64"/>
      <c r="K24" s="145">
        <f>'20A3'!G10</f>
        <v>0</v>
      </c>
      <c r="L24" s="74"/>
      <c r="M24" s="282" t="str">
        <f>IF(K24&gt;0,IF('Scoring Checklist'!C21&gt;='Scoring Checklist'!B21,N$13,N$14),N$15)</f>
        <v>N/A</v>
      </c>
      <c r="N24" s="20"/>
      <c r="O24" s="64"/>
      <c r="P24" s="26" t="s">
        <v>256</v>
      </c>
      <c r="Q24" s="14"/>
      <c r="R24" s="13"/>
      <c r="S24" s="13"/>
      <c r="T24" s="13"/>
      <c r="U24" s="13"/>
      <c r="V24" s="13"/>
      <c r="W24" s="84">
        <v>10</v>
      </c>
      <c r="Y24" s="145">
        <f>'20A3'!G10</f>
        <v>0</v>
      </c>
      <c r="Z24" s="64"/>
      <c r="AA24" s="145">
        <f>'20A3'!S10</f>
        <v>0</v>
      </c>
      <c r="AB24" s="73"/>
      <c r="AC24" s="280" t="str">
        <f>IF(Y24-AA24=0,"",Y24-AA24)</f>
        <v/>
      </c>
      <c r="AD24" s="1"/>
    </row>
    <row r="25" spans="1:30" x14ac:dyDescent="0.25">
      <c r="A25" s="1"/>
      <c r="B25" s="26"/>
      <c r="D25" s="10"/>
      <c r="E25" s="10"/>
      <c r="F25" s="10"/>
      <c r="G25" s="10"/>
      <c r="H25" s="10"/>
      <c r="I25" s="14"/>
      <c r="J25" s="64"/>
      <c r="K25" s="14"/>
      <c r="L25" s="14"/>
      <c r="M25" s="14"/>
      <c r="N25" s="64"/>
      <c r="O25" s="64"/>
      <c r="P25" s="26"/>
      <c r="Q25" s="14"/>
      <c r="R25" s="13"/>
      <c r="S25" s="13"/>
      <c r="T25" s="13"/>
      <c r="U25" s="13"/>
      <c r="V25" s="13"/>
      <c r="W25" s="14"/>
      <c r="Y25" s="14"/>
      <c r="Z25" s="64"/>
      <c r="AA25" s="14"/>
      <c r="AB25" s="10"/>
      <c r="AD25" s="1"/>
    </row>
    <row r="26" spans="1:30" x14ac:dyDescent="0.25">
      <c r="A26" s="1"/>
      <c r="B26" s="12" t="s">
        <v>111</v>
      </c>
      <c r="D26" s="10"/>
      <c r="E26" s="10"/>
      <c r="F26" s="10"/>
      <c r="G26" s="10"/>
      <c r="H26" s="10"/>
      <c r="I26" s="130">
        <f>SUM(I28:I29)</f>
        <v>10</v>
      </c>
      <c r="J26" s="64"/>
      <c r="K26" s="173">
        <f>SUM(K28:K29)</f>
        <v>0</v>
      </c>
      <c r="L26" s="13"/>
      <c r="M26" s="14"/>
      <c r="N26" s="64"/>
      <c r="O26" s="64"/>
      <c r="P26" s="12" t="s">
        <v>111</v>
      </c>
      <c r="Q26" s="14"/>
      <c r="R26" s="13"/>
      <c r="S26" s="13"/>
      <c r="T26" s="13"/>
      <c r="U26" s="13"/>
      <c r="V26" s="13"/>
      <c r="W26" s="130">
        <f>SUM(W28:W29)</f>
        <v>10</v>
      </c>
      <c r="Y26" s="131">
        <f>SUM(Y28:Y29)</f>
        <v>0</v>
      </c>
      <c r="Z26" s="64"/>
      <c r="AA26" s="131">
        <f>SUM(AA28:AA29)</f>
        <v>0</v>
      </c>
      <c r="AB26" s="10"/>
      <c r="AC26" s="354" t="str">
        <f>IF(Y26-AA26=0,"",Y26-AA26)</f>
        <v/>
      </c>
      <c r="AD26" s="1"/>
    </row>
    <row r="27" spans="1:30" x14ac:dyDescent="0.25">
      <c r="A27" s="1"/>
      <c r="D27" s="10"/>
      <c r="E27" s="10"/>
      <c r="F27" s="10"/>
      <c r="G27" s="10"/>
      <c r="H27" s="10"/>
      <c r="I27" s="14"/>
      <c r="J27" s="64"/>
      <c r="K27" s="13"/>
      <c r="L27" s="13"/>
      <c r="M27" s="14"/>
      <c r="N27" s="64"/>
      <c r="O27" s="64"/>
      <c r="Q27" s="14"/>
      <c r="R27" s="13"/>
      <c r="S27" s="13"/>
      <c r="T27" s="13"/>
      <c r="U27" s="13"/>
      <c r="V27" s="13"/>
      <c r="W27" s="14"/>
      <c r="Y27" s="13"/>
      <c r="Z27" s="64"/>
      <c r="AA27" s="13"/>
      <c r="AB27" s="10"/>
      <c r="AD27" s="1"/>
    </row>
    <row r="28" spans="1:30" x14ac:dyDescent="0.25">
      <c r="A28" s="1"/>
      <c r="B28" s="26" t="s">
        <v>162</v>
      </c>
      <c r="D28" s="10"/>
      <c r="E28" s="10"/>
      <c r="F28" s="10"/>
      <c r="G28" s="10"/>
      <c r="H28" s="10"/>
      <c r="I28" s="84">
        <v>3</v>
      </c>
      <c r="J28" s="64"/>
      <c r="K28" s="174">
        <f>'20B1'!I10</f>
        <v>0</v>
      </c>
      <c r="L28" s="74"/>
      <c r="M28" s="175" t="str">
        <f>IF(K28&gt;0,IF('Scoring Checklist'!C26&gt;='Scoring Checklist'!B26,N$13,N$14),N$15)</f>
        <v>N/A</v>
      </c>
      <c r="N28" s="64"/>
      <c r="O28" s="64"/>
      <c r="P28" s="26" t="s">
        <v>162</v>
      </c>
      <c r="Q28" s="14"/>
      <c r="R28" s="13"/>
      <c r="S28" s="13"/>
      <c r="T28" s="13"/>
      <c r="U28" s="13"/>
      <c r="V28" s="13"/>
      <c r="W28" s="84">
        <v>3</v>
      </c>
      <c r="Y28" s="145">
        <f>'20B1'!I10</f>
        <v>0</v>
      </c>
      <c r="Z28" s="64"/>
      <c r="AA28" s="145">
        <f>'20B1'!W10</f>
        <v>0</v>
      </c>
      <c r="AB28" s="73"/>
      <c r="AC28" s="280" t="str">
        <f>IF(Y28-AA28=0,"",Y28-AA28)</f>
        <v/>
      </c>
      <c r="AD28" s="1"/>
    </row>
    <row r="29" spans="1:30" x14ac:dyDescent="0.25">
      <c r="A29" s="1"/>
      <c r="B29" s="26" t="s">
        <v>139</v>
      </c>
      <c r="D29" s="10"/>
      <c r="E29" s="10"/>
      <c r="F29" s="10"/>
      <c r="G29" s="10"/>
      <c r="H29" s="10"/>
      <c r="I29" s="84">
        <v>7</v>
      </c>
      <c r="J29" s="64"/>
      <c r="K29" s="145">
        <f>'20B2'!G10</f>
        <v>0</v>
      </c>
      <c r="L29" s="74"/>
      <c r="M29" s="175" t="str">
        <f>IF(K29&gt;0,IF('Scoring Checklist'!C31&gt;='Scoring Checklist'!B31,N$13,N$14),N$15)</f>
        <v>N/A</v>
      </c>
      <c r="N29" s="64"/>
      <c r="O29" s="64"/>
      <c r="P29" s="26" t="s">
        <v>139</v>
      </c>
      <c r="Q29" s="14"/>
      <c r="R29" s="13"/>
      <c r="S29" s="13"/>
      <c r="T29" s="13"/>
      <c r="U29" s="13"/>
      <c r="V29" s="13"/>
      <c r="W29" s="84">
        <v>7</v>
      </c>
      <c r="Y29" s="145">
        <f>'20B2'!G10</f>
        <v>0</v>
      </c>
      <c r="Z29" s="64"/>
      <c r="AA29" s="145">
        <f>'20B2'!T10</f>
        <v>0</v>
      </c>
      <c r="AB29" s="10"/>
      <c r="AC29" s="280" t="str">
        <f>IF(Y29-AA29=0,"",Y29-AA29)</f>
        <v/>
      </c>
      <c r="AD29" s="1"/>
    </row>
    <row r="30" spans="1:30" x14ac:dyDescent="0.25">
      <c r="A30" s="1"/>
      <c r="B30" s="1"/>
      <c r="C30" s="1"/>
      <c r="D30" s="1"/>
      <c r="E30" s="1"/>
      <c r="F30" s="1"/>
      <c r="G30" s="1"/>
      <c r="H30" s="1"/>
      <c r="I30" s="64"/>
      <c r="J30" s="64"/>
      <c r="K30" s="64"/>
      <c r="L30" s="64"/>
      <c r="M30" s="64"/>
      <c r="N30" s="64"/>
      <c r="O30" s="64"/>
      <c r="P30" s="1"/>
      <c r="Q30" s="64"/>
      <c r="R30" s="64"/>
      <c r="S30" s="64"/>
      <c r="T30" s="64"/>
      <c r="U30" s="64"/>
      <c r="V30" s="64"/>
      <c r="W30" s="64"/>
      <c r="Y30" s="64"/>
      <c r="Z30" s="64"/>
      <c r="AA30" s="64"/>
      <c r="AB30" s="10"/>
      <c r="AD30" s="1"/>
    </row>
    <row r="31" spans="1:30" x14ac:dyDescent="0.25">
      <c r="A31" s="1"/>
      <c r="B31" s="12" t="s">
        <v>131</v>
      </c>
      <c r="D31" s="10"/>
      <c r="E31" s="10"/>
      <c r="F31" s="10"/>
      <c r="G31" s="10"/>
      <c r="H31" s="10"/>
      <c r="I31" s="130">
        <f>SUM(I33:I39)-I36</f>
        <v>30</v>
      </c>
      <c r="J31" s="64"/>
      <c r="K31" s="131">
        <f>SUM(K35,K37:K39)</f>
        <v>0</v>
      </c>
      <c r="L31" s="13"/>
      <c r="M31" s="14"/>
      <c r="N31" s="64"/>
      <c r="O31" s="64"/>
      <c r="P31" s="12" t="s">
        <v>131</v>
      </c>
      <c r="Q31" s="14"/>
      <c r="R31" s="13"/>
      <c r="S31" s="13"/>
      <c r="T31" s="13"/>
      <c r="U31" s="13"/>
      <c r="V31" s="13"/>
      <c r="W31" s="130">
        <f>SUM(W33:W39)-W36</f>
        <v>30</v>
      </c>
      <c r="Y31" s="131">
        <f>SUM(Y33:Y39)</f>
        <v>0</v>
      </c>
      <c r="Z31" s="64"/>
      <c r="AA31" s="131">
        <f>SUM(AA33:AA39)</f>
        <v>0</v>
      </c>
      <c r="AB31" s="10"/>
      <c r="AC31" s="354" t="str">
        <f>IF(Y31-AA31=0,"",Y31-AA31)</f>
        <v/>
      </c>
      <c r="AD31" s="1"/>
    </row>
    <row r="32" spans="1:30" x14ac:dyDescent="0.25">
      <c r="A32" s="1"/>
      <c r="D32" s="10"/>
      <c r="E32" s="10"/>
      <c r="F32" s="10"/>
      <c r="G32" s="10"/>
      <c r="H32" s="10"/>
      <c r="I32" s="14"/>
      <c r="J32" s="64"/>
      <c r="K32" s="13"/>
      <c r="L32" s="13"/>
      <c r="M32" s="14"/>
      <c r="N32" s="64"/>
      <c r="O32" s="64"/>
      <c r="Q32" s="14"/>
      <c r="R32" s="13"/>
      <c r="S32" s="13"/>
      <c r="T32" s="13"/>
      <c r="U32" s="13"/>
      <c r="V32" s="13"/>
      <c r="W32" s="14"/>
      <c r="Y32" s="13"/>
      <c r="Z32" s="64"/>
      <c r="AA32" s="13"/>
      <c r="AB32" s="10"/>
      <c r="AD32" s="1"/>
    </row>
    <row r="33" spans="1:30" x14ac:dyDescent="0.25">
      <c r="A33" s="1"/>
      <c r="B33" s="26" t="s">
        <v>260</v>
      </c>
      <c r="D33" s="10"/>
      <c r="E33" s="10"/>
      <c r="F33" s="10"/>
      <c r="G33" s="10"/>
      <c r="H33" s="10"/>
      <c r="I33" s="84">
        <v>3</v>
      </c>
      <c r="J33" s="64"/>
      <c r="K33" s="171"/>
      <c r="L33" s="13"/>
      <c r="M33" s="177" t="s">
        <v>213</v>
      </c>
      <c r="N33" s="64"/>
      <c r="O33" s="64"/>
      <c r="P33" s="26" t="s">
        <v>260</v>
      </c>
      <c r="Q33" s="14"/>
      <c r="R33" s="13"/>
      <c r="S33" s="13"/>
      <c r="T33" s="13"/>
      <c r="U33" s="13"/>
      <c r="V33" s="13"/>
      <c r="W33" s="84">
        <v>3</v>
      </c>
      <c r="Y33" s="172"/>
      <c r="Z33" s="64"/>
      <c r="AA33" s="178">
        <f>'20C1'!W10</f>
        <v>0</v>
      </c>
      <c r="AB33" s="10"/>
      <c r="AC33" s="381" t="str">
        <f>IF(Y33-AA33=0,"",Y33-AA33)</f>
        <v/>
      </c>
      <c r="AD33" s="1"/>
    </row>
    <row r="34" spans="1:30" x14ac:dyDescent="0.25">
      <c r="A34" s="1"/>
      <c r="B34" s="26" t="s">
        <v>158</v>
      </c>
      <c r="D34" s="10"/>
      <c r="E34" s="10"/>
      <c r="F34" s="10"/>
      <c r="G34" s="10"/>
      <c r="H34" s="10"/>
      <c r="I34" s="13"/>
      <c r="J34" s="64"/>
      <c r="K34" s="13"/>
      <c r="L34" s="74"/>
      <c r="M34" s="13"/>
      <c r="N34" s="64"/>
      <c r="O34" s="64"/>
      <c r="P34" s="26" t="s">
        <v>158</v>
      </c>
      <c r="Q34" s="14"/>
      <c r="R34" s="13"/>
      <c r="S34" s="13"/>
      <c r="T34" s="13"/>
      <c r="U34" s="13"/>
      <c r="V34" s="13"/>
      <c r="W34" s="13"/>
      <c r="Y34" s="74"/>
      <c r="Z34" s="64"/>
      <c r="AA34" s="74"/>
      <c r="AB34" s="73"/>
      <c r="AC34" s="2"/>
      <c r="AD34" s="1"/>
    </row>
    <row r="35" spans="1:30" x14ac:dyDescent="0.25">
      <c r="A35" s="1"/>
      <c r="B35" s="26"/>
      <c r="C35" s="26" t="s">
        <v>387</v>
      </c>
      <c r="D35" s="10"/>
      <c r="E35" s="10"/>
      <c r="F35" s="10"/>
      <c r="G35" s="10"/>
      <c r="H35" s="10"/>
      <c r="I35" s="84">
        <v>10</v>
      </c>
      <c r="J35" s="64"/>
      <c r="K35" s="145">
        <f>'20C2a'!H10</f>
        <v>0</v>
      </c>
      <c r="L35" s="74"/>
      <c r="M35" s="175" t="str">
        <f>IF(K35&gt;0,IF('Scoring Checklist'!C43&gt;='Scoring Checklist'!B43,N$13,N$14),N$15)</f>
        <v>N/A</v>
      </c>
      <c r="N35" s="64"/>
      <c r="O35" s="64"/>
      <c r="P35" s="26"/>
      <c r="Q35" s="108" t="s">
        <v>387</v>
      </c>
      <c r="R35" s="13"/>
      <c r="S35" s="13"/>
      <c r="T35" s="13"/>
      <c r="U35" s="13"/>
      <c r="V35" s="13"/>
      <c r="W35" s="84">
        <v>10</v>
      </c>
      <c r="Y35" s="145">
        <f>'20C2a'!H10</f>
        <v>0</v>
      </c>
      <c r="Z35" s="64"/>
      <c r="AA35" s="145">
        <f>'20C2a'!U10</f>
        <v>0</v>
      </c>
      <c r="AB35" s="73"/>
      <c r="AC35" s="280" t="str">
        <f>IF(Y35-AA35=0,"",Y35-AA35)</f>
        <v/>
      </c>
      <c r="AD35" s="1"/>
    </row>
    <row r="36" spans="1:30" x14ac:dyDescent="0.25">
      <c r="A36" s="1"/>
      <c r="B36" s="26"/>
      <c r="C36" s="26" t="s">
        <v>273</v>
      </c>
      <c r="D36" s="10"/>
      <c r="E36" s="10"/>
      <c r="F36" s="10"/>
      <c r="G36" s="10"/>
      <c r="H36" s="10"/>
      <c r="I36" s="84">
        <v>10</v>
      </c>
      <c r="J36" s="64"/>
      <c r="K36" s="169">
        <f>'20C2b'!I10</f>
        <v>0</v>
      </c>
      <c r="L36" s="74"/>
      <c r="M36" s="175" t="s">
        <v>213</v>
      </c>
      <c r="N36" s="64"/>
      <c r="O36" s="64"/>
      <c r="P36" s="26"/>
      <c r="Q36" s="108" t="s">
        <v>183</v>
      </c>
      <c r="R36" s="13"/>
      <c r="S36" s="13"/>
      <c r="T36" s="13"/>
      <c r="U36" s="13"/>
      <c r="V36" s="13"/>
      <c r="W36" s="84">
        <v>10</v>
      </c>
      <c r="Y36" s="176">
        <f>'20C2b'!I10</f>
        <v>0</v>
      </c>
      <c r="Z36" s="64"/>
      <c r="AA36" s="146">
        <f>'20C2b'!W10</f>
        <v>0</v>
      </c>
      <c r="AB36" s="73"/>
      <c r="AC36" s="280" t="str">
        <f>IF(Y36-AA36=0,"",Y36-AA36)</f>
        <v/>
      </c>
      <c r="AD36" s="1"/>
    </row>
    <row r="37" spans="1:30" s="64" customFormat="1" x14ac:dyDescent="0.25">
      <c r="B37" s="108" t="s">
        <v>160</v>
      </c>
      <c r="C37" s="14"/>
      <c r="D37" s="13"/>
      <c r="E37" s="13"/>
      <c r="F37" s="13"/>
      <c r="G37" s="13"/>
      <c r="H37" s="13"/>
      <c r="I37" s="84">
        <v>5</v>
      </c>
      <c r="K37" s="145">
        <f>'20C3'!H12</f>
        <v>0</v>
      </c>
      <c r="L37" s="74"/>
      <c r="M37" s="282" t="str">
        <f>IF(K37&gt;0,IF('Scoring Checklist'!C53&gt;='Scoring Checklist'!B53,N$13,N$14),N$15)</f>
        <v>N/A</v>
      </c>
      <c r="P37" s="108" t="s">
        <v>160</v>
      </c>
      <c r="Q37" s="14"/>
      <c r="R37" s="13"/>
      <c r="S37" s="13"/>
      <c r="T37" s="13"/>
      <c r="U37" s="13"/>
      <c r="V37" s="13"/>
      <c r="W37" s="145">
        <v>5</v>
      </c>
      <c r="Y37" s="145">
        <f>'20C3'!H12</f>
        <v>0</v>
      </c>
      <c r="AA37" s="145">
        <f>'20C3'!X12</f>
        <v>0</v>
      </c>
      <c r="AB37" s="74"/>
      <c r="AC37" s="280" t="str">
        <f>IF(Y37-AA37=0,"",Y37-AA37)</f>
        <v/>
      </c>
    </row>
    <row r="38" spans="1:30" x14ac:dyDescent="0.25">
      <c r="A38" s="1"/>
      <c r="B38" s="26" t="s">
        <v>135</v>
      </c>
      <c r="D38" s="10"/>
      <c r="E38" s="10"/>
      <c r="F38" s="10"/>
      <c r="G38" s="10"/>
      <c r="H38" s="10"/>
      <c r="I38" s="84">
        <v>3</v>
      </c>
      <c r="J38" s="64"/>
      <c r="K38" s="145">
        <f>'20C4'!G10</f>
        <v>0</v>
      </c>
      <c r="L38" s="74"/>
      <c r="M38" s="282" t="str">
        <f>IF(K38&gt;0,IF('Scoring Checklist'!C59&gt;='Scoring Checklist'!B59,N$13,N$14),N$15)</f>
        <v>N/A</v>
      </c>
      <c r="N38" s="64"/>
      <c r="O38" s="64"/>
      <c r="P38" s="26" t="s">
        <v>135</v>
      </c>
      <c r="Q38" s="14"/>
      <c r="R38" s="13"/>
      <c r="S38" s="13"/>
      <c r="T38" s="13"/>
      <c r="U38" s="13"/>
      <c r="V38" s="13"/>
      <c r="W38" s="84">
        <v>3</v>
      </c>
      <c r="Y38" s="145">
        <f>'20C4'!G10</f>
        <v>0</v>
      </c>
      <c r="Z38" s="64"/>
      <c r="AA38" s="145">
        <f>'20C4'!T10</f>
        <v>0</v>
      </c>
      <c r="AB38" s="73"/>
      <c r="AC38" s="280" t="str">
        <f>IF(Y38-AA38=0,"",Y38-AA38)</f>
        <v/>
      </c>
      <c r="AD38" s="1"/>
    </row>
    <row r="39" spans="1:30" x14ac:dyDescent="0.25">
      <c r="A39" s="1"/>
      <c r="B39" s="26" t="s">
        <v>136</v>
      </c>
      <c r="D39" s="10"/>
      <c r="E39" s="10"/>
      <c r="F39" s="10"/>
      <c r="G39" s="10"/>
      <c r="H39" s="10"/>
      <c r="I39" s="84">
        <v>9</v>
      </c>
      <c r="J39" s="64"/>
      <c r="K39" s="174">
        <f>'20C5'!H10</f>
        <v>0</v>
      </c>
      <c r="L39" s="74"/>
      <c r="M39" s="282" t="str">
        <f>IF(K39&gt;0,IF('Scoring Checklist'!C71&gt;='Scoring Checklist'!B71,N$13,N$14),N$15)</f>
        <v>N/A</v>
      </c>
      <c r="N39" s="64"/>
      <c r="O39" s="64"/>
      <c r="P39" s="26" t="s">
        <v>136</v>
      </c>
      <c r="Q39" s="14"/>
      <c r="R39" s="13"/>
      <c r="S39" s="13"/>
      <c r="T39" s="13"/>
      <c r="U39" s="13"/>
      <c r="V39" s="13"/>
      <c r="W39" s="84">
        <v>9</v>
      </c>
      <c r="Y39" s="145">
        <f>'20C5'!H10</f>
        <v>0</v>
      </c>
      <c r="Z39" s="64"/>
      <c r="AA39" s="145">
        <f>'20C5'!AE10</f>
        <v>0</v>
      </c>
      <c r="AB39" s="73"/>
      <c r="AC39" s="280" t="str">
        <f>IF(Y39-AA39=0,"",Y39-AA39)</f>
        <v/>
      </c>
      <c r="AD39" s="1"/>
    </row>
    <row r="40" spans="1:30" ht="15.6" customHeight="1" x14ac:dyDescent="0.3">
      <c r="A40" s="1"/>
      <c r="B40" s="19" t="s">
        <v>367</v>
      </c>
      <c r="C40" s="251"/>
      <c r="D40" s="251"/>
      <c r="E40" s="251"/>
      <c r="F40" s="251"/>
      <c r="G40" s="251"/>
      <c r="H40" s="251"/>
      <c r="I40" s="251"/>
      <c r="J40" s="251"/>
      <c r="K40" s="251"/>
      <c r="L40" s="251"/>
      <c r="M40" s="251"/>
      <c r="N40" s="64"/>
      <c r="O40" s="64"/>
      <c r="P40" s="19"/>
      <c r="Q40" s="64"/>
      <c r="R40" s="64"/>
      <c r="S40" s="64"/>
      <c r="T40" s="64"/>
      <c r="U40" s="64"/>
      <c r="V40" s="64"/>
      <c r="W40" s="64"/>
      <c r="Y40" s="64"/>
      <c r="Z40" s="64"/>
      <c r="AA40" s="64"/>
      <c r="AB40" s="10"/>
      <c r="AD40" s="1"/>
    </row>
    <row r="41" spans="1:30" x14ac:dyDescent="0.25">
      <c r="A41" s="1"/>
      <c r="B41" s="364"/>
      <c r="C41" s="364"/>
      <c r="D41" s="364"/>
      <c r="E41" s="364"/>
      <c r="F41" s="364"/>
      <c r="G41" s="364"/>
      <c r="H41" s="364"/>
      <c r="I41" s="364"/>
      <c r="J41" s="64"/>
      <c r="K41" s="64"/>
      <c r="L41" s="64"/>
      <c r="M41" s="64"/>
      <c r="N41" s="64"/>
      <c r="O41" s="64"/>
      <c r="P41" s="364"/>
      <c r="Q41" s="64"/>
      <c r="R41" s="64"/>
      <c r="S41" s="64"/>
      <c r="T41" s="64"/>
      <c r="U41" s="64"/>
      <c r="V41" s="64"/>
      <c r="W41" s="64"/>
      <c r="Y41" s="64"/>
      <c r="Z41" s="64"/>
      <c r="AA41" s="64"/>
      <c r="AB41" s="10"/>
      <c r="AD41" s="1"/>
    </row>
    <row r="42" spans="1:30" x14ac:dyDescent="0.25">
      <c r="A42" s="1"/>
      <c r="B42" s="12" t="s">
        <v>112</v>
      </c>
      <c r="D42" s="10"/>
      <c r="E42" s="10"/>
      <c r="F42" s="10"/>
      <c r="G42" s="10"/>
      <c r="H42" s="10"/>
      <c r="I42" s="130">
        <f>SUM(I44:I46)</f>
        <v>7</v>
      </c>
      <c r="J42" s="64"/>
      <c r="K42" s="131">
        <f>SUM(K44:K46)</f>
        <v>0</v>
      </c>
      <c r="L42" s="13"/>
      <c r="M42" s="14"/>
      <c r="N42" s="64"/>
      <c r="O42" s="64"/>
      <c r="P42" s="12" t="s">
        <v>112</v>
      </c>
      <c r="Q42" s="14"/>
      <c r="R42" s="13"/>
      <c r="S42" s="13"/>
      <c r="T42" s="13"/>
      <c r="U42" s="13"/>
      <c r="V42" s="13"/>
      <c r="W42" s="130">
        <f>SUM(W44:W46)</f>
        <v>7</v>
      </c>
      <c r="Y42" s="131">
        <f>SUM(Y44:Y46)</f>
        <v>0</v>
      </c>
      <c r="Z42" s="64"/>
      <c r="AA42" s="131">
        <f>SUM(AA44:AA46)</f>
        <v>0</v>
      </c>
      <c r="AB42" s="10"/>
      <c r="AC42" s="354" t="str">
        <f>IF(Y42-AA42=0,"",Y42-AA42)</f>
        <v/>
      </c>
      <c r="AD42" s="1"/>
    </row>
    <row r="43" spans="1:30" x14ac:dyDescent="0.25">
      <c r="A43" s="1"/>
      <c r="D43" s="10"/>
      <c r="E43" s="10"/>
      <c r="F43" s="10"/>
      <c r="G43" s="10"/>
      <c r="H43" s="10"/>
      <c r="I43" s="14"/>
      <c r="J43" s="64"/>
      <c r="K43" s="13"/>
      <c r="L43" s="13"/>
      <c r="M43" s="14"/>
      <c r="N43" s="64"/>
      <c r="O43" s="64"/>
      <c r="Q43" s="14"/>
      <c r="R43" s="13"/>
      <c r="S43" s="13"/>
      <c r="T43" s="13"/>
      <c r="U43" s="13"/>
      <c r="V43" s="13"/>
      <c r="W43" s="14"/>
      <c r="Y43" s="13"/>
      <c r="Z43" s="64"/>
      <c r="AA43" s="13"/>
      <c r="AB43" s="10"/>
      <c r="AD43" s="1"/>
    </row>
    <row r="44" spans="1:30" x14ac:dyDescent="0.25">
      <c r="A44" s="1"/>
      <c r="B44" s="108" t="s">
        <v>184</v>
      </c>
      <c r="D44" s="10"/>
      <c r="E44" s="10"/>
      <c r="F44" s="10"/>
      <c r="G44" s="10"/>
      <c r="H44" s="10"/>
      <c r="I44" s="84">
        <v>2</v>
      </c>
      <c r="J44" s="64"/>
      <c r="K44" s="145">
        <f>'20D1'!I10</f>
        <v>0</v>
      </c>
      <c r="L44" s="66"/>
      <c r="M44" s="282" t="str">
        <f>IF(K44&gt;0,IF('Scoring Checklist'!C82&gt;='Scoring Checklist'!B82,N$13,N$14),N$15)</f>
        <v>N/A</v>
      </c>
      <c r="N44" s="64"/>
      <c r="O44" s="64"/>
      <c r="P44" s="108" t="s">
        <v>184</v>
      </c>
      <c r="Q44" s="14"/>
      <c r="R44" s="13"/>
      <c r="S44" s="13"/>
      <c r="T44" s="13"/>
      <c r="U44" s="13"/>
      <c r="V44" s="13"/>
      <c r="W44" s="84">
        <v>2</v>
      </c>
      <c r="Y44" s="145">
        <f>'20D1'!I10</f>
        <v>0</v>
      </c>
      <c r="Z44" s="64"/>
      <c r="AA44" s="145">
        <f>'20D1'!W10</f>
        <v>0</v>
      </c>
      <c r="AB44" s="73"/>
      <c r="AC44" s="280" t="str">
        <f>IF(Y44-AA44=0,"",Y44-AA44)</f>
        <v/>
      </c>
      <c r="AD44" s="1"/>
    </row>
    <row r="45" spans="1:30" x14ac:dyDescent="0.25">
      <c r="A45" s="1"/>
      <c r="B45" s="26" t="s">
        <v>185</v>
      </c>
      <c r="D45" s="10"/>
      <c r="E45" s="10"/>
      <c r="F45" s="10"/>
      <c r="G45" s="10"/>
      <c r="H45" s="10"/>
      <c r="I45" s="84">
        <v>2</v>
      </c>
      <c r="J45" s="64"/>
      <c r="K45" s="145">
        <f>'20D2'!I10</f>
        <v>0</v>
      </c>
      <c r="L45" s="74"/>
      <c r="M45" s="282" t="str">
        <f>IF(K45&gt;0,IF('Scoring Checklist'!C87&gt;='Scoring Checklist'!B87,N$13,N$14),N$15)</f>
        <v>N/A</v>
      </c>
      <c r="N45" s="64"/>
      <c r="O45" s="64"/>
      <c r="P45" s="26" t="s">
        <v>185</v>
      </c>
      <c r="Q45" s="14"/>
      <c r="R45" s="13"/>
      <c r="S45" s="13"/>
      <c r="T45" s="13"/>
      <c r="U45" s="13"/>
      <c r="V45" s="13"/>
      <c r="W45" s="84">
        <v>2</v>
      </c>
      <c r="Y45" s="145">
        <f>'20D2'!I10</f>
        <v>0</v>
      </c>
      <c r="Z45" s="64"/>
      <c r="AA45" s="145">
        <f>'20D2'!W10</f>
        <v>0</v>
      </c>
      <c r="AB45" s="73"/>
      <c r="AC45" s="280" t="str">
        <f>IF(Y45-AA45=0,"",Y45-AA45)</f>
        <v/>
      </c>
      <c r="AD45" s="1"/>
    </row>
    <row r="46" spans="1:30" x14ac:dyDescent="0.25">
      <c r="A46" s="1"/>
      <c r="B46" s="26" t="s">
        <v>186</v>
      </c>
      <c r="C46" s="1"/>
      <c r="D46" s="1"/>
      <c r="E46" s="1"/>
      <c r="F46" s="1"/>
      <c r="G46" s="1"/>
      <c r="H46" s="1"/>
      <c r="I46" s="84">
        <v>3</v>
      </c>
      <c r="J46" s="64"/>
      <c r="K46" s="145">
        <f>'20D3'!H10</f>
        <v>0</v>
      </c>
      <c r="L46" s="74"/>
      <c r="M46" s="175" t="str">
        <f>IF(K46&gt;0,IF('Scoring Checklist'!C93&gt;='Scoring Checklist'!B93,N$13,N$14),N$15)</f>
        <v>N/A</v>
      </c>
      <c r="N46" s="64"/>
      <c r="O46" s="64"/>
      <c r="P46" s="26" t="s">
        <v>186</v>
      </c>
      <c r="Q46" s="64"/>
      <c r="R46" s="64"/>
      <c r="S46" s="64"/>
      <c r="T46" s="64"/>
      <c r="U46" s="64"/>
      <c r="V46" s="64"/>
      <c r="W46" s="84">
        <v>3</v>
      </c>
      <c r="Y46" s="145">
        <f>'20D3'!H10</f>
        <v>0</v>
      </c>
      <c r="Z46" s="64"/>
      <c r="AA46" s="145">
        <f>'20D3'!U10</f>
        <v>0</v>
      </c>
      <c r="AB46" s="66"/>
      <c r="AC46" s="280" t="str">
        <f>IF(Y46-AA46=0,"",Y46-AA46)</f>
        <v/>
      </c>
      <c r="AD46" s="1"/>
    </row>
    <row r="47" spans="1:30" x14ac:dyDescent="0.25">
      <c r="A47" s="1"/>
      <c r="B47" s="1"/>
      <c r="C47" s="1"/>
      <c r="D47" s="1"/>
      <c r="E47" s="1"/>
      <c r="F47" s="1"/>
      <c r="G47" s="1"/>
      <c r="H47" s="1"/>
      <c r="I47" s="64"/>
      <c r="J47" s="64"/>
      <c r="K47" s="64"/>
      <c r="L47" s="64"/>
      <c r="M47" s="64"/>
      <c r="N47" s="64"/>
      <c r="O47" s="64"/>
      <c r="P47" s="1"/>
      <c r="Q47" s="64"/>
      <c r="R47" s="64"/>
      <c r="S47" s="64"/>
      <c r="T47" s="64"/>
      <c r="U47" s="64"/>
      <c r="V47" s="64"/>
      <c r="W47" s="64"/>
      <c r="Y47" s="64"/>
      <c r="Z47" s="64"/>
      <c r="AA47" s="64"/>
      <c r="AB47" s="10"/>
      <c r="AD47" s="1"/>
    </row>
    <row r="48" spans="1:30" x14ac:dyDescent="0.25">
      <c r="A48" s="1"/>
      <c r="B48" s="12" t="s">
        <v>113</v>
      </c>
      <c r="D48" s="11"/>
      <c r="I48" s="104">
        <f>SUM(I51:I56)-I52</f>
        <v>18</v>
      </c>
      <c r="J48" s="64"/>
      <c r="K48" s="105">
        <f>SUM(K51:K56)</f>
        <v>0</v>
      </c>
      <c r="L48" s="374"/>
      <c r="M48" s="14"/>
      <c r="N48" s="64"/>
      <c r="O48" s="64"/>
      <c r="P48" s="12" t="s">
        <v>113</v>
      </c>
      <c r="Q48" s="14"/>
      <c r="R48" s="66"/>
      <c r="S48" s="14"/>
      <c r="T48" s="14"/>
      <c r="U48" s="14"/>
      <c r="V48" s="14"/>
      <c r="W48" s="104">
        <f>SUM(W51:W56)-W52</f>
        <v>18</v>
      </c>
      <c r="Y48" s="105">
        <f>SUM(Y51:Y56)</f>
        <v>0</v>
      </c>
      <c r="Z48" s="64"/>
      <c r="AA48" s="105">
        <f>SUM(AA51:AA56)</f>
        <v>0</v>
      </c>
      <c r="AB48" s="10"/>
      <c r="AC48" s="354" t="str">
        <f>IF(Y48-AA48=0,"",Y48-AA48)</f>
        <v/>
      </c>
      <c r="AD48" s="1"/>
    </row>
    <row r="49" spans="1:30" ht="15" customHeight="1" x14ac:dyDescent="0.25">
      <c r="A49" s="1"/>
      <c r="D49" s="11"/>
      <c r="I49" s="14"/>
      <c r="J49" s="64"/>
      <c r="K49" s="14"/>
      <c r="L49" s="14"/>
      <c r="M49" s="14"/>
      <c r="N49" s="64"/>
      <c r="O49" s="64"/>
      <c r="Q49" s="14"/>
      <c r="R49" s="66"/>
      <c r="S49" s="14"/>
      <c r="T49" s="14"/>
      <c r="U49" s="14"/>
      <c r="V49" s="14"/>
      <c r="W49" s="14"/>
      <c r="Y49" s="14"/>
      <c r="Z49" s="64"/>
      <c r="AA49" s="14"/>
      <c r="AB49" s="10"/>
      <c r="AD49" s="1"/>
    </row>
    <row r="50" spans="1:30" ht="15" customHeight="1" x14ac:dyDescent="0.25">
      <c r="A50" s="1"/>
      <c r="B50" s="26" t="s">
        <v>261</v>
      </c>
      <c r="D50" s="11"/>
      <c r="I50" s="14"/>
      <c r="J50" s="64"/>
      <c r="K50" s="14"/>
      <c r="L50" s="14"/>
      <c r="M50" s="14"/>
      <c r="N50" s="64"/>
      <c r="O50" s="64"/>
      <c r="P50" s="26" t="s">
        <v>261</v>
      </c>
      <c r="Q50" s="14"/>
      <c r="R50" s="66"/>
      <c r="S50" s="14"/>
      <c r="T50" s="14"/>
      <c r="U50" s="14"/>
      <c r="V50" s="14"/>
      <c r="W50" s="14"/>
      <c r="Y50" s="14"/>
      <c r="Z50" s="64"/>
      <c r="AA50" s="14"/>
      <c r="AB50" s="10"/>
      <c r="AD50" s="1"/>
    </row>
    <row r="51" spans="1:30" ht="15" customHeight="1" x14ac:dyDescent="0.25">
      <c r="A51" s="1"/>
      <c r="B51" s="252" t="s">
        <v>386</v>
      </c>
      <c r="D51" s="11"/>
      <c r="I51" s="84">
        <v>8</v>
      </c>
      <c r="J51" s="64"/>
      <c r="K51" s="145">
        <f>IF('20E1'!F34="",0,'20E1'!F34)</f>
        <v>0</v>
      </c>
      <c r="L51" s="14"/>
      <c r="M51" s="282" t="str">
        <f>IF(K51&gt;0,IF('Scoring Checklist'!C104&gt;='Scoring Checklist'!B104,N$13,N$14),N$15)</f>
        <v>N/A</v>
      </c>
      <c r="N51" s="64"/>
      <c r="O51" s="64"/>
      <c r="P51" s="252" t="s">
        <v>386</v>
      </c>
      <c r="Q51" s="14"/>
      <c r="R51" s="66"/>
      <c r="S51" s="14"/>
      <c r="T51" s="14"/>
      <c r="U51" s="14"/>
      <c r="V51" s="14"/>
      <c r="W51" s="84">
        <v>8</v>
      </c>
      <c r="X51" s="64"/>
      <c r="Y51" s="101">
        <f>IF('20E1'!F34="",0,'20E1'!F34)</f>
        <v>0</v>
      </c>
      <c r="Z51" s="64"/>
      <c r="AA51" s="101">
        <f>IF('20E1'!S34="",0,'20E1'!S34)</f>
        <v>0</v>
      </c>
      <c r="AB51" s="10"/>
      <c r="AC51" s="280" t="str">
        <f>IF(Y51-AA51=0,"",Y51-AA51)</f>
        <v/>
      </c>
      <c r="AD51" s="1"/>
    </row>
    <row r="52" spans="1:30" ht="15" customHeight="1" x14ac:dyDescent="0.25">
      <c r="A52" s="1"/>
      <c r="B52" s="252" t="s">
        <v>262</v>
      </c>
      <c r="D52" s="11"/>
      <c r="I52" s="84">
        <v>8</v>
      </c>
      <c r="J52" s="64"/>
      <c r="K52" s="101">
        <f>SUM('20E1'!C47:C49)</f>
        <v>0</v>
      </c>
      <c r="L52" s="110"/>
      <c r="M52" s="282" t="str">
        <f>IF(K52&gt;0,IF('Scoring Checklist'!C104&gt;='Scoring Checklist'!B105,N$13,N$14),N$15)</f>
        <v>N/A</v>
      </c>
      <c r="N52" s="64"/>
      <c r="O52" s="64"/>
      <c r="P52" s="252" t="s">
        <v>262</v>
      </c>
      <c r="Q52" s="14"/>
      <c r="R52" s="66"/>
      <c r="S52" s="14"/>
      <c r="T52" s="14"/>
      <c r="U52" s="14"/>
      <c r="V52" s="14"/>
      <c r="W52" s="84">
        <v>8</v>
      </c>
      <c r="Y52" s="101">
        <f>SUM('20E1'!C47:C49)</f>
        <v>0</v>
      </c>
      <c r="Z52" s="64"/>
      <c r="AA52" s="101">
        <f>SUM('20E1'!P47:P49)</f>
        <v>0</v>
      </c>
      <c r="AB52" s="75"/>
      <c r="AC52" s="280" t="str">
        <f>IF(Y52-AA52=0,"",Y52-AA52)</f>
        <v/>
      </c>
    </row>
    <row r="53" spans="1:30" ht="15" customHeight="1" x14ac:dyDescent="0.25">
      <c r="A53" s="1"/>
      <c r="B53" s="108" t="s">
        <v>384</v>
      </c>
      <c r="C53" s="14"/>
      <c r="D53" s="11"/>
      <c r="I53" s="14"/>
      <c r="J53" s="64"/>
      <c r="K53" s="110"/>
      <c r="L53" s="110"/>
      <c r="M53" s="363"/>
      <c r="N53" s="64"/>
      <c r="O53" s="64"/>
      <c r="P53" s="108" t="s">
        <v>384</v>
      </c>
      <c r="Q53" s="14"/>
      <c r="R53" s="66"/>
      <c r="S53" s="14"/>
      <c r="T53" s="14"/>
      <c r="U53" s="14"/>
      <c r="V53" s="14"/>
      <c r="W53" s="14"/>
      <c r="Y53" s="110"/>
      <c r="Z53" s="64"/>
      <c r="AA53" s="110"/>
      <c r="AB53" s="75"/>
      <c r="AC53" s="2"/>
    </row>
    <row r="54" spans="1:30" ht="15" customHeight="1" x14ac:dyDescent="0.25">
      <c r="A54" s="1"/>
      <c r="B54" s="26" t="s">
        <v>263</v>
      </c>
      <c r="D54" s="11"/>
      <c r="I54" s="14"/>
      <c r="J54" s="64"/>
      <c r="K54" s="14"/>
      <c r="L54" s="14"/>
      <c r="M54" s="14"/>
      <c r="N54" s="64"/>
      <c r="O54" s="64"/>
      <c r="P54" s="26" t="s">
        <v>263</v>
      </c>
      <c r="Q54" s="14"/>
      <c r="R54" s="66"/>
      <c r="S54" s="14"/>
      <c r="T54" s="14"/>
      <c r="U54" s="14"/>
      <c r="V54" s="14"/>
      <c r="W54" s="14"/>
      <c r="Y54" s="110"/>
      <c r="Z54" s="64"/>
      <c r="AA54" s="110"/>
      <c r="AB54" s="75"/>
      <c r="AC54" s="2"/>
    </row>
    <row r="55" spans="1:30" ht="15" customHeight="1" x14ac:dyDescent="0.25">
      <c r="A55" s="1"/>
      <c r="B55" s="252" t="s">
        <v>271</v>
      </c>
      <c r="D55" s="11"/>
      <c r="I55" s="84">
        <v>2</v>
      </c>
      <c r="J55" s="64"/>
      <c r="K55" s="101">
        <f>'20E3a'!H10</f>
        <v>0</v>
      </c>
      <c r="L55" s="14"/>
      <c r="M55" s="282" t="str">
        <f>IF(K55&gt;0,IF('Scoring Checklist'!C114&gt;='Scoring Checklist'!B114,N$13,N$14),N$15)</f>
        <v>N/A</v>
      </c>
      <c r="N55" s="64"/>
      <c r="O55" s="64"/>
      <c r="P55" s="252" t="s">
        <v>271</v>
      </c>
      <c r="Q55" s="14"/>
      <c r="R55" s="66"/>
      <c r="S55" s="14"/>
      <c r="T55" s="14"/>
      <c r="U55" s="14"/>
      <c r="V55" s="14"/>
      <c r="W55" s="84">
        <v>2</v>
      </c>
      <c r="X55" s="64"/>
      <c r="Y55" s="101">
        <f>'20E3a'!H10</f>
        <v>0</v>
      </c>
      <c r="Z55" s="14"/>
      <c r="AA55" s="101">
        <f>'20E3a'!U10</f>
        <v>0</v>
      </c>
      <c r="AB55" s="75"/>
      <c r="AC55" s="280" t="str">
        <f t="shared" ref="AC55:AC56" si="0">IF(Y55-AA55=0,"",Y55-AA55)</f>
        <v/>
      </c>
    </row>
    <row r="56" spans="1:30" ht="15" customHeight="1" x14ac:dyDescent="0.25">
      <c r="A56" s="1"/>
      <c r="B56" s="252" t="s">
        <v>272</v>
      </c>
      <c r="D56" s="11"/>
      <c r="I56" s="84">
        <v>8</v>
      </c>
      <c r="J56" s="64"/>
      <c r="K56" s="101">
        <f>'20E3b'!H10</f>
        <v>0</v>
      </c>
      <c r="L56" s="110"/>
      <c r="M56" s="282" t="str">
        <f>IF(K56&gt;0,IF('Scoring Checklist'!C116&gt;='Scoring Checklist'!B116,N$13,N$14),N$15)</f>
        <v>N/A</v>
      </c>
      <c r="N56" s="64"/>
      <c r="O56" s="64"/>
      <c r="P56" s="252" t="s">
        <v>272</v>
      </c>
      <c r="Q56" s="14"/>
      <c r="R56" s="66"/>
      <c r="S56" s="14"/>
      <c r="T56" s="14"/>
      <c r="U56" s="14"/>
      <c r="V56" s="14"/>
      <c r="W56" s="84">
        <v>8</v>
      </c>
      <c r="X56" s="64"/>
      <c r="Y56" s="101">
        <f>'20E3b'!H10</f>
        <v>0</v>
      </c>
      <c r="Z56" s="110"/>
      <c r="AA56" s="294">
        <f>'20E3b'!U10</f>
        <v>0</v>
      </c>
      <c r="AB56" s="75"/>
      <c r="AC56" s="280" t="str">
        <f t="shared" si="0"/>
        <v/>
      </c>
    </row>
    <row r="57" spans="1:30" ht="15" customHeight="1" x14ac:dyDescent="0.25">
      <c r="A57" s="1"/>
      <c r="B57" s="26"/>
      <c r="D57" s="11"/>
      <c r="I57" s="14"/>
      <c r="J57" s="64"/>
      <c r="K57" s="110"/>
      <c r="L57" s="14"/>
      <c r="M57" s="363"/>
      <c r="N57" s="64"/>
      <c r="O57" s="64"/>
      <c r="P57" s="26"/>
      <c r="Q57" s="14"/>
      <c r="R57" s="66"/>
      <c r="S57" s="14"/>
      <c r="T57" s="14"/>
      <c r="U57" s="14"/>
      <c r="V57" s="14"/>
      <c r="W57" s="14"/>
      <c r="Y57" s="110"/>
      <c r="Z57" s="64"/>
      <c r="AA57" s="110"/>
      <c r="AB57" s="10"/>
    </row>
    <row r="58" spans="1:30" ht="15" customHeight="1" x14ac:dyDescent="0.25">
      <c r="A58" s="1"/>
      <c r="B58" s="12" t="s">
        <v>117</v>
      </c>
      <c r="D58" s="11"/>
      <c r="I58" s="104">
        <f>SUM(I60:I62)</f>
        <v>16</v>
      </c>
      <c r="J58" s="64"/>
      <c r="K58" s="105">
        <f>SUM(K60:K62)</f>
        <v>0</v>
      </c>
      <c r="L58" s="14"/>
      <c r="M58" s="363"/>
      <c r="N58" s="64"/>
      <c r="O58" s="64"/>
      <c r="P58" s="12" t="s">
        <v>117</v>
      </c>
      <c r="Q58" s="14"/>
      <c r="R58" s="66"/>
      <c r="S58" s="14"/>
      <c r="T58" s="14"/>
      <c r="U58" s="14"/>
      <c r="V58" s="14"/>
      <c r="W58" s="104">
        <f>SUM(W60:W62)</f>
        <v>16</v>
      </c>
      <c r="Y58" s="105">
        <f>SUM(Y60:Y62)</f>
        <v>0</v>
      </c>
      <c r="Z58" s="64"/>
      <c r="AA58" s="105">
        <f>SUM(AA60:AA62)</f>
        <v>0</v>
      </c>
      <c r="AB58" s="10"/>
      <c r="AC58" s="354" t="str">
        <f>IF(Y58-AA58=0,"",Y58-AA58)</f>
        <v/>
      </c>
    </row>
    <row r="59" spans="1:30" ht="15" customHeight="1" x14ac:dyDescent="0.25">
      <c r="A59" s="1"/>
      <c r="B59" s="26"/>
      <c r="D59" s="11"/>
      <c r="I59" s="14"/>
      <c r="J59" s="64"/>
      <c r="K59" s="110"/>
      <c r="L59" s="14"/>
      <c r="M59" s="363"/>
      <c r="N59" s="64"/>
      <c r="O59" s="64"/>
      <c r="P59" s="26"/>
      <c r="Q59" s="14"/>
      <c r="R59" s="66"/>
      <c r="S59" s="14"/>
      <c r="T59" s="14"/>
      <c r="U59" s="14"/>
      <c r="V59" s="14"/>
      <c r="W59" s="14"/>
      <c r="Y59" s="110"/>
      <c r="Z59" s="64"/>
      <c r="AA59" s="110"/>
      <c r="AB59" s="10"/>
    </row>
    <row r="60" spans="1:30" ht="15" customHeight="1" x14ac:dyDescent="0.25">
      <c r="A60" s="1"/>
      <c r="B60" s="26" t="s">
        <v>264</v>
      </c>
      <c r="D60" s="11"/>
      <c r="I60" s="84">
        <v>10</v>
      </c>
      <c r="J60" s="64"/>
      <c r="K60" s="101">
        <f>'20F1'!H10</f>
        <v>0</v>
      </c>
      <c r="L60" s="110"/>
      <c r="M60" s="282" t="str">
        <f>IF(K60&gt;0,IF('Scoring Checklist'!C124&gt;='Scoring Checklist'!B124,N$13,N$14),N$15)</f>
        <v>N/A</v>
      </c>
      <c r="N60" s="64"/>
      <c r="O60" s="64"/>
      <c r="P60" s="26" t="s">
        <v>264</v>
      </c>
      <c r="Q60" s="14"/>
      <c r="R60" s="66"/>
      <c r="S60" s="14"/>
      <c r="T60" s="14"/>
      <c r="U60" s="14"/>
      <c r="V60" s="14"/>
      <c r="W60" s="84">
        <v>10</v>
      </c>
      <c r="Y60" s="101">
        <f>'20F1'!H10</f>
        <v>0</v>
      </c>
      <c r="Z60" s="64"/>
      <c r="AA60" s="101">
        <f>'20F1'!V10</f>
        <v>0</v>
      </c>
      <c r="AB60" s="75"/>
      <c r="AC60" s="280" t="str">
        <f>IF(Y60-AA60=0,"",Y60-AA60)</f>
        <v/>
      </c>
    </row>
    <row r="61" spans="1:30" ht="15" customHeight="1" x14ac:dyDescent="0.25">
      <c r="A61" s="1"/>
      <c r="B61" s="26" t="s">
        <v>265</v>
      </c>
      <c r="D61" s="11"/>
      <c r="I61" s="84">
        <v>4</v>
      </c>
      <c r="J61" s="64"/>
      <c r="K61" s="101">
        <f>'20F2'!H10</f>
        <v>0</v>
      </c>
      <c r="L61" s="110"/>
      <c r="M61" s="282" t="str">
        <f>IF(K61&gt;0,IF('Scoring Checklist'!C127&gt;='Scoring Checklist'!B127,N$13,N$14),N$15)</f>
        <v>N/A</v>
      </c>
      <c r="N61" s="64"/>
      <c r="O61" s="64"/>
      <c r="P61" s="26" t="s">
        <v>265</v>
      </c>
      <c r="Q61" s="14"/>
      <c r="R61" s="66"/>
      <c r="S61" s="14"/>
      <c r="T61" s="14"/>
      <c r="U61" s="14"/>
      <c r="V61" s="14"/>
      <c r="W61" s="84">
        <v>4</v>
      </c>
      <c r="Y61" s="101">
        <f>'20F2'!H10</f>
        <v>0</v>
      </c>
      <c r="Z61" s="64"/>
      <c r="AA61" s="101">
        <f>'20F2'!V10</f>
        <v>0</v>
      </c>
      <c r="AB61" s="75"/>
      <c r="AC61" s="280" t="str">
        <f>IF(Y61-AA61=0,"",Y61-AA61)</f>
        <v/>
      </c>
    </row>
    <row r="62" spans="1:30" ht="15" customHeight="1" x14ac:dyDescent="0.25">
      <c r="A62" s="1"/>
      <c r="B62" s="26" t="s">
        <v>266</v>
      </c>
      <c r="D62" s="11"/>
      <c r="I62" s="84">
        <v>2</v>
      </c>
      <c r="J62" s="64"/>
      <c r="K62" s="101">
        <f>'20F3'!H10</f>
        <v>0</v>
      </c>
      <c r="L62" s="110"/>
      <c r="M62" s="282" t="str">
        <f>IF(K62&gt;0,IF('Scoring Checklist'!C130&gt;='Scoring Checklist'!B130,N$13,N$14),N$15)</f>
        <v>N/A</v>
      </c>
      <c r="N62" s="64"/>
      <c r="O62" s="64"/>
      <c r="P62" s="26" t="s">
        <v>266</v>
      </c>
      <c r="Q62" s="14"/>
      <c r="R62" s="66"/>
      <c r="S62" s="14"/>
      <c r="T62" s="14"/>
      <c r="U62" s="14"/>
      <c r="V62" s="14"/>
      <c r="W62" s="84">
        <v>2</v>
      </c>
      <c r="Y62" s="101">
        <f>'20F3'!H10</f>
        <v>0</v>
      </c>
      <c r="Z62" s="64"/>
      <c r="AA62" s="101">
        <f>'20F3'!U10</f>
        <v>0</v>
      </c>
      <c r="AB62" s="75"/>
      <c r="AC62" s="280" t="str">
        <f>IF(Y62-AA62=0,"",Y62-AA62)</f>
        <v/>
      </c>
    </row>
    <row r="63" spans="1:30" ht="15" customHeight="1" x14ac:dyDescent="0.25">
      <c r="A63" s="1"/>
      <c r="D63" s="11"/>
      <c r="I63" s="14"/>
      <c r="J63" s="64"/>
      <c r="K63" s="14"/>
      <c r="L63" s="14"/>
      <c r="M63" s="14"/>
      <c r="N63" s="64"/>
      <c r="O63" s="64"/>
      <c r="Q63" s="14"/>
      <c r="R63" s="66"/>
      <c r="S63" s="14"/>
      <c r="T63" s="14"/>
      <c r="U63" s="14"/>
      <c r="V63" s="14"/>
      <c r="W63" s="14"/>
      <c r="AB63" s="10"/>
    </row>
    <row r="64" spans="1:30" ht="15" customHeight="1" x14ac:dyDescent="0.25">
      <c r="A64" s="1"/>
      <c r="B64" s="12" t="s">
        <v>114</v>
      </c>
      <c r="D64" s="11"/>
      <c r="I64" s="374"/>
      <c r="J64" s="64"/>
      <c r="K64" s="109"/>
      <c r="L64" s="14"/>
      <c r="M64" s="363"/>
      <c r="N64" s="64"/>
      <c r="O64" s="64"/>
      <c r="P64" s="374" t="s">
        <v>114</v>
      </c>
      <c r="Q64" s="14"/>
      <c r="R64" s="66"/>
      <c r="S64" s="14"/>
      <c r="T64" s="14"/>
      <c r="U64" s="14"/>
      <c r="V64" s="14"/>
      <c r="W64" s="374"/>
      <c r="X64" s="64"/>
      <c r="Y64" s="109"/>
      <c r="Z64" s="64"/>
      <c r="AA64" s="109"/>
      <c r="AB64" s="10"/>
    </row>
    <row r="65" spans="1:30" ht="15" customHeight="1" x14ac:dyDescent="0.25">
      <c r="A65" s="1"/>
      <c r="B65" s="26"/>
      <c r="D65" s="11"/>
      <c r="I65" s="14"/>
      <c r="J65" s="64"/>
      <c r="K65" s="110"/>
      <c r="L65" s="14"/>
      <c r="M65" s="363"/>
      <c r="N65" s="64"/>
      <c r="O65" s="64"/>
      <c r="P65" s="108"/>
      <c r="Q65" s="14"/>
      <c r="R65" s="66"/>
      <c r="S65" s="14"/>
      <c r="T65" s="14"/>
      <c r="U65" s="14"/>
      <c r="V65" s="14"/>
      <c r="W65" s="14"/>
      <c r="X65" s="64"/>
      <c r="Y65" s="110"/>
      <c r="Z65" s="64"/>
      <c r="AA65" s="110"/>
      <c r="AB65" s="10"/>
    </row>
    <row r="66" spans="1:30" ht="15" customHeight="1" x14ac:dyDescent="0.25">
      <c r="A66" s="1"/>
      <c r="B66" s="108" t="s">
        <v>267</v>
      </c>
      <c r="D66" s="11"/>
      <c r="I66" s="14"/>
      <c r="J66" s="64"/>
      <c r="K66" s="110"/>
      <c r="L66" s="110"/>
      <c r="M66" s="363"/>
      <c r="N66" s="64"/>
      <c r="O66" s="64"/>
      <c r="P66" s="108" t="s">
        <v>267</v>
      </c>
      <c r="R66" s="11"/>
      <c r="V66" s="14"/>
      <c r="W66" s="14"/>
      <c r="X66" s="64"/>
      <c r="Y66" s="110"/>
      <c r="Z66" s="64"/>
      <c r="AA66" s="110"/>
      <c r="AB66" s="75"/>
      <c r="AC66" s="2"/>
    </row>
    <row r="67" spans="1:30" ht="15" customHeight="1" x14ac:dyDescent="0.25">
      <c r="A67" s="1"/>
      <c r="B67" s="108" t="s">
        <v>268</v>
      </c>
      <c r="D67" s="11"/>
      <c r="I67" s="14"/>
      <c r="J67" s="64"/>
      <c r="K67" s="110"/>
      <c r="L67" s="110"/>
      <c r="M67" s="363"/>
      <c r="N67" s="64"/>
      <c r="O67" s="64"/>
      <c r="P67" s="108" t="s">
        <v>268</v>
      </c>
      <c r="R67" s="11"/>
      <c r="V67" s="14"/>
      <c r="W67" s="14"/>
      <c r="X67" s="64"/>
      <c r="Y67" s="110"/>
      <c r="Z67" s="64"/>
      <c r="AA67" s="110"/>
      <c r="AB67" s="75"/>
      <c r="AC67" s="2"/>
    </row>
    <row r="68" spans="1:30" ht="15" customHeight="1" x14ac:dyDescent="0.25">
      <c r="A68" s="1"/>
      <c r="B68" s="108" t="s">
        <v>269</v>
      </c>
      <c r="D68" s="11"/>
      <c r="I68" s="14"/>
      <c r="J68" s="64"/>
      <c r="K68" s="110"/>
      <c r="L68" s="110"/>
      <c r="M68" s="363"/>
      <c r="N68" s="64"/>
      <c r="O68" s="64"/>
      <c r="P68" s="108" t="s">
        <v>269</v>
      </c>
      <c r="R68" s="11"/>
      <c r="V68" s="14"/>
      <c r="W68" s="14"/>
      <c r="X68" s="64"/>
      <c r="Y68" s="110"/>
      <c r="Z68" s="64"/>
      <c r="AA68" s="110"/>
      <c r="AB68" s="75"/>
      <c r="AC68" s="2"/>
    </row>
    <row r="69" spans="1:30" ht="15" customHeight="1" x14ac:dyDescent="0.25">
      <c r="A69" s="1"/>
      <c r="B69" s="26" t="s">
        <v>270</v>
      </c>
      <c r="D69" s="11"/>
      <c r="I69" s="14"/>
      <c r="J69" s="64"/>
      <c r="K69" s="110"/>
      <c r="L69" s="14"/>
      <c r="M69" s="363"/>
      <c r="N69" s="64"/>
      <c r="O69" s="64"/>
      <c r="P69" s="26" t="s">
        <v>270</v>
      </c>
      <c r="R69" s="11"/>
      <c r="V69" s="14"/>
      <c r="W69" s="14"/>
      <c r="Y69" s="75"/>
      <c r="AA69" s="75"/>
      <c r="AB69" s="10"/>
    </row>
    <row r="70" spans="1:30" ht="15" customHeight="1" x14ac:dyDescent="0.25">
      <c r="A70" s="1"/>
      <c r="B70" s="26"/>
      <c r="D70" s="11"/>
      <c r="I70" s="14"/>
      <c r="J70" s="64"/>
      <c r="K70" s="110"/>
      <c r="L70" s="14"/>
      <c r="M70" s="363"/>
      <c r="N70" s="64"/>
      <c r="O70" s="64"/>
      <c r="P70" s="26"/>
      <c r="R70" s="11"/>
      <c r="V70" s="14"/>
      <c r="W70" s="14"/>
      <c r="Y70" s="75"/>
      <c r="AA70" s="75"/>
      <c r="AB70" s="10"/>
    </row>
    <row r="71" spans="1:30" ht="15" customHeight="1" x14ac:dyDescent="0.25">
      <c r="A71" s="1"/>
      <c r="B71" s="26"/>
      <c r="D71" s="11"/>
      <c r="I71" s="14"/>
      <c r="J71" s="64"/>
      <c r="K71" s="110"/>
      <c r="L71" s="14"/>
      <c r="M71" s="363"/>
      <c r="N71" s="64"/>
      <c r="O71" s="64"/>
      <c r="P71" s="242" t="s">
        <v>234</v>
      </c>
      <c r="R71" s="11"/>
      <c r="V71" s="14"/>
      <c r="W71" s="14"/>
      <c r="Y71" s="75"/>
      <c r="AA71" s="105"/>
      <c r="AB71" s="10"/>
    </row>
    <row r="72" spans="1:30" ht="15" customHeight="1" x14ac:dyDescent="0.25">
      <c r="A72" s="1"/>
      <c r="B72" s="26"/>
      <c r="D72" s="11"/>
      <c r="I72" s="14"/>
      <c r="J72" s="64"/>
      <c r="K72" s="110"/>
      <c r="L72" s="14"/>
      <c r="M72" s="363"/>
      <c r="N72" s="64"/>
      <c r="O72" s="64"/>
      <c r="P72" s="26"/>
      <c r="Q72" s="3" t="s">
        <v>235</v>
      </c>
      <c r="R72" s="11"/>
      <c r="V72" s="14"/>
      <c r="W72" s="14"/>
      <c r="Y72" s="75"/>
      <c r="AA72" s="75"/>
      <c r="AB72" s="10"/>
    </row>
    <row r="73" spans="1:30" ht="15" customHeight="1" x14ac:dyDescent="0.25">
      <c r="A73" s="1"/>
      <c r="B73" s="26"/>
      <c r="D73" s="11"/>
      <c r="I73" s="14"/>
      <c r="J73" s="64"/>
      <c r="K73" s="110"/>
      <c r="L73" s="14"/>
      <c r="M73" s="363"/>
      <c r="N73" s="64"/>
      <c r="O73" s="64"/>
      <c r="P73" s="26"/>
      <c r="R73" s="11"/>
      <c r="V73" s="14"/>
      <c r="W73" s="14"/>
      <c r="Y73" s="75"/>
      <c r="AA73" s="75"/>
      <c r="AB73" s="10"/>
    </row>
    <row r="74" spans="1:30" s="64" customFormat="1" ht="15" customHeight="1" x14ac:dyDescent="0.25">
      <c r="B74" s="374" t="s">
        <v>51</v>
      </c>
      <c r="C74" s="14"/>
      <c r="D74" s="66"/>
      <c r="E74" s="14"/>
      <c r="F74" s="14"/>
      <c r="G74" s="14"/>
      <c r="H74" s="14"/>
      <c r="I74" s="104">
        <f>I20+I26+I31+I42+I48+I58</f>
        <v>100</v>
      </c>
      <c r="K74" s="105">
        <f>K48+K42+K31+K26+K20+K58</f>
        <v>0</v>
      </c>
      <c r="L74" s="14"/>
      <c r="M74" s="14"/>
      <c r="P74" s="374" t="s">
        <v>51</v>
      </c>
      <c r="Q74" s="14"/>
      <c r="R74" s="66"/>
      <c r="S74" s="14"/>
      <c r="T74" s="14"/>
      <c r="U74" s="14"/>
      <c r="V74" s="14"/>
      <c r="W74" s="104">
        <f>W20+W26+W31+W42+W48+W58</f>
        <v>100</v>
      </c>
      <c r="Y74" s="105">
        <f>Y20+Y26+Y31+Y42+Y48+Y58</f>
        <v>0</v>
      </c>
      <c r="AA74" s="105">
        <f>AA48+AA42+AA31+AA26+AA20+AA58+AA71</f>
        <v>0</v>
      </c>
      <c r="AB74" s="110"/>
      <c r="AC74" s="282" t="str">
        <f>IF(Y74-AA74=0,"",Y74-AA74)</f>
        <v/>
      </c>
    </row>
    <row r="75" spans="1:30" s="66" customFormat="1" ht="15" customHeight="1" thickBot="1" x14ac:dyDescent="0.3">
      <c r="B75" s="243"/>
      <c r="C75" s="243"/>
      <c r="D75" s="243"/>
      <c r="E75" s="243"/>
      <c r="F75" s="243"/>
      <c r="G75" s="243"/>
      <c r="H75" s="243"/>
      <c r="I75" s="243"/>
      <c r="J75" s="243"/>
      <c r="K75" s="243"/>
      <c r="L75" s="243"/>
      <c r="M75" s="243"/>
      <c r="P75" s="243"/>
      <c r="Q75" s="243"/>
      <c r="R75" s="243"/>
      <c r="S75" s="243"/>
      <c r="T75" s="243"/>
      <c r="U75" s="243"/>
      <c r="V75" s="243"/>
      <c r="W75" s="243"/>
      <c r="X75" s="243"/>
      <c r="Y75" s="243"/>
      <c r="Z75" s="243"/>
      <c r="AA75" s="243"/>
      <c r="AB75" s="243"/>
      <c r="AC75" s="243"/>
    </row>
    <row r="76" spans="1:30" ht="48.75" customHeight="1" x14ac:dyDescent="0.25">
      <c r="A76" s="1"/>
      <c r="B76" s="496" t="s">
        <v>109</v>
      </c>
      <c r="C76" s="496"/>
      <c r="D76" s="496"/>
      <c r="E76" s="496"/>
      <c r="F76" s="496"/>
      <c r="G76" s="496"/>
      <c r="H76" s="496"/>
      <c r="I76" s="496"/>
      <c r="J76" s="496"/>
      <c r="K76" s="496"/>
      <c r="L76" s="496"/>
      <c r="M76" s="496"/>
      <c r="O76" s="67"/>
      <c r="P76" s="496" t="s">
        <v>109</v>
      </c>
      <c r="Q76" s="496"/>
      <c r="R76" s="496"/>
      <c r="S76" s="496"/>
      <c r="T76" s="496"/>
      <c r="U76" s="496"/>
      <c r="V76" s="496"/>
      <c r="W76" s="496"/>
      <c r="X76" s="496"/>
      <c r="Y76" s="496"/>
      <c r="Z76" s="496"/>
      <c r="AA76" s="496"/>
      <c r="AB76" s="496"/>
      <c r="AC76" s="496"/>
    </row>
    <row r="77" spans="1:30" s="11" customFormat="1" ht="62.25" customHeight="1" thickBot="1" x14ac:dyDescent="0.3">
      <c r="B77" s="497" t="s">
        <v>3</v>
      </c>
      <c r="C77" s="497"/>
      <c r="D77" s="497"/>
      <c r="E77" s="497"/>
      <c r="F77" s="497"/>
      <c r="G77" s="497"/>
      <c r="H77" s="497"/>
      <c r="I77" s="497"/>
      <c r="J77" s="497"/>
      <c r="K77" s="497"/>
      <c r="L77" s="497"/>
      <c r="M77" s="497"/>
      <c r="N77" s="41"/>
      <c r="O77" s="68"/>
      <c r="P77" s="497" t="s">
        <v>3</v>
      </c>
      <c r="Q77" s="497"/>
      <c r="R77" s="497"/>
      <c r="S77" s="497"/>
      <c r="T77" s="497"/>
      <c r="U77" s="497"/>
      <c r="V77" s="497"/>
      <c r="W77" s="497"/>
      <c r="X77" s="497"/>
      <c r="Y77" s="497"/>
      <c r="Z77" s="497"/>
      <c r="AA77" s="497"/>
      <c r="AB77" s="497"/>
      <c r="AC77" s="497"/>
      <c r="AD77" s="41"/>
    </row>
    <row r="78" spans="1:30" s="11" customFormat="1" ht="15" customHeight="1" x14ac:dyDescent="0.25">
      <c r="N78" s="41"/>
      <c r="O78" s="66"/>
      <c r="AD78" s="41"/>
    </row>
    <row r="79" spans="1:30" s="11" customFormat="1" ht="15" customHeight="1" x14ac:dyDescent="0.25">
      <c r="N79" s="41"/>
      <c r="O79" s="66"/>
      <c r="AD79" s="41"/>
    </row>
    <row r="80" spans="1:30" s="11" customFormat="1" ht="15" customHeight="1" x14ac:dyDescent="0.25">
      <c r="N80" s="41"/>
      <c r="O80" s="66"/>
      <c r="AD80" s="41"/>
    </row>
    <row r="82" spans="1:30" ht="15" customHeight="1" x14ac:dyDescent="0.25">
      <c r="A82" s="1"/>
      <c r="C82" s="12"/>
      <c r="D82" s="13"/>
      <c r="O82" s="64"/>
      <c r="Q82" s="12"/>
      <c r="R82" s="13"/>
      <c r="AD82" s="1"/>
    </row>
    <row r="83" spans="1:30" ht="15" customHeight="1" x14ac:dyDescent="0.25">
      <c r="A83" s="1"/>
      <c r="C83" s="12"/>
      <c r="D83" s="13"/>
      <c r="O83" s="64"/>
      <c r="Q83" s="12"/>
      <c r="R83" s="13"/>
      <c r="AD83" s="1"/>
    </row>
    <row r="90" spans="1:30" x14ac:dyDescent="0.25">
      <c r="A90" s="1"/>
      <c r="B90" s="1"/>
      <c r="C90" s="1"/>
      <c r="E90" s="1"/>
      <c r="F90" s="1"/>
      <c r="G90" s="1"/>
      <c r="H90" s="1"/>
      <c r="I90" s="1"/>
      <c r="K90" s="1"/>
      <c r="L90" s="1"/>
      <c r="M90" s="1"/>
      <c r="O90" s="64"/>
      <c r="P90" s="1"/>
      <c r="Q90" s="1"/>
      <c r="S90" s="1"/>
      <c r="T90" s="1"/>
      <c r="U90" s="1"/>
      <c r="V90" s="1"/>
      <c r="W90" s="1"/>
      <c r="Y90" s="1"/>
      <c r="AA90" s="1"/>
      <c r="AB90" s="1"/>
      <c r="AC90" s="1"/>
      <c r="AD90" s="1"/>
    </row>
  </sheetData>
  <sheetProtection algorithmName="SHA-512" hashValue="1usfHyorqb2cyGxCe9nfDflr5uQ9ofHJoNAgDZJrbPvQrVETmbk6Yf5f5TgcZsXju/c7wvZ9Pl0iMX2VRjCxvg==" saltValue="FF2rGNJMkgEBqH2VZQHpog==" spinCount="100000" sheet="1" selectLockedCells="1"/>
  <mergeCells count="18">
    <mergeCell ref="B2:M2"/>
    <mergeCell ref="B3:M3"/>
    <mergeCell ref="E8:F8"/>
    <mergeCell ref="B77:M77"/>
    <mergeCell ref="E6:I6"/>
    <mergeCell ref="E9:F9"/>
    <mergeCell ref="B16:M16"/>
    <mergeCell ref="B76:M76"/>
    <mergeCell ref="I9:K9"/>
    <mergeCell ref="P16:AC16"/>
    <mergeCell ref="P76:AC76"/>
    <mergeCell ref="P77:AC77"/>
    <mergeCell ref="P2:AC2"/>
    <mergeCell ref="P3:AC3"/>
    <mergeCell ref="S6:W6"/>
    <mergeCell ref="S8:T8"/>
    <mergeCell ref="S9:T9"/>
    <mergeCell ref="W9:Y9"/>
  </mergeCells>
  <dataValidations count="3">
    <dataValidation type="whole" operator="greaterThan" allowBlank="1" showInputMessage="1" showErrorMessage="1" sqref="K8 Y8" xr:uid="{00000000-0002-0000-0100-000000000000}">
      <formula1>0</formula1>
    </dataValidation>
    <dataValidation type="list" allowBlank="1" showInputMessage="1" showErrorMessage="1" sqref="W9:Y9 I9:K9" xr:uid="{00000000-0002-0000-0100-000001000000}">
      <formula1>$N$18:$N$22</formula1>
    </dataValidation>
    <dataValidation type="list" showInputMessage="1" showErrorMessage="1" sqref="S8:T8 E8:F8" xr:uid="{00000000-0002-0000-0100-000002000000}">
      <formula1>$N$5:$N$7</formula1>
    </dataValidation>
  </dataValidations>
  <pageMargins left="0.7" right="0.7" top="0.75" bottom="0.75" header="0.3" footer="0.3"/>
  <pageSetup scale="54" orientation="portrait" r:id="rId1"/>
  <headerFooter>
    <oddFooter>&amp;CTab: &amp;A&amp;RPrint Date: &amp;D</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4D762-7A26-41C7-98B1-385D59AD1545}">
  <dimension ref="A1:Z21"/>
  <sheetViews>
    <sheetView showGridLines="0" view="pageBreakPreview" zoomScaleNormal="100" zoomScaleSheetLayoutView="100" workbookViewId="0">
      <selection activeCell="E17" sqref="E17"/>
    </sheetView>
  </sheetViews>
  <sheetFormatPr defaultColWidth="9.140625" defaultRowHeight="15.75" x14ac:dyDescent="0.25"/>
  <cols>
    <col min="1" max="1" width="4.42578125" style="3" customWidth="1"/>
    <col min="2" max="3" width="7.42578125" style="37" hidden="1" customWidth="1"/>
    <col min="4" max="5" width="4.85546875" style="3" customWidth="1"/>
    <col min="6" max="8" width="12.42578125" style="3" customWidth="1"/>
    <col min="9" max="9" width="14.42578125" style="3" customWidth="1"/>
    <col min="10" max="13" width="12.42578125" style="3" customWidth="1"/>
    <col min="14" max="14" width="4.28515625" style="14" customWidth="1"/>
    <col min="15" max="16" width="8" style="37" hidden="1" customWidth="1"/>
    <col min="17" max="18" width="4.85546875" style="3" customWidth="1"/>
    <col min="19" max="25" width="12.42578125" style="3" customWidth="1"/>
    <col min="26" max="26" width="15.140625" style="3" customWidth="1"/>
    <col min="27" max="16384" width="9.140625" style="1"/>
  </cols>
  <sheetData>
    <row r="1" spans="1:26" x14ac:dyDescent="0.25">
      <c r="N1" s="69"/>
    </row>
    <row r="2" spans="1:26" x14ac:dyDescent="0.25">
      <c r="A2" s="1"/>
      <c r="D2" s="498" t="s">
        <v>42</v>
      </c>
      <c r="E2" s="498"/>
      <c r="F2" s="498"/>
      <c r="G2" s="498"/>
      <c r="H2" s="498"/>
      <c r="I2" s="498"/>
      <c r="J2" s="498"/>
      <c r="K2" s="498"/>
      <c r="L2" s="498"/>
      <c r="M2" s="498"/>
      <c r="N2" s="67"/>
      <c r="Q2" s="498" t="s">
        <v>42</v>
      </c>
      <c r="R2" s="498"/>
      <c r="S2" s="498"/>
      <c r="T2" s="498"/>
      <c r="U2" s="498"/>
      <c r="V2" s="498"/>
      <c r="W2" s="498"/>
      <c r="X2" s="498"/>
      <c r="Y2" s="498"/>
      <c r="Z2" s="498"/>
    </row>
    <row r="3" spans="1:26" ht="16.5" thickBot="1" x14ac:dyDescent="0.3">
      <c r="A3" s="1"/>
      <c r="D3" s="499" t="s">
        <v>60</v>
      </c>
      <c r="E3" s="499"/>
      <c r="F3" s="499"/>
      <c r="G3" s="499"/>
      <c r="H3" s="499"/>
      <c r="I3" s="499"/>
      <c r="J3" s="499"/>
      <c r="K3" s="499"/>
      <c r="L3" s="499"/>
      <c r="M3" s="499"/>
      <c r="N3" s="67"/>
      <c r="Q3" s="499" t="s">
        <v>61</v>
      </c>
      <c r="R3" s="499"/>
      <c r="S3" s="499"/>
      <c r="T3" s="499"/>
      <c r="U3" s="499"/>
      <c r="V3" s="499"/>
      <c r="W3" s="499"/>
      <c r="X3" s="499"/>
      <c r="Y3" s="499"/>
      <c r="Z3" s="499"/>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D5" s="2"/>
      <c r="E5" s="2"/>
      <c r="G5" s="279" t="s">
        <v>0</v>
      </c>
      <c r="H5" s="28" t="str">
        <f>IF(Summary!E5="","",Summary!E5)</f>
        <v/>
      </c>
      <c r="I5" s="353"/>
      <c r="J5" s="353"/>
      <c r="K5" s="353"/>
      <c r="L5" s="353"/>
      <c r="M5" s="2"/>
      <c r="N5" s="67"/>
      <c r="Q5" s="2"/>
      <c r="R5" s="2"/>
      <c r="T5" s="279" t="s">
        <v>0</v>
      </c>
      <c r="U5" s="28" t="str">
        <f>IF(Summary!$S5="","",Summary!$S5)</f>
        <v/>
      </c>
      <c r="V5" s="353"/>
      <c r="W5" s="353"/>
      <c r="X5" s="353"/>
      <c r="Y5" s="353"/>
      <c r="Z5" s="2"/>
    </row>
    <row r="6" spans="1:26" x14ac:dyDescent="0.25">
      <c r="A6" s="1"/>
      <c r="G6" s="279" t="s">
        <v>1</v>
      </c>
      <c r="H6" s="548" t="str">
        <f>IF(Summary!E6="","",Summary!E6)</f>
        <v/>
      </c>
      <c r="I6" s="549"/>
      <c r="J6" s="549"/>
      <c r="K6" s="549"/>
      <c r="L6" s="550"/>
      <c r="N6" s="67"/>
      <c r="T6" s="279" t="s">
        <v>1</v>
      </c>
      <c r="U6" s="548" t="str">
        <f>IF(Summary!$S6="","",Summary!$S6)</f>
        <v/>
      </c>
      <c r="V6" s="549"/>
      <c r="W6" s="549"/>
      <c r="X6" s="549"/>
      <c r="Y6" s="550"/>
    </row>
    <row r="7" spans="1:26" x14ac:dyDescent="0.25">
      <c r="A7" s="1"/>
      <c r="G7" s="279"/>
      <c r="H7" s="348"/>
      <c r="I7" s="348"/>
      <c r="J7" s="353"/>
      <c r="K7" s="353"/>
      <c r="L7" s="353"/>
      <c r="N7" s="67"/>
      <c r="T7" s="279"/>
      <c r="U7" s="348"/>
      <c r="V7" s="348"/>
      <c r="W7" s="353"/>
      <c r="X7" s="353"/>
      <c r="Y7" s="353"/>
    </row>
    <row r="8" spans="1:26" x14ac:dyDescent="0.25">
      <c r="A8" s="1"/>
      <c r="G8" s="279" t="s">
        <v>55</v>
      </c>
      <c r="H8" s="551" t="str">
        <f>IF(Summary!E8="","",Summary!E8)</f>
        <v/>
      </c>
      <c r="I8" s="551"/>
      <c r="J8" s="353"/>
      <c r="K8" s="353"/>
      <c r="L8" s="353"/>
      <c r="N8" s="67"/>
      <c r="T8" s="279" t="s">
        <v>55</v>
      </c>
      <c r="U8" s="552" t="str">
        <f>IF(Summary!$S8="","",Summary!$S8)</f>
        <v/>
      </c>
      <c r="V8" s="553"/>
      <c r="W8" s="353"/>
      <c r="X8" s="353"/>
      <c r="Y8" s="353"/>
    </row>
    <row r="9" spans="1:26" x14ac:dyDescent="0.25">
      <c r="A9" s="1"/>
      <c r="G9" s="279"/>
      <c r="H9" s="115"/>
      <c r="I9" s="115"/>
      <c r="J9" s="353"/>
      <c r="K9" s="353"/>
      <c r="L9" s="353"/>
      <c r="N9" s="67"/>
      <c r="T9" s="279"/>
      <c r="U9" s="115"/>
      <c r="V9" s="115"/>
      <c r="W9" s="353"/>
      <c r="X9" s="353"/>
      <c r="Y9" s="353"/>
    </row>
    <row r="10" spans="1:26" x14ac:dyDescent="0.25">
      <c r="A10" s="1"/>
      <c r="G10" s="279" t="s">
        <v>52</v>
      </c>
      <c r="H10" s="30">
        <f>IF(D14&lt;&gt;"",0,SUM(D17:D18))</f>
        <v>0</v>
      </c>
      <c r="I10" s="115"/>
      <c r="J10" s="353"/>
      <c r="K10" s="353"/>
      <c r="L10" s="353"/>
      <c r="N10" s="67"/>
      <c r="T10" s="279" t="s">
        <v>53</v>
      </c>
      <c r="U10" s="30">
        <f>IF(Q14&lt;&gt;"",0,SUM(Q17:Q18))</f>
        <v>0</v>
      </c>
      <c r="V10" s="115"/>
      <c r="W10" s="353"/>
      <c r="X10" s="353"/>
      <c r="Y10" s="353"/>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x14ac:dyDescent="0.25">
      <c r="N12" s="69"/>
    </row>
    <row r="13" spans="1:26" ht="44.25" customHeight="1" x14ac:dyDescent="0.25">
      <c r="D13" s="562" t="s">
        <v>317</v>
      </c>
      <c r="E13" s="687"/>
      <c r="F13" s="687"/>
      <c r="G13" s="687"/>
      <c r="H13" s="687"/>
      <c r="I13" s="687"/>
      <c r="J13" s="687"/>
      <c r="K13" s="687"/>
      <c r="L13" s="687"/>
      <c r="M13" s="687"/>
      <c r="N13" s="69"/>
      <c r="Q13" s="562" t="s">
        <v>317</v>
      </c>
      <c r="R13" s="687"/>
      <c r="S13" s="687"/>
      <c r="T13" s="687"/>
      <c r="U13" s="687"/>
      <c r="V13" s="687"/>
      <c r="W13" s="687"/>
      <c r="X13" s="687"/>
      <c r="Y13" s="687"/>
      <c r="Z13" s="687"/>
    </row>
    <row r="14" spans="1:26" ht="35.25" customHeight="1" x14ac:dyDescent="0.25">
      <c r="D14" s="568" t="str">
        <f>IF(AND(E17="X",E18="X"),"ERROR: SELECT ONLY ONE LEVERAGING AUTHORITY RESOURCES SCORING OPTION","")</f>
        <v/>
      </c>
      <c r="E14" s="568"/>
      <c r="F14" s="568"/>
      <c r="G14" s="568"/>
      <c r="H14" s="568"/>
      <c r="I14" s="568"/>
      <c r="J14" s="568"/>
      <c r="K14" s="568"/>
      <c r="L14" s="568"/>
      <c r="M14" s="568"/>
      <c r="N14" s="69"/>
      <c r="P14" s="37" t="s">
        <v>4</v>
      </c>
      <c r="Q14" s="568" t="str">
        <f>IF(AND(R17="X",R18="X"),"ERROR: SELECT ONLY ONE LEVERAGING AUTHORITY RESOURCES SCORING OPTION","")</f>
        <v/>
      </c>
      <c r="R14" s="568"/>
      <c r="S14" s="568"/>
      <c r="T14" s="568"/>
      <c r="U14" s="568"/>
      <c r="V14" s="568"/>
      <c r="W14" s="568"/>
      <c r="X14" s="568"/>
      <c r="Y14" s="568"/>
      <c r="Z14" s="568"/>
    </row>
    <row r="15" spans="1:26" ht="16.5" thickBot="1" x14ac:dyDescent="0.3">
      <c r="D15" s="495" t="s">
        <v>320</v>
      </c>
      <c r="E15" s="495"/>
      <c r="F15" s="495"/>
      <c r="G15" s="495"/>
      <c r="H15" s="495"/>
      <c r="I15" s="495"/>
      <c r="J15" s="495"/>
      <c r="K15" s="495"/>
      <c r="L15" s="495"/>
      <c r="M15" s="495"/>
      <c r="N15" s="69"/>
      <c r="Q15" s="495" t="s">
        <v>320</v>
      </c>
      <c r="R15" s="495"/>
      <c r="S15" s="495"/>
      <c r="T15" s="495"/>
      <c r="U15" s="495"/>
      <c r="V15" s="495"/>
      <c r="W15" s="495"/>
      <c r="X15" s="495"/>
      <c r="Y15" s="495"/>
      <c r="Z15" s="495"/>
    </row>
    <row r="16" spans="1:26" x14ac:dyDescent="0.25">
      <c r="C16" s="284" t="s">
        <v>59</v>
      </c>
      <c r="P16" s="284" t="s">
        <v>59</v>
      </c>
    </row>
    <row r="17" spans="3:26" ht="38.25" customHeight="1" x14ac:dyDescent="0.25">
      <c r="C17" s="37">
        <v>2</v>
      </c>
      <c r="D17" s="304" t="str">
        <f>IF(E17="X",C17,"")</f>
        <v/>
      </c>
      <c r="E17" s="34"/>
      <c r="F17" s="688" t="s">
        <v>318</v>
      </c>
      <c r="G17" s="689"/>
      <c r="H17" s="689"/>
      <c r="I17" s="689"/>
      <c r="J17" s="689"/>
      <c r="K17" s="689"/>
      <c r="L17" s="689"/>
      <c r="M17" s="689"/>
      <c r="P17" s="37">
        <v>2</v>
      </c>
      <c r="Q17" s="304" t="str">
        <f>IF(R17="X",P17,"")</f>
        <v/>
      </c>
      <c r="R17" s="106"/>
      <c r="S17" s="688" t="s">
        <v>318</v>
      </c>
      <c r="T17" s="689"/>
      <c r="U17" s="689"/>
      <c r="V17" s="689"/>
      <c r="W17" s="689"/>
      <c r="X17" s="689"/>
      <c r="Y17" s="689"/>
      <c r="Z17" s="689"/>
    </row>
    <row r="18" spans="3:26" ht="38.25" customHeight="1" x14ac:dyDescent="0.25">
      <c r="C18" s="37">
        <v>1</v>
      </c>
      <c r="D18" s="304" t="str">
        <f>IF(E18="X",C18,"")</f>
        <v/>
      </c>
      <c r="E18" s="34"/>
      <c r="F18" s="688" t="s">
        <v>319</v>
      </c>
      <c r="G18" s="689"/>
      <c r="H18" s="689"/>
      <c r="I18" s="689"/>
      <c r="J18" s="689"/>
      <c r="K18" s="689"/>
      <c r="L18" s="689"/>
      <c r="M18" s="689"/>
      <c r="P18" s="37">
        <v>1</v>
      </c>
      <c r="Q18" s="304" t="str">
        <f>IF(R18="X",P18,"")</f>
        <v/>
      </c>
      <c r="R18" s="106"/>
      <c r="S18" s="688" t="s">
        <v>319</v>
      </c>
      <c r="T18" s="689"/>
      <c r="U18" s="689"/>
      <c r="V18" s="689"/>
      <c r="W18" s="689"/>
      <c r="X18" s="689"/>
      <c r="Y18" s="689"/>
      <c r="Z18" s="689"/>
    </row>
    <row r="21" spans="3:26" x14ac:dyDescent="0.25">
      <c r="E21" s="301"/>
    </row>
  </sheetData>
  <sheetProtection algorithmName="SHA-512" hashValue="d2NTLHGiApzWDbEFbzEwCUFuKwEQGqmSNj2kJwPU5SMMQcoyUJK7M6Yks4SDRtX1qq8tWFqTgLeQx6XjEBC6Uw==" saltValue="W50r32SzsfuLZkKDyxnHyA==" spinCount="100000" sheet="1" selectLockedCells="1"/>
  <mergeCells count="18">
    <mergeCell ref="H8:I8"/>
    <mergeCell ref="U8:V8"/>
    <mergeCell ref="D2:M2"/>
    <mergeCell ref="Q2:Z2"/>
    <mergeCell ref="D3:M3"/>
    <mergeCell ref="Q3:Z3"/>
    <mergeCell ref="H6:L6"/>
    <mergeCell ref="U6:Y6"/>
    <mergeCell ref="D13:M13"/>
    <mergeCell ref="Q13:Z13"/>
    <mergeCell ref="D15:M15"/>
    <mergeCell ref="S17:Z17"/>
    <mergeCell ref="S18:Z18"/>
    <mergeCell ref="Q15:Z15"/>
    <mergeCell ref="D14:M14"/>
    <mergeCell ref="Q14:Z14"/>
    <mergeCell ref="F17:M17"/>
    <mergeCell ref="F18:M18"/>
  </mergeCells>
  <dataValidations count="1">
    <dataValidation type="list" allowBlank="1" showInputMessage="1" showErrorMessage="1" sqref="E17:E18 R17:R18" xr:uid="{26A5EF0D-3B82-48EC-8FE7-2A2D5744873F}">
      <formula1>$P$13:$P$14</formula1>
    </dataValidation>
  </dataValidations>
  <pageMargins left="0.7" right="0.7" top="0.75" bottom="0.75" header="0.3" footer="0.3"/>
  <pageSetup scale="71" orientation="portrait" r:id="rId1"/>
  <headerFooter>
    <oddFooter>&amp;CTab: &amp;A&amp;RPrint Date: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Z56"/>
  <sheetViews>
    <sheetView showGridLines="0" view="pageBreakPreview" zoomScaleNormal="100" zoomScaleSheetLayoutView="100" workbookViewId="0">
      <selection activeCell="E37" sqref="E37:I37"/>
    </sheetView>
  </sheetViews>
  <sheetFormatPr defaultColWidth="9.140625" defaultRowHeight="15.75" x14ac:dyDescent="0.25"/>
  <cols>
    <col min="1" max="1" width="2.85546875" style="3" customWidth="1"/>
    <col min="2" max="3" width="9.140625" style="37" hidden="1" customWidth="1"/>
    <col min="4" max="5" width="5.85546875" style="3" customWidth="1"/>
    <col min="6" max="8" width="12.42578125" style="3" customWidth="1"/>
    <col min="9" max="9" width="14.42578125" style="3" customWidth="1"/>
    <col min="10" max="12" width="12.42578125" style="3" customWidth="1"/>
    <col min="13" max="13" width="12.7109375" style="3" customWidth="1"/>
    <col min="14" max="14" width="3.5703125" style="14" customWidth="1"/>
    <col min="15" max="16" width="7.7109375" style="37" hidden="1" customWidth="1"/>
    <col min="17" max="18" width="6" style="3" customWidth="1"/>
    <col min="19" max="25" width="12.42578125" style="3" customWidth="1"/>
    <col min="26" max="26" width="12.7109375" style="3" customWidth="1"/>
    <col min="27" max="16384" width="9.140625" style="1"/>
  </cols>
  <sheetData>
    <row r="1" spans="1:26" x14ac:dyDescent="0.25">
      <c r="N1" s="69"/>
    </row>
    <row r="2" spans="1:26" x14ac:dyDescent="0.25">
      <c r="A2" s="1"/>
      <c r="D2" s="498" t="s">
        <v>322</v>
      </c>
      <c r="E2" s="498"/>
      <c r="F2" s="498"/>
      <c r="G2" s="498"/>
      <c r="H2" s="498"/>
      <c r="I2" s="498"/>
      <c r="J2" s="498"/>
      <c r="K2" s="498"/>
      <c r="L2" s="498"/>
      <c r="M2" s="498"/>
      <c r="N2" s="67"/>
      <c r="Q2" s="498" t="s">
        <v>42</v>
      </c>
      <c r="R2" s="498"/>
      <c r="S2" s="498"/>
      <c r="T2" s="498"/>
      <c r="U2" s="498"/>
      <c r="V2" s="498"/>
      <c r="W2" s="498"/>
      <c r="X2" s="498"/>
      <c r="Y2" s="498"/>
      <c r="Z2" s="498"/>
    </row>
    <row r="3" spans="1:26" ht="16.5" thickBot="1" x14ac:dyDescent="0.3">
      <c r="A3" s="1"/>
      <c r="D3" s="499" t="s">
        <v>60</v>
      </c>
      <c r="E3" s="499"/>
      <c r="F3" s="499"/>
      <c r="G3" s="499"/>
      <c r="H3" s="499"/>
      <c r="I3" s="499"/>
      <c r="J3" s="499"/>
      <c r="K3" s="499"/>
      <c r="L3" s="499"/>
      <c r="M3" s="499"/>
      <c r="N3" s="67"/>
      <c r="Q3" s="499" t="s">
        <v>61</v>
      </c>
      <c r="R3" s="499"/>
      <c r="S3" s="499"/>
      <c r="T3" s="499"/>
      <c r="U3" s="499"/>
      <c r="V3" s="499"/>
      <c r="W3" s="499"/>
      <c r="X3" s="499"/>
      <c r="Y3" s="499"/>
      <c r="Z3" s="499"/>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D5" s="2"/>
      <c r="E5" s="2"/>
      <c r="G5" s="279" t="s">
        <v>0</v>
      </c>
      <c r="H5" s="28" t="str">
        <f>IF(Summary!E5="","",Summary!E5)</f>
        <v/>
      </c>
      <c r="I5" s="353"/>
      <c r="J5" s="353"/>
      <c r="K5" s="353"/>
      <c r="L5" s="353"/>
      <c r="M5" s="2"/>
      <c r="N5" s="67"/>
      <c r="Q5" s="2"/>
      <c r="R5" s="2"/>
      <c r="T5" s="279" t="s">
        <v>0</v>
      </c>
      <c r="U5" s="28" t="str">
        <f>IF(Summary!$S5="","",Summary!$S5)</f>
        <v/>
      </c>
      <c r="V5" s="353"/>
      <c r="W5" s="353"/>
      <c r="X5" s="353"/>
      <c r="Y5" s="353"/>
      <c r="Z5" s="2"/>
    </row>
    <row r="6" spans="1:26" x14ac:dyDescent="0.25">
      <c r="A6" s="1"/>
      <c r="G6" s="279" t="s">
        <v>1</v>
      </c>
      <c r="H6" s="548" t="str">
        <f>IF(Summary!E6="","",Summary!E6)</f>
        <v/>
      </c>
      <c r="I6" s="549"/>
      <c r="J6" s="549"/>
      <c r="K6" s="549"/>
      <c r="L6" s="550"/>
      <c r="N6" s="67"/>
      <c r="T6" s="279" t="s">
        <v>1</v>
      </c>
      <c r="U6" s="548" t="str">
        <f>IF(Summary!$S6="","",Summary!$S6)</f>
        <v/>
      </c>
      <c r="V6" s="549"/>
      <c r="W6" s="549"/>
      <c r="X6" s="549"/>
      <c r="Y6" s="550"/>
    </row>
    <row r="7" spans="1:26" x14ac:dyDescent="0.25">
      <c r="A7" s="1"/>
      <c r="G7" s="279"/>
      <c r="H7" s="348"/>
      <c r="I7" s="348"/>
      <c r="J7" s="353"/>
      <c r="K7" s="353"/>
      <c r="L7" s="353"/>
      <c r="N7" s="67"/>
      <c r="T7" s="279"/>
      <c r="U7" s="348"/>
      <c r="V7" s="348"/>
      <c r="W7" s="353"/>
      <c r="X7" s="353"/>
      <c r="Y7" s="353"/>
    </row>
    <row r="8" spans="1:26" x14ac:dyDescent="0.25">
      <c r="A8" s="1"/>
      <c r="G8" s="279" t="s">
        <v>55</v>
      </c>
      <c r="H8" s="551" t="str">
        <f>IF(Summary!E8="","",Summary!E8)</f>
        <v/>
      </c>
      <c r="I8" s="551"/>
      <c r="J8" s="353"/>
      <c r="K8" s="353"/>
      <c r="L8" s="353"/>
      <c r="N8" s="67"/>
      <c r="T8" s="279" t="s">
        <v>55</v>
      </c>
      <c r="U8" s="552" t="str">
        <f>IF(Summary!$S8="","",Summary!$S8)</f>
        <v/>
      </c>
      <c r="V8" s="553"/>
      <c r="W8" s="353"/>
      <c r="X8" s="353"/>
      <c r="Y8" s="353"/>
    </row>
    <row r="9" spans="1:26" x14ac:dyDescent="0.25">
      <c r="A9" s="1"/>
      <c r="G9" s="279"/>
      <c r="H9" s="115"/>
      <c r="I9" s="115"/>
      <c r="J9" s="353"/>
      <c r="K9" s="353"/>
      <c r="L9" s="353"/>
      <c r="N9" s="67"/>
      <c r="O9" s="37" t="s">
        <v>148</v>
      </c>
      <c r="T9" s="279"/>
      <c r="U9" s="115"/>
      <c r="V9" s="115"/>
      <c r="W9" s="353"/>
      <c r="X9" s="353"/>
      <c r="Y9" s="353"/>
    </row>
    <row r="10" spans="1:26" x14ac:dyDescent="0.25">
      <c r="A10" s="1"/>
      <c r="G10" s="279" t="s">
        <v>52</v>
      </c>
      <c r="H10" s="30">
        <f>SUM(D43:D47)</f>
        <v>0</v>
      </c>
      <c r="I10" s="115"/>
      <c r="J10" s="353"/>
      <c r="K10" s="353"/>
      <c r="L10" s="353"/>
      <c r="N10" s="67"/>
      <c r="O10" s="37" t="s">
        <v>147</v>
      </c>
      <c r="T10" s="279" t="s">
        <v>53</v>
      </c>
      <c r="U10" s="30">
        <f>SUM(Q43:Q47)</f>
        <v>0</v>
      </c>
      <c r="V10" s="115"/>
      <c r="W10" s="353"/>
      <c r="X10" s="353"/>
      <c r="Y10" s="353"/>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x14ac:dyDescent="0.25">
      <c r="N12" s="69"/>
    </row>
    <row r="13" spans="1:26" ht="56.25" customHeight="1" x14ac:dyDescent="0.25">
      <c r="A13" s="1"/>
      <c r="D13" s="574" t="s">
        <v>323</v>
      </c>
      <c r="E13" s="574"/>
      <c r="F13" s="574"/>
      <c r="G13" s="574"/>
      <c r="H13" s="574"/>
      <c r="I13" s="574"/>
      <c r="J13" s="574"/>
      <c r="K13" s="574"/>
      <c r="L13" s="574"/>
      <c r="M13" s="574"/>
      <c r="N13" s="67"/>
      <c r="Q13" s="574" t="s">
        <v>323</v>
      </c>
      <c r="R13" s="574"/>
      <c r="S13" s="574"/>
      <c r="T13" s="574"/>
      <c r="U13" s="574"/>
      <c r="V13" s="574"/>
      <c r="W13" s="574"/>
      <c r="X13" s="574"/>
      <c r="Y13" s="574"/>
      <c r="Z13" s="574"/>
    </row>
    <row r="14" spans="1:26" x14ac:dyDescent="0.25">
      <c r="A14" s="1"/>
      <c r="D14" s="574"/>
      <c r="E14" s="574"/>
      <c r="F14" s="574"/>
      <c r="G14" s="574"/>
      <c r="H14" s="574"/>
      <c r="I14" s="574"/>
      <c r="J14" s="574"/>
      <c r="K14" s="574"/>
      <c r="L14" s="574"/>
      <c r="M14" s="574"/>
      <c r="N14" s="67"/>
      <c r="Q14" s="574"/>
      <c r="R14" s="574"/>
      <c r="S14" s="574"/>
      <c r="T14" s="574"/>
      <c r="U14" s="574"/>
      <c r="V14" s="574"/>
      <c r="W14" s="574"/>
      <c r="X14" s="574"/>
      <c r="Y14" s="574"/>
      <c r="Z14" s="574"/>
    </row>
    <row r="15" spans="1:26" x14ac:dyDescent="0.25">
      <c r="A15" s="1"/>
      <c r="D15" s="353" t="s">
        <v>336</v>
      </c>
      <c r="E15" s="355"/>
      <c r="F15" s="355"/>
      <c r="G15" s="355"/>
      <c r="H15" s="355"/>
      <c r="I15" s="355"/>
      <c r="J15" s="355"/>
      <c r="K15" s="355"/>
      <c r="L15" s="355"/>
      <c r="M15" s="355"/>
      <c r="N15" s="67"/>
      <c r="Q15" s="353" t="s">
        <v>336</v>
      </c>
      <c r="R15" s="355"/>
      <c r="S15" s="355"/>
      <c r="T15" s="355"/>
      <c r="U15" s="355"/>
      <c r="V15" s="355"/>
      <c r="W15" s="355"/>
      <c r="X15" s="355"/>
      <c r="Y15" s="355"/>
      <c r="Z15" s="355"/>
    </row>
    <row r="16" spans="1:26" x14ac:dyDescent="0.25">
      <c r="A16" s="1"/>
      <c r="D16" s="355"/>
      <c r="E16" s="355"/>
      <c r="F16" s="355"/>
      <c r="G16" s="355"/>
      <c r="H16" s="355"/>
      <c r="I16" s="355"/>
      <c r="J16" s="355"/>
      <c r="K16" s="355"/>
      <c r="L16" s="355"/>
      <c r="M16" s="355"/>
      <c r="N16" s="67"/>
      <c r="Q16" s="355"/>
      <c r="R16" s="355"/>
      <c r="S16" s="355"/>
      <c r="T16" s="355"/>
      <c r="U16" s="355"/>
      <c r="V16" s="355"/>
      <c r="W16" s="355"/>
      <c r="X16" s="355"/>
      <c r="Y16" s="355"/>
      <c r="Z16" s="355"/>
    </row>
    <row r="17" spans="1:26" x14ac:dyDescent="0.25">
      <c r="A17" s="1"/>
      <c r="D17" s="355"/>
      <c r="E17" s="355"/>
      <c r="F17" s="659" t="s">
        <v>324</v>
      </c>
      <c r="G17" s="659"/>
      <c r="H17" s="659"/>
      <c r="I17" s="355"/>
      <c r="J17" s="659" t="s">
        <v>325</v>
      </c>
      <c r="K17" s="659"/>
      <c r="L17" s="659"/>
      <c r="M17" s="355"/>
      <c r="N17" s="67"/>
      <c r="Q17" s="355"/>
      <c r="R17" s="355"/>
      <c r="S17" s="659" t="s">
        <v>324</v>
      </c>
      <c r="T17" s="659"/>
      <c r="U17" s="659"/>
      <c r="V17" s="355"/>
      <c r="W17" s="659" t="s">
        <v>325</v>
      </c>
      <c r="X17" s="659"/>
      <c r="Y17" s="659"/>
      <c r="Z17" s="355"/>
    </row>
    <row r="18" spans="1:26" ht="51.75" customHeight="1" x14ac:dyDescent="0.25">
      <c r="A18" s="1"/>
      <c r="D18" s="355"/>
      <c r="E18" s="355"/>
      <c r="F18" s="690" t="s">
        <v>326</v>
      </c>
      <c r="G18" s="690"/>
      <c r="H18" s="690"/>
      <c r="I18" s="355"/>
      <c r="J18" s="690" t="s">
        <v>331</v>
      </c>
      <c r="K18" s="690"/>
      <c r="L18" s="690"/>
      <c r="M18" s="355"/>
      <c r="N18" s="67"/>
      <c r="Q18" s="355"/>
      <c r="R18" s="355"/>
      <c r="S18" s="690" t="s">
        <v>326</v>
      </c>
      <c r="T18" s="690"/>
      <c r="U18" s="690"/>
      <c r="V18" s="355"/>
      <c r="W18" s="690" t="s">
        <v>331</v>
      </c>
      <c r="X18" s="690"/>
      <c r="Y18" s="690"/>
      <c r="Z18" s="355"/>
    </row>
    <row r="19" spans="1:26" ht="51.75" customHeight="1" x14ac:dyDescent="0.25">
      <c r="A19" s="1"/>
      <c r="D19" s="355"/>
      <c r="E19" s="355"/>
      <c r="F19" s="690" t="s">
        <v>327</v>
      </c>
      <c r="G19" s="690"/>
      <c r="H19" s="690"/>
      <c r="I19" s="355"/>
      <c r="J19" s="690" t="s">
        <v>332</v>
      </c>
      <c r="K19" s="690"/>
      <c r="L19" s="690"/>
      <c r="M19" s="355"/>
      <c r="N19" s="67"/>
      <c r="Q19" s="355"/>
      <c r="R19" s="355"/>
      <c r="S19" s="690" t="s">
        <v>327</v>
      </c>
      <c r="T19" s="690"/>
      <c r="U19" s="690"/>
      <c r="V19" s="355"/>
      <c r="W19" s="690" t="s">
        <v>332</v>
      </c>
      <c r="X19" s="690"/>
      <c r="Y19" s="690"/>
      <c r="Z19" s="355"/>
    </row>
    <row r="20" spans="1:26" ht="39" customHeight="1" x14ac:dyDescent="0.25">
      <c r="A20" s="1"/>
      <c r="D20" s="355"/>
      <c r="E20" s="355"/>
      <c r="F20" s="690" t="s">
        <v>328</v>
      </c>
      <c r="G20" s="690"/>
      <c r="H20" s="690"/>
      <c r="I20" s="355"/>
      <c r="J20" s="690" t="s">
        <v>333</v>
      </c>
      <c r="K20" s="690"/>
      <c r="L20" s="690"/>
      <c r="M20" s="355"/>
      <c r="N20" s="67"/>
      <c r="Q20" s="355"/>
      <c r="R20" s="355"/>
      <c r="S20" s="690" t="s">
        <v>328</v>
      </c>
      <c r="T20" s="690"/>
      <c r="U20" s="690"/>
      <c r="V20" s="355"/>
      <c r="W20" s="690" t="s">
        <v>333</v>
      </c>
      <c r="X20" s="690"/>
      <c r="Y20" s="690"/>
      <c r="Z20" s="355"/>
    </row>
    <row r="21" spans="1:26" ht="39.75" customHeight="1" x14ac:dyDescent="0.25">
      <c r="A21" s="1"/>
      <c r="D21" s="355"/>
      <c r="E21" s="355"/>
      <c r="F21" s="690" t="s">
        <v>329</v>
      </c>
      <c r="G21" s="690"/>
      <c r="H21" s="690"/>
      <c r="I21" s="355"/>
      <c r="J21" s="690" t="s">
        <v>334</v>
      </c>
      <c r="K21" s="690"/>
      <c r="L21" s="690"/>
      <c r="M21" s="355"/>
      <c r="N21" s="67"/>
      <c r="Q21" s="355"/>
      <c r="R21" s="355"/>
      <c r="S21" s="690" t="s">
        <v>329</v>
      </c>
      <c r="T21" s="690"/>
      <c r="U21" s="690"/>
      <c r="V21" s="355"/>
      <c r="W21" s="690" t="s">
        <v>334</v>
      </c>
      <c r="X21" s="690"/>
      <c r="Y21" s="690"/>
      <c r="Z21" s="355"/>
    </row>
    <row r="22" spans="1:26" ht="41.25" customHeight="1" x14ac:dyDescent="0.25">
      <c r="A22" s="1"/>
      <c r="D22" s="355"/>
      <c r="E22" s="355"/>
      <c r="F22" s="690" t="s">
        <v>330</v>
      </c>
      <c r="G22" s="690"/>
      <c r="H22" s="690"/>
      <c r="I22" s="355"/>
      <c r="J22" s="690" t="s">
        <v>335</v>
      </c>
      <c r="K22" s="690"/>
      <c r="L22" s="690"/>
      <c r="M22" s="355"/>
      <c r="N22" s="67"/>
      <c r="Q22" s="355"/>
      <c r="R22" s="355"/>
      <c r="S22" s="690" t="s">
        <v>330</v>
      </c>
      <c r="T22" s="690"/>
      <c r="U22" s="690"/>
      <c r="V22" s="355"/>
      <c r="W22" s="690" t="s">
        <v>335</v>
      </c>
      <c r="X22" s="690"/>
      <c r="Y22" s="690"/>
      <c r="Z22" s="355"/>
    </row>
    <row r="23" spans="1:26" x14ac:dyDescent="0.25">
      <c r="A23" s="1"/>
      <c r="D23" s="355"/>
      <c r="E23" s="355"/>
      <c r="F23" s="355"/>
      <c r="G23" s="355"/>
      <c r="H23" s="355"/>
      <c r="I23" s="355"/>
      <c r="J23" s="355"/>
      <c r="K23" s="355"/>
      <c r="L23" s="355"/>
      <c r="M23" s="355"/>
      <c r="N23" s="67"/>
      <c r="Q23" s="355"/>
      <c r="R23" s="355"/>
      <c r="S23" s="355"/>
      <c r="T23" s="355"/>
      <c r="U23" s="355"/>
      <c r="V23" s="355"/>
      <c r="W23" s="355"/>
      <c r="X23" s="355"/>
      <c r="Y23" s="355"/>
      <c r="Z23" s="355"/>
    </row>
    <row r="24" spans="1:26" ht="16.5" customHeight="1" thickBot="1" x14ac:dyDescent="0.3">
      <c r="A24" s="1"/>
      <c r="D24" s="691" t="s">
        <v>321</v>
      </c>
      <c r="E24" s="691"/>
      <c r="F24" s="691"/>
      <c r="G24" s="691"/>
      <c r="H24" s="691"/>
      <c r="I24" s="691"/>
      <c r="J24" s="691"/>
      <c r="K24" s="691"/>
      <c r="L24" s="691"/>
      <c r="M24" s="691"/>
      <c r="N24" s="67"/>
      <c r="Q24" s="691" t="s">
        <v>321</v>
      </c>
      <c r="R24" s="691"/>
      <c r="S24" s="691"/>
      <c r="T24" s="691"/>
      <c r="U24" s="691"/>
      <c r="V24" s="691"/>
      <c r="W24" s="691"/>
      <c r="X24" s="691"/>
      <c r="Y24" s="691"/>
      <c r="Z24" s="691"/>
    </row>
    <row r="25" spans="1:26" x14ac:dyDescent="0.25">
      <c r="A25" s="1"/>
      <c r="D25" s="353"/>
      <c r="E25" s="353"/>
      <c r="F25" s="353"/>
      <c r="G25" s="353"/>
      <c r="H25" s="353"/>
      <c r="I25" s="353"/>
      <c r="J25" s="353"/>
      <c r="K25" s="353"/>
      <c r="L25" s="353"/>
      <c r="M25" s="353"/>
      <c r="N25" s="67"/>
      <c r="Q25" s="353"/>
      <c r="R25" s="353"/>
      <c r="S25" s="353"/>
      <c r="T25" s="353"/>
      <c r="U25" s="353"/>
      <c r="V25" s="353"/>
      <c r="W25" s="353"/>
      <c r="X25" s="353"/>
      <c r="Y25" s="353"/>
      <c r="Z25" s="353"/>
    </row>
    <row r="26" spans="1:26" x14ac:dyDescent="0.25">
      <c r="A26" s="1"/>
      <c r="D26" s="353"/>
      <c r="E26" s="353"/>
      <c r="G26" s="353"/>
      <c r="I26" s="21" t="s">
        <v>43</v>
      </c>
      <c r="J26" s="50"/>
      <c r="K26" s="353"/>
      <c r="L26" s="353"/>
      <c r="M26" s="353"/>
      <c r="N26" s="67"/>
      <c r="Q26" s="353"/>
      <c r="R26" s="353"/>
      <c r="T26" s="353"/>
      <c r="V26" s="21" t="s">
        <v>43</v>
      </c>
      <c r="W26" s="114"/>
      <c r="X26" s="353"/>
      <c r="Y26" s="353"/>
      <c r="Z26" s="353"/>
    </row>
    <row r="27" spans="1:26" x14ac:dyDescent="0.25">
      <c r="A27" s="1"/>
      <c r="D27" s="353"/>
      <c r="E27" s="353"/>
      <c r="F27" s="353"/>
      <c r="G27" s="353"/>
      <c r="I27" s="353"/>
      <c r="J27" s="22"/>
      <c r="K27" s="353"/>
      <c r="L27" s="353"/>
      <c r="M27" s="353"/>
      <c r="N27" s="67"/>
      <c r="Q27" s="353"/>
      <c r="R27" s="353"/>
      <c r="S27" s="353"/>
      <c r="T27" s="353"/>
      <c r="V27" s="353"/>
      <c r="W27" s="22"/>
      <c r="X27" s="353"/>
      <c r="Y27" s="353"/>
      <c r="Z27" s="353"/>
    </row>
    <row r="28" spans="1:26" x14ac:dyDescent="0.25">
      <c r="A28" s="1"/>
      <c r="D28" s="693" t="s">
        <v>44</v>
      </c>
      <c r="E28" s="566" t="s">
        <v>45</v>
      </c>
      <c r="F28" s="566"/>
      <c r="G28" s="566"/>
      <c r="H28" s="566"/>
      <c r="I28" s="566"/>
      <c r="J28" s="23" t="s">
        <v>46</v>
      </c>
      <c r="K28" s="23" t="s">
        <v>47</v>
      </c>
      <c r="L28" s="353"/>
      <c r="M28" s="353"/>
      <c r="N28" s="67"/>
      <c r="Q28" s="693" t="s">
        <v>44</v>
      </c>
      <c r="R28" s="566" t="s">
        <v>45</v>
      </c>
      <c r="S28" s="566"/>
      <c r="T28" s="566"/>
      <c r="U28" s="566"/>
      <c r="V28" s="566"/>
      <c r="W28" s="23" t="s">
        <v>46</v>
      </c>
      <c r="X28" s="23" t="s">
        <v>47</v>
      </c>
      <c r="Y28" s="353"/>
      <c r="Z28" s="353"/>
    </row>
    <row r="29" spans="1:26" x14ac:dyDescent="0.25">
      <c r="A29" s="1"/>
      <c r="D29" s="694"/>
      <c r="E29" s="692"/>
      <c r="F29" s="692"/>
      <c r="G29" s="692"/>
      <c r="H29" s="692"/>
      <c r="I29" s="692"/>
      <c r="J29" s="50"/>
      <c r="K29" s="24">
        <f t="shared" ref="K29:K38" si="0">IF(J$26&gt;0,IF(J29&gt;0,J29/J$26,0%),0%)</f>
        <v>0</v>
      </c>
      <c r="L29" s="353"/>
      <c r="M29" s="353"/>
      <c r="N29" s="67"/>
      <c r="Q29" s="694"/>
      <c r="R29" s="696"/>
      <c r="S29" s="696"/>
      <c r="T29" s="696"/>
      <c r="U29" s="696"/>
      <c r="V29" s="696"/>
      <c r="W29" s="114"/>
      <c r="X29" s="24">
        <f t="shared" ref="X29:X38" si="1">IF(W$26&gt;0,IF(W29&gt;0,W29/W$26,0%),0%)</f>
        <v>0</v>
      </c>
      <c r="Y29" s="353"/>
      <c r="Z29" s="353"/>
    </row>
    <row r="30" spans="1:26" x14ac:dyDescent="0.25">
      <c r="A30" s="1"/>
      <c r="D30" s="694"/>
      <c r="E30" s="692"/>
      <c r="F30" s="692"/>
      <c r="G30" s="692"/>
      <c r="H30" s="692"/>
      <c r="I30" s="692"/>
      <c r="J30" s="50"/>
      <c r="K30" s="24">
        <f t="shared" si="0"/>
        <v>0</v>
      </c>
      <c r="L30" s="353"/>
      <c r="M30" s="353"/>
      <c r="N30" s="67"/>
      <c r="Q30" s="694"/>
      <c r="R30" s="696"/>
      <c r="S30" s="696"/>
      <c r="T30" s="696"/>
      <c r="U30" s="696"/>
      <c r="V30" s="696"/>
      <c r="W30" s="114"/>
      <c r="X30" s="24">
        <f t="shared" si="1"/>
        <v>0</v>
      </c>
      <c r="Y30" s="353"/>
      <c r="Z30" s="353"/>
    </row>
    <row r="31" spans="1:26" x14ac:dyDescent="0.25">
      <c r="A31" s="1"/>
      <c r="D31" s="694"/>
      <c r="E31" s="692"/>
      <c r="F31" s="692"/>
      <c r="G31" s="692"/>
      <c r="H31" s="692"/>
      <c r="I31" s="692"/>
      <c r="J31" s="50"/>
      <c r="K31" s="24">
        <f t="shared" si="0"/>
        <v>0</v>
      </c>
      <c r="L31" s="353"/>
      <c r="M31" s="353"/>
      <c r="N31" s="67"/>
      <c r="Q31" s="694"/>
      <c r="R31" s="696"/>
      <c r="S31" s="696"/>
      <c r="T31" s="696"/>
      <c r="U31" s="696"/>
      <c r="V31" s="696"/>
      <c r="W31" s="114"/>
      <c r="X31" s="24">
        <f t="shared" si="1"/>
        <v>0</v>
      </c>
      <c r="Y31" s="353"/>
      <c r="Z31" s="353"/>
    </row>
    <row r="32" spans="1:26" x14ac:dyDescent="0.25">
      <c r="A32" s="1"/>
      <c r="D32" s="694"/>
      <c r="E32" s="692"/>
      <c r="F32" s="692"/>
      <c r="G32" s="692"/>
      <c r="H32" s="692"/>
      <c r="I32" s="692"/>
      <c r="J32" s="50"/>
      <c r="K32" s="24">
        <f t="shared" si="0"/>
        <v>0</v>
      </c>
      <c r="L32" s="353"/>
      <c r="M32" s="353"/>
      <c r="N32" s="67"/>
      <c r="Q32" s="694"/>
      <c r="R32" s="696"/>
      <c r="S32" s="696"/>
      <c r="T32" s="696"/>
      <c r="U32" s="696"/>
      <c r="V32" s="696"/>
      <c r="W32" s="114"/>
      <c r="X32" s="24">
        <f t="shared" si="1"/>
        <v>0</v>
      </c>
      <c r="Y32" s="353"/>
      <c r="Z32" s="353"/>
    </row>
    <row r="33" spans="1:26" x14ac:dyDescent="0.25">
      <c r="A33" s="1"/>
      <c r="D33" s="694"/>
      <c r="E33" s="692"/>
      <c r="F33" s="692"/>
      <c r="G33" s="692"/>
      <c r="H33" s="692"/>
      <c r="I33" s="692"/>
      <c r="J33" s="50"/>
      <c r="K33" s="24">
        <f t="shared" si="0"/>
        <v>0</v>
      </c>
      <c r="L33" s="353"/>
      <c r="M33" s="353"/>
      <c r="N33" s="67"/>
      <c r="Q33" s="694"/>
      <c r="R33" s="696"/>
      <c r="S33" s="696"/>
      <c r="T33" s="696"/>
      <c r="U33" s="696"/>
      <c r="V33" s="696"/>
      <c r="W33" s="114"/>
      <c r="X33" s="24">
        <f t="shared" si="1"/>
        <v>0</v>
      </c>
      <c r="Y33" s="353"/>
      <c r="Z33" s="353"/>
    </row>
    <row r="34" spans="1:26" x14ac:dyDescent="0.25">
      <c r="A34" s="1"/>
      <c r="D34" s="694"/>
      <c r="E34" s="692"/>
      <c r="F34" s="692"/>
      <c r="G34" s="692"/>
      <c r="H34" s="692"/>
      <c r="I34" s="692"/>
      <c r="J34" s="50"/>
      <c r="K34" s="24">
        <f t="shared" si="0"/>
        <v>0</v>
      </c>
      <c r="L34" s="353"/>
      <c r="M34" s="353"/>
      <c r="N34" s="67"/>
      <c r="Q34" s="694"/>
      <c r="R34" s="696"/>
      <c r="S34" s="696"/>
      <c r="T34" s="696"/>
      <c r="U34" s="696"/>
      <c r="V34" s="696"/>
      <c r="W34" s="114"/>
      <c r="X34" s="24">
        <f t="shared" si="1"/>
        <v>0</v>
      </c>
      <c r="Y34" s="353"/>
      <c r="Z34" s="353"/>
    </row>
    <row r="35" spans="1:26" x14ac:dyDescent="0.25">
      <c r="A35" s="1"/>
      <c r="D35" s="694"/>
      <c r="E35" s="692"/>
      <c r="F35" s="692"/>
      <c r="G35" s="692"/>
      <c r="H35" s="692"/>
      <c r="I35" s="692"/>
      <c r="J35" s="50"/>
      <c r="K35" s="24">
        <f t="shared" si="0"/>
        <v>0</v>
      </c>
      <c r="L35" s="353"/>
      <c r="M35" s="353"/>
      <c r="N35" s="67"/>
      <c r="Q35" s="694"/>
      <c r="R35" s="696"/>
      <c r="S35" s="696"/>
      <c r="T35" s="696"/>
      <c r="U35" s="696"/>
      <c r="V35" s="696"/>
      <c r="W35" s="114"/>
      <c r="X35" s="24">
        <f t="shared" si="1"/>
        <v>0</v>
      </c>
      <c r="Y35" s="353"/>
      <c r="Z35" s="353"/>
    </row>
    <row r="36" spans="1:26" x14ac:dyDescent="0.25">
      <c r="A36" s="1"/>
      <c r="D36" s="694"/>
      <c r="E36" s="692"/>
      <c r="F36" s="692"/>
      <c r="G36" s="692"/>
      <c r="H36" s="692"/>
      <c r="I36" s="692"/>
      <c r="J36" s="50"/>
      <c r="K36" s="24">
        <f t="shared" si="0"/>
        <v>0</v>
      </c>
      <c r="L36" s="353"/>
      <c r="M36" s="353"/>
      <c r="N36" s="67"/>
      <c r="Q36" s="694"/>
      <c r="R36" s="696"/>
      <c r="S36" s="696"/>
      <c r="T36" s="696"/>
      <c r="U36" s="696"/>
      <c r="V36" s="696"/>
      <c r="W36" s="114"/>
      <c r="X36" s="24">
        <f t="shared" si="1"/>
        <v>0</v>
      </c>
      <c r="Y36" s="353"/>
      <c r="Z36" s="353"/>
    </row>
    <row r="37" spans="1:26" x14ac:dyDescent="0.25">
      <c r="A37" s="1"/>
      <c r="D37" s="694"/>
      <c r="E37" s="692"/>
      <c r="F37" s="692"/>
      <c r="G37" s="692"/>
      <c r="H37" s="692"/>
      <c r="I37" s="692"/>
      <c r="J37" s="50"/>
      <c r="K37" s="24">
        <f t="shared" si="0"/>
        <v>0</v>
      </c>
      <c r="L37" s="353"/>
      <c r="M37" s="353"/>
      <c r="N37" s="67"/>
      <c r="Q37" s="694"/>
      <c r="R37" s="696"/>
      <c r="S37" s="696"/>
      <c r="T37" s="696"/>
      <c r="U37" s="696"/>
      <c r="V37" s="696"/>
      <c r="W37" s="114"/>
      <c r="X37" s="24">
        <f t="shared" si="1"/>
        <v>0</v>
      </c>
      <c r="Y37" s="353"/>
      <c r="Z37" s="353"/>
    </row>
    <row r="38" spans="1:26" x14ac:dyDescent="0.25">
      <c r="A38" s="1"/>
      <c r="D38" s="694"/>
      <c r="E38" s="692"/>
      <c r="F38" s="692"/>
      <c r="G38" s="692"/>
      <c r="H38" s="692"/>
      <c r="I38" s="692"/>
      <c r="J38" s="50"/>
      <c r="K38" s="24">
        <f t="shared" si="0"/>
        <v>0</v>
      </c>
      <c r="L38" s="353"/>
      <c r="M38" s="353"/>
      <c r="N38" s="67"/>
      <c r="Q38" s="694"/>
      <c r="R38" s="696"/>
      <c r="S38" s="696"/>
      <c r="T38" s="696"/>
      <c r="U38" s="696"/>
      <c r="V38" s="696"/>
      <c r="W38" s="114"/>
      <c r="X38" s="24">
        <f t="shared" si="1"/>
        <v>0</v>
      </c>
      <c r="Y38" s="353"/>
      <c r="Z38" s="353"/>
    </row>
    <row r="39" spans="1:26" x14ac:dyDescent="0.25">
      <c r="A39" s="1"/>
      <c r="D39" s="695"/>
      <c r="E39" s="561" t="s">
        <v>48</v>
      </c>
      <c r="F39" s="561"/>
      <c r="G39" s="561"/>
      <c r="H39" s="561"/>
      <c r="I39" s="561"/>
      <c r="J39" s="23">
        <f>SUM(J29:J38)</f>
        <v>0</v>
      </c>
      <c r="K39" s="25">
        <f>SUM(K29:K38)</f>
        <v>0</v>
      </c>
      <c r="N39" s="67"/>
      <c r="Q39" s="695"/>
      <c r="R39" s="561" t="s">
        <v>48</v>
      </c>
      <c r="S39" s="561"/>
      <c r="T39" s="561"/>
      <c r="U39" s="561"/>
      <c r="V39" s="561"/>
      <c r="W39" s="23">
        <f>SUM(W29:W38)</f>
        <v>0</v>
      </c>
      <c r="X39" s="25">
        <f>SUM(X29:X38)</f>
        <v>0</v>
      </c>
    </row>
    <row r="40" spans="1:26" x14ac:dyDescent="0.25">
      <c r="A40" s="1"/>
      <c r="D40" s="1"/>
      <c r="E40" s="1"/>
      <c r="F40" s="1"/>
      <c r="G40" s="1"/>
      <c r="N40" s="67"/>
      <c r="Q40" s="1"/>
      <c r="R40" s="1"/>
      <c r="S40" s="1"/>
      <c r="T40" s="1"/>
    </row>
    <row r="41" spans="1:26" ht="16.5" thickBot="1" x14ac:dyDescent="0.3">
      <c r="A41" s="1"/>
      <c r="C41" s="102" t="s">
        <v>59</v>
      </c>
      <c r="D41" s="495" t="s">
        <v>49</v>
      </c>
      <c r="E41" s="495"/>
      <c r="F41" s="495"/>
      <c r="G41" s="495"/>
      <c r="H41" s="495"/>
      <c r="I41" s="495"/>
      <c r="J41" s="495"/>
      <c r="K41" s="495"/>
      <c r="L41" s="495"/>
      <c r="M41" s="495"/>
      <c r="N41" s="67"/>
      <c r="P41" s="102" t="s">
        <v>59</v>
      </c>
      <c r="Q41" s="495" t="s">
        <v>49</v>
      </c>
      <c r="R41" s="495"/>
      <c r="S41" s="495"/>
      <c r="T41" s="495"/>
      <c r="U41" s="495"/>
      <c r="V41" s="495"/>
      <c r="W41" s="495"/>
      <c r="X41" s="495"/>
      <c r="Y41" s="495"/>
      <c r="Z41" s="495"/>
    </row>
    <row r="42" spans="1:26" x14ac:dyDescent="0.25">
      <c r="A42" s="1"/>
      <c r="C42" s="102"/>
      <c r="D42" s="361"/>
      <c r="E42" s="361"/>
      <c r="F42" s="361"/>
      <c r="G42" s="361"/>
      <c r="H42" s="361"/>
      <c r="I42" s="361"/>
      <c r="J42" s="361"/>
      <c r="K42" s="361"/>
      <c r="L42" s="361"/>
      <c r="M42" s="361"/>
      <c r="N42" s="67"/>
      <c r="P42" s="102"/>
      <c r="Q42" s="361"/>
      <c r="R42" s="361"/>
      <c r="S42" s="361"/>
      <c r="T42" s="361"/>
      <c r="U42" s="361"/>
      <c r="V42" s="361"/>
      <c r="W42" s="361"/>
      <c r="X42" s="361"/>
      <c r="Y42" s="361"/>
      <c r="Z42" s="361"/>
    </row>
    <row r="43" spans="1:26" ht="16.5" customHeight="1" x14ac:dyDescent="0.25">
      <c r="A43" s="1"/>
      <c r="C43" s="37">
        <v>1</v>
      </c>
      <c r="D43" s="304" t="str">
        <f>IF(E43="X",C43,"")</f>
        <v/>
      </c>
      <c r="E43" s="304" t="str">
        <f>IF(K$39&gt;=F43,IF(K$39&lt;F44,"X",""),"")</f>
        <v/>
      </c>
      <c r="F43" s="89">
        <v>0.05</v>
      </c>
      <c r="G43" s="87">
        <v>9.9900000000000003E-2</v>
      </c>
      <c r="H43" s="85"/>
      <c r="I43" s="85"/>
      <c r="J43" s="85"/>
      <c r="K43" s="85"/>
      <c r="L43" s="85"/>
      <c r="M43" s="86"/>
      <c r="N43" s="67"/>
      <c r="P43" s="37">
        <v>1</v>
      </c>
      <c r="Q43" s="304" t="str">
        <f>IF(R43="X",P43,"")</f>
        <v/>
      </c>
      <c r="R43" s="304" t="str">
        <f>IF(X$39&gt;=S43,IF(X$39&lt;S44,"X",""),"")</f>
        <v/>
      </c>
      <c r="S43" s="89">
        <v>0.05</v>
      </c>
      <c r="T43" s="87">
        <v>9.9900000000000003E-2</v>
      </c>
      <c r="U43" s="85"/>
      <c r="V43" s="85"/>
      <c r="W43" s="85"/>
      <c r="X43" s="85"/>
      <c r="Y43" s="85"/>
      <c r="Z43" s="86"/>
    </row>
    <row r="44" spans="1:26" ht="16.5" customHeight="1" x14ac:dyDescent="0.25">
      <c r="A44" s="1"/>
      <c r="C44" s="37">
        <v>2</v>
      </c>
      <c r="D44" s="304" t="str">
        <f>IF(E44="X",C44,"")</f>
        <v/>
      </c>
      <c r="E44" s="304" t="str">
        <f>IF(K$39&gt;=F44,IF(K$39&lt;F45,"X",""),"")</f>
        <v/>
      </c>
      <c r="F44" s="89">
        <v>0.1</v>
      </c>
      <c r="G44" s="87">
        <v>0.19989999999999999</v>
      </c>
      <c r="H44" s="85"/>
      <c r="I44" s="85"/>
      <c r="J44" s="85"/>
      <c r="K44" s="85"/>
      <c r="L44" s="85"/>
      <c r="M44" s="86"/>
      <c r="N44" s="67"/>
      <c r="P44" s="37">
        <v>2</v>
      </c>
      <c r="Q44" s="304" t="str">
        <f>IF(R44="X",P44,"")</f>
        <v/>
      </c>
      <c r="R44" s="304" t="str">
        <f>IF(X$39&gt;=S44,IF(X$39&lt;S45,"X",""),"")</f>
        <v/>
      </c>
      <c r="S44" s="89">
        <v>0.1</v>
      </c>
      <c r="T44" s="87">
        <v>0.19989999999999999</v>
      </c>
      <c r="U44" s="85"/>
      <c r="V44" s="85"/>
      <c r="W44" s="85"/>
      <c r="X44" s="85"/>
      <c r="Y44" s="85"/>
      <c r="Z44" s="86"/>
    </row>
    <row r="45" spans="1:26" ht="16.5" customHeight="1" x14ac:dyDescent="0.25">
      <c r="A45" s="1"/>
      <c r="C45" s="37">
        <v>4</v>
      </c>
      <c r="D45" s="304" t="str">
        <f>IF(E45="X",C45,"")</f>
        <v/>
      </c>
      <c r="E45" s="304" t="str">
        <f>IF(K$39&gt;=F45,IF(K$39&lt;F46,"X",""),"")</f>
        <v/>
      </c>
      <c r="F45" s="89">
        <v>0.2</v>
      </c>
      <c r="G45" s="87">
        <v>0.2999</v>
      </c>
      <c r="H45" s="85"/>
      <c r="I45" s="85"/>
      <c r="J45" s="85"/>
      <c r="K45" s="85"/>
      <c r="L45" s="85"/>
      <c r="M45" s="86"/>
      <c r="N45" s="67"/>
      <c r="P45" s="37">
        <v>4</v>
      </c>
      <c r="Q45" s="304" t="str">
        <f>IF(R45="X",P45,"")</f>
        <v/>
      </c>
      <c r="R45" s="304" t="str">
        <f>IF(X$39&gt;=S45,IF(X$39&lt;S46,"X",""),"")</f>
        <v/>
      </c>
      <c r="S45" s="89">
        <v>0.2</v>
      </c>
      <c r="T45" s="87">
        <v>0.2999</v>
      </c>
      <c r="U45" s="85"/>
      <c r="V45" s="85"/>
      <c r="W45" s="85"/>
      <c r="X45" s="85"/>
      <c r="Y45" s="85"/>
      <c r="Z45" s="86"/>
    </row>
    <row r="46" spans="1:26" ht="16.5" customHeight="1" x14ac:dyDescent="0.25">
      <c r="A46" s="1"/>
      <c r="C46" s="37">
        <v>6</v>
      </c>
      <c r="D46" s="304" t="str">
        <f>IF(E46="X",C46,"")</f>
        <v/>
      </c>
      <c r="E46" s="304" t="str">
        <f>IF(K$39&gt;=F46,IF(K$39&lt;F47,"X",""),"")</f>
        <v/>
      </c>
      <c r="F46" s="89">
        <v>0.3</v>
      </c>
      <c r="G46" s="87">
        <v>0.39989999999999998</v>
      </c>
      <c r="H46" s="85"/>
      <c r="I46" s="85"/>
      <c r="J46" s="85"/>
      <c r="K46" s="85"/>
      <c r="L46" s="85"/>
      <c r="M46" s="86"/>
      <c r="N46" s="67"/>
      <c r="P46" s="37">
        <v>6</v>
      </c>
      <c r="Q46" s="304" t="str">
        <f>IF(R46="X",P46,"")</f>
        <v/>
      </c>
      <c r="R46" s="304" t="str">
        <f>IF(X$39&gt;=S46,IF(X$39&lt;S47,"X",""),"")</f>
        <v/>
      </c>
      <c r="S46" s="89">
        <v>0.3</v>
      </c>
      <c r="T46" s="87">
        <v>0.39989999999999998</v>
      </c>
      <c r="U46" s="85"/>
      <c r="V46" s="85"/>
      <c r="W46" s="85"/>
      <c r="X46" s="85"/>
      <c r="Y46" s="85"/>
      <c r="Z46" s="86"/>
    </row>
    <row r="47" spans="1:26" ht="16.5" customHeight="1" x14ac:dyDescent="0.25">
      <c r="A47" s="1"/>
      <c r="C47" s="37">
        <v>8</v>
      </c>
      <c r="D47" s="304" t="str">
        <f>IF(E47="X",C47,"")</f>
        <v/>
      </c>
      <c r="E47" s="304" t="str">
        <f>IF(K$39&gt;=F47,IF(K$39&lt;=G47,"X",""),"")</f>
        <v/>
      </c>
      <c r="F47" s="89">
        <v>0.4</v>
      </c>
      <c r="G47" s="88">
        <v>1</v>
      </c>
      <c r="H47" s="85"/>
      <c r="I47" s="85"/>
      <c r="J47" s="85"/>
      <c r="K47" s="85"/>
      <c r="L47" s="85"/>
      <c r="M47" s="86"/>
      <c r="N47" s="67"/>
      <c r="P47" s="37">
        <v>8</v>
      </c>
      <c r="Q47" s="304" t="str">
        <f>IF(R47="X",P47,"")</f>
        <v/>
      </c>
      <c r="R47" s="304" t="str">
        <f>IF(X$39&gt;=S47,IF(X$39&lt;=T47,"X",""),"")</f>
        <v/>
      </c>
      <c r="S47" s="89">
        <v>0.4</v>
      </c>
      <c r="T47" s="88">
        <v>1</v>
      </c>
      <c r="U47" s="85"/>
      <c r="V47" s="85"/>
      <c r="W47" s="85"/>
      <c r="X47" s="85"/>
      <c r="Y47" s="85"/>
      <c r="Z47" s="86"/>
    </row>
    <row r="48" spans="1:26" ht="15" customHeight="1" x14ac:dyDescent="0.25">
      <c r="A48" s="1"/>
      <c r="F48" s="11"/>
      <c r="N48" s="67"/>
      <c r="S48" s="11"/>
    </row>
    <row r="49" spans="1:26" s="11" customFormat="1" ht="15" customHeight="1" x14ac:dyDescent="0.25">
      <c r="B49" s="37"/>
      <c r="C49" s="37"/>
      <c r="N49" s="68"/>
      <c r="O49" s="37"/>
      <c r="P49" s="37"/>
    </row>
    <row r="50" spans="1:26" ht="18.95" customHeight="1" x14ac:dyDescent="0.25">
      <c r="A50" s="1"/>
      <c r="D50" s="496"/>
      <c r="E50" s="496"/>
      <c r="F50" s="496"/>
      <c r="G50" s="496"/>
      <c r="H50" s="496"/>
      <c r="I50" s="496"/>
      <c r="J50" s="496"/>
      <c r="K50" s="496"/>
      <c r="L50" s="496"/>
      <c r="M50" s="496"/>
      <c r="N50" s="67"/>
      <c r="Q50" s="496"/>
      <c r="R50" s="496"/>
      <c r="S50" s="496"/>
      <c r="T50" s="496"/>
      <c r="U50" s="496"/>
      <c r="V50" s="496"/>
      <c r="W50" s="496"/>
      <c r="X50" s="496"/>
      <c r="Y50" s="496"/>
      <c r="Z50" s="496"/>
    </row>
    <row r="51" spans="1:26" s="11" customFormat="1" ht="18.600000000000001" customHeight="1" x14ac:dyDescent="0.25">
      <c r="B51" s="37"/>
      <c r="C51" s="37"/>
      <c r="D51" s="496"/>
      <c r="E51" s="496"/>
      <c r="F51" s="496"/>
      <c r="G51" s="496"/>
      <c r="H51" s="496"/>
      <c r="I51" s="496"/>
      <c r="J51" s="496"/>
      <c r="K51" s="496"/>
      <c r="L51" s="496"/>
      <c r="M51" s="496"/>
      <c r="N51" s="68"/>
      <c r="O51" s="37"/>
      <c r="P51" s="37"/>
      <c r="Q51" s="496"/>
      <c r="R51" s="496"/>
      <c r="S51" s="496"/>
      <c r="T51" s="496"/>
      <c r="U51" s="496"/>
      <c r="V51" s="496"/>
      <c r="W51" s="496"/>
      <c r="X51" s="496"/>
      <c r="Y51" s="496"/>
      <c r="Z51" s="496"/>
    </row>
    <row r="52" spans="1:26" s="11" customFormat="1" ht="15" customHeight="1" x14ac:dyDescent="0.25">
      <c r="B52" s="37"/>
      <c r="C52" s="37"/>
      <c r="N52" s="66"/>
      <c r="O52" s="37"/>
      <c r="P52" s="37"/>
    </row>
    <row r="53" spans="1:26" s="11" customFormat="1" ht="15" customHeight="1" x14ac:dyDescent="0.25">
      <c r="B53" s="37"/>
      <c r="C53" s="37"/>
      <c r="N53" s="66"/>
      <c r="O53" s="37"/>
      <c r="P53" s="37"/>
    </row>
    <row r="54" spans="1:26" s="11" customFormat="1" ht="15" customHeight="1" x14ac:dyDescent="0.25">
      <c r="B54" s="37"/>
      <c r="C54" s="37"/>
      <c r="N54" s="66"/>
      <c r="O54" s="37"/>
      <c r="P54" s="37"/>
    </row>
    <row r="56" spans="1:26" ht="15" customHeight="1" x14ac:dyDescent="0.25">
      <c r="A56" s="1"/>
      <c r="D56" s="12"/>
      <c r="E56" s="12"/>
      <c r="F56" s="13"/>
      <c r="N56" s="64"/>
      <c r="Q56" s="12"/>
      <c r="R56" s="12"/>
      <c r="S56" s="13"/>
    </row>
  </sheetData>
  <sheetProtection algorithmName="SHA-512" hashValue="9THgaUMPzn0CTaRtVuw0tf7X/UD/FkrAierbHIs7m+HoczIm0LLjUjbdxnqLePQpWC3+Hrsf9827FXYsCXItVA==" saltValue="uxFckaJL4yshqxhZerbiOA==" spinCount="100000" sheet="1" selectLockedCells="1"/>
  <mergeCells count="70">
    <mergeCell ref="Q50:Z50"/>
    <mergeCell ref="Q51:Z51"/>
    <mergeCell ref="Q41:Z41"/>
    <mergeCell ref="Q28:Q39"/>
    <mergeCell ref="R28:V28"/>
    <mergeCell ref="R29:V29"/>
    <mergeCell ref="R30:V30"/>
    <mergeCell ref="R31:V31"/>
    <mergeCell ref="R32:V32"/>
    <mergeCell ref="R33:V33"/>
    <mergeCell ref="R34:V34"/>
    <mergeCell ref="R35:V35"/>
    <mergeCell ref="R36:V36"/>
    <mergeCell ref="R37:V37"/>
    <mergeCell ref="R38:V38"/>
    <mergeCell ref="R39:V39"/>
    <mergeCell ref="Q2:Z2"/>
    <mergeCell ref="Q3:Z3"/>
    <mergeCell ref="U6:Y6"/>
    <mergeCell ref="U8:V8"/>
    <mergeCell ref="Q14:Z14"/>
    <mergeCell ref="D50:M50"/>
    <mergeCell ref="D51:M51"/>
    <mergeCell ref="E32:I32"/>
    <mergeCell ref="E33:I33"/>
    <mergeCell ref="E34:I34"/>
    <mergeCell ref="E35:I35"/>
    <mergeCell ref="E36:I36"/>
    <mergeCell ref="E37:I37"/>
    <mergeCell ref="E38:I38"/>
    <mergeCell ref="D41:M41"/>
    <mergeCell ref="D28:D39"/>
    <mergeCell ref="E28:I28"/>
    <mergeCell ref="E29:I29"/>
    <mergeCell ref="E30:I30"/>
    <mergeCell ref="E31:I31"/>
    <mergeCell ref="E39:I39"/>
    <mergeCell ref="D2:M2"/>
    <mergeCell ref="D3:M3"/>
    <mergeCell ref="H6:L6"/>
    <mergeCell ref="H8:I8"/>
    <mergeCell ref="D14:M14"/>
    <mergeCell ref="D13:M13"/>
    <mergeCell ref="D24:M24"/>
    <mergeCell ref="Q13:Z13"/>
    <mergeCell ref="Q24:Z24"/>
    <mergeCell ref="F17:H17"/>
    <mergeCell ref="J17:L17"/>
    <mergeCell ref="F18:H18"/>
    <mergeCell ref="F19:H19"/>
    <mergeCell ref="F20:H20"/>
    <mergeCell ref="F21:H21"/>
    <mergeCell ref="F22:H22"/>
    <mergeCell ref="J18:L18"/>
    <mergeCell ref="J19:L19"/>
    <mergeCell ref="J20:L20"/>
    <mergeCell ref="J21:L21"/>
    <mergeCell ref="J22:L22"/>
    <mergeCell ref="S17:U17"/>
    <mergeCell ref="W17:Y17"/>
    <mergeCell ref="S18:U18"/>
    <mergeCell ref="W18:Y18"/>
    <mergeCell ref="S19:U19"/>
    <mergeCell ref="W19:Y19"/>
    <mergeCell ref="S20:U20"/>
    <mergeCell ref="W20:Y20"/>
    <mergeCell ref="S21:U21"/>
    <mergeCell ref="W21:Y21"/>
    <mergeCell ref="S22:U22"/>
    <mergeCell ref="W22:Y22"/>
  </mergeCells>
  <pageMargins left="0.7" right="0.7" top="0.75" bottom="0.75" header="0.3" footer="0.3"/>
  <pageSetup scale="71" orientation="portrait" r:id="rId1"/>
  <headerFooter>
    <oddFooter>&amp;CTab: &amp;A&amp;RPrint Date: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37"/>
  <sheetViews>
    <sheetView showGridLines="0" view="pageBreakPreview" zoomScaleNormal="100" zoomScaleSheetLayoutView="100" workbookViewId="0">
      <selection activeCell="H18" sqref="H18"/>
    </sheetView>
  </sheetViews>
  <sheetFormatPr defaultColWidth="9.140625" defaultRowHeight="15.75" x14ac:dyDescent="0.25"/>
  <cols>
    <col min="1" max="1" width="5.140625" style="3" customWidth="1"/>
    <col min="2" max="2" width="8" style="365" hidden="1" customWidth="1"/>
    <col min="3" max="3" width="9.140625" style="365" hidden="1" customWidth="1"/>
    <col min="4" max="4" width="7.85546875" style="3" customWidth="1"/>
    <col min="5" max="5" width="4.85546875" style="3" customWidth="1"/>
    <col min="6" max="13" width="12.42578125" style="3" customWidth="1"/>
    <col min="14" max="14" width="8.140625" style="14" customWidth="1"/>
    <col min="15" max="15" width="9.140625" style="365" hidden="1" customWidth="1"/>
    <col min="16" max="16" width="20.5703125" style="365" hidden="1" customWidth="1"/>
    <col min="17" max="17" width="11" style="365" hidden="1" customWidth="1"/>
    <col min="18" max="18" width="6.7109375" style="3" bestFit="1" customWidth="1"/>
    <col min="19" max="19" width="4.85546875" style="3" customWidth="1"/>
    <col min="20" max="27" width="12.42578125" style="3" customWidth="1"/>
    <col min="28" max="16384" width="9.140625" style="1"/>
  </cols>
  <sheetData>
    <row r="1" spans="1:27" x14ac:dyDescent="0.25">
      <c r="N1" s="69"/>
    </row>
    <row r="2" spans="1:27" x14ac:dyDescent="0.25">
      <c r="A2" s="1"/>
      <c r="D2" s="498" t="s">
        <v>337</v>
      </c>
      <c r="E2" s="498"/>
      <c r="F2" s="498"/>
      <c r="G2" s="498"/>
      <c r="H2" s="498"/>
      <c r="I2" s="498"/>
      <c r="J2" s="498"/>
      <c r="K2" s="498"/>
      <c r="L2" s="498"/>
      <c r="M2" s="498"/>
      <c r="N2" s="67"/>
      <c r="R2" s="498" t="s">
        <v>337</v>
      </c>
      <c r="S2" s="498"/>
      <c r="T2" s="498"/>
      <c r="U2" s="498"/>
      <c r="V2" s="498"/>
      <c r="W2" s="498"/>
      <c r="X2" s="498"/>
      <c r="Y2" s="498"/>
      <c r="Z2" s="498"/>
      <c r="AA2" s="498"/>
    </row>
    <row r="3" spans="1:27" ht="16.5" thickBot="1" x14ac:dyDescent="0.3">
      <c r="A3" s="1"/>
      <c r="D3" s="499" t="s">
        <v>60</v>
      </c>
      <c r="E3" s="499"/>
      <c r="F3" s="499"/>
      <c r="G3" s="499"/>
      <c r="H3" s="499"/>
      <c r="I3" s="499"/>
      <c r="J3" s="499"/>
      <c r="K3" s="499"/>
      <c r="L3" s="499"/>
      <c r="M3" s="499"/>
      <c r="N3" s="67"/>
      <c r="R3" s="499" t="s">
        <v>61</v>
      </c>
      <c r="S3" s="499"/>
      <c r="T3" s="499"/>
      <c r="U3" s="499"/>
      <c r="V3" s="499"/>
      <c r="W3" s="499"/>
      <c r="X3" s="499"/>
      <c r="Y3" s="499"/>
      <c r="Z3" s="499"/>
      <c r="AA3" s="499"/>
    </row>
    <row r="4" spans="1:27" x14ac:dyDescent="0.25">
      <c r="A4" s="1"/>
      <c r="D4" s="2"/>
      <c r="E4" s="2"/>
      <c r="F4" s="2"/>
      <c r="G4" s="2"/>
      <c r="H4" s="2"/>
      <c r="I4" s="2"/>
      <c r="J4" s="2"/>
      <c r="K4" s="2"/>
      <c r="L4" s="2"/>
      <c r="M4" s="2"/>
      <c r="N4" s="67"/>
      <c r="R4" s="2"/>
      <c r="S4" s="2"/>
      <c r="T4" s="2"/>
      <c r="U4" s="2"/>
      <c r="V4" s="2"/>
      <c r="W4" s="2"/>
      <c r="X4" s="2"/>
      <c r="Y4" s="2"/>
      <c r="Z4" s="2"/>
      <c r="AA4" s="2"/>
    </row>
    <row r="5" spans="1:27" x14ac:dyDescent="0.25">
      <c r="A5" s="1"/>
      <c r="D5" s="2"/>
      <c r="E5" s="2"/>
      <c r="G5" s="279" t="s">
        <v>0</v>
      </c>
      <c r="H5" s="28" t="str">
        <f>IF(Summary!E5="","",Summary!E5)</f>
        <v/>
      </c>
      <c r="I5" s="353"/>
      <c r="J5" s="353"/>
      <c r="K5" s="353"/>
      <c r="L5" s="353"/>
      <c r="M5" s="2"/>
      <c r="N5" s="67"/>
      <c r="R5" s="2"/>
      <c r="S5" s="2"/>
      <c r="U5" s="279" t="s">
        <v>0</v>
      </c>
      <c r="V5" s="28" t="str">
        <f>IF(Summary!$S5="","",Summary!$S5)</f>
        <v/>
      </c>
      <c r="W5" s="353"/>
      <c r="X5" s="353"/>
      <c r="Y5" s="353"/>
      <c r="Z5" s="353"/>
      <c r="AA5" s="2"/>
    </row>
    <row r="6" spans="1:27" x14ac:dyDescent="0.25">
      <c r="A6" s="1"/>
      <c r="G6" s="279" t="s">
        <v>1</v>
      </c>
      <c r="H6" s="548" t="str">
        <f>IF(Summary!E6="","",Summary!E6)</f>
        <v/>
      </c>
      <c r="I6" s="549"/>
      <c r="J6" s="549"/>
      <c r="K6" s="549"/>
      <c r="L6" s="550"/>
      <c r="N6" s="67"/>
      <c r="U6" s="279" t="s">
        <v>1</v>
      </c>
      <c r="V6" s="548" t="str">
        <f>IF(Summary!$S6="","",Summary!$S6)</f>
        <v/>
      </c>
      <c r="W6" s="549"/>
      <c r="X6" s="549" t="str">
        <f>IF(Summary!$S6="","",Summary!$S6)</f>
        <v/>
      </c>
      <c r="Y6" s="549"/>
      <c r="Z6" s="550" t="str">
        <f>IF(Summary!$S6="","",Summary!$S6)</f>
        <v/>
      </c>
    </row>
    <row r="7" spans="1:27" x14ac:dyDescent="0.25">
      <c r="A7" s="1"/>
      <c r="G7" s="279"/>
      <c r="H7" s="348"/>
      <c r="I7" s="348"/>
      <c r="J7" s="353"/>
      <c r="K7" s="353"/>
      <c r="L7" s="353"/>
      <c r="N7" s="67"/>
      <c r="U7" s="279"/>
      <c r="V7" s="348"/>
      <c r="W7" s="348"/>
      <c r="X7" s="353"/>
      <c r="Y7" s="353"/>
      <c r="Z7" s="353"/>
    </row>
    <row r="8" spans="1:27" x14ac:dyDescent="0.25">
      <c r="A8" s="1"/>
      <c r="G8" s="279" t="s">
        <v>55</v>
      </c>
      <c r="H8" s="551" t="str">
        <f>IF(Summary!E8="","",Summary!E8)</f>
        <v/>
      </c>
      <c r="I8" s="551"/>
      <c r="J8" s="353"/>
      <c r="K8" s="353"/>
      <c r="L8" s="353"/>
      <c r="N8" s="67"/>
      <c r="U8" s="279" t="s">
        <v>55</v>
      </c>
      <c r="V8" s="552" t="str">
        <f>IF(Summary!$S8="","",Summary!$S8)</f>
        <v/>
      </c>
      <c r="W8" s="553"/>
      <c r="X8" s="353"/>
      <c r="Y8" s="353"/>
      <c r="Z8" s="353"/>
    </row>
    <row r="9" spans="1:27" x14ac:dyDescent="0.25">
      <c r="A9" s="1"/>
      <c r="G9" s="279"/>
      <c r="H9" s="115"/>
      <c r="I9" s="115"/>
      <c r="J9" s="353"/>
      <c r="K9" s="353"/>
      <c r="L9" s="353"/>
      <c r="N9" s="67"/>
      <c r="U9" s="279"/>
      <c r="V9" s="115"/>
      <c r="W9" s="115"/>
      <c r="X9" s="353"/>
      <c r="Y9" s="353"/>
      <c r="Z9" s="353"/>
    </row>
    <row r="10" spans="1:27" x14ac:dyDescent="0.25">
      <c r="A10" s="1"/>
      <c r="G10" s="279" t="s">
        <v>52</v>
      </c>
      <c r="H10" s="30">
        <f>SUM(D23:D24)</f>
        <v>0</v>
      </c>
      <c r="I10" s="115"/>
      <c r="J10" s="353"/>
      <c r="K10" s="353"/>
      <c r="L10" s="353"/>
      <c r="N10" s="67"/>
      <c r="U10" s="279" t="s">
        <v>53</v>
      </c>
      <c r="V10" s="30">
        <f>SUM(R23:R24)</f>
        <v>0</v>
      </c>
      <c r="W10" s="115"/>
      <c r="X10" s="353"/>
      <c r="Y10" s="353"/>
      <c r="Z10" s="353"/>
    </row>
    <row r="11" spans="1:27" ht="16.5" thickBot="1" x14ac:dyDescent="0.3">
      <c r="A11" s="1"/>
      <c r="D11" s="5"/>
      <c r="E11" s="5"/>
      <c r="F11" s="5"/>
      <c r="G11" s="5"/>
      <c r="H11" s="5"/>
      <c r="I11" s="5"/>
      <c r="J11" s="5"/>
      <c r="K11" s="5"/>
      <c r="L11" s="5"/>
      <c r="M11" s="5"/>
      <c r="N11" s="67"/>
      <c r="R11" s="5"/>
      <c r="S11" s="5"/>
      <c r="T11" s="5"/>
      <c r="U11" s="5"/>
      <c r="V11" s="5"/>
      <c r="W11" s="5"/>
      <c r="X11" s="5"/>
      <c r="Y11" s="5"/>
      <c r="Z11" s="5"/>
      <c r="AA11" s="5"/>
    </row>
    <row r="12" spans="1:27" x14ac:dyDescent="0.25">
      <c r="N12" s="69"/>
    </row>
    <row r="13" spans="1:27" ht="126" customHeight="1" x14ac:dyDescent="0.25">
      <c r="A13" s="1"/>
      <c r="D13" s="562" t="s">
        <v>458</v>
      </c>
      <c r="E13" s="562"/>
      <c r="F13" s="562"/>
      <c r="G13" s="562"/>
      <c r="H13" s="562"/>
      <c r="I13" s="562"/>
      <c r="J13" s="562"/>
      <c r="K13" s="562"/>
      <c r="L13" s="562"/>
      <c r="M13" s="562"/>
      <c r="N13" s="67"/>
      <c r="R13" s="562" t="s">
        <v>458</v>
      </c>
      <c r="S13" s="562"/>
      <c r="T13" s="562"/>
      <c r="U13" s="562"/>
      <c r="V13" s="562"/>
      <c r="W13" s="562"/>
      <c r="X13" s="562"/>
      <c r="Y13" s="562"/>
      <c r="Z13" s="562"/>
      <c r="AA13" s="562"/>
    </row>
    <row r="14" spans="1:27" x14ac:dyDescent="0.25">
      <c r="A14" s="1"/>
      <c r="D14" s="355"/>
      <c r="E14" s="355"/>
      <c r="F14" s="355"/>
      <c r="G14" s="355"/>
      <c r="H14" s="355"/>
      <c r="I14" s="355"/>
      <c r="J14" s="355"/>
      <c r="K14" s="355"/>
      <c r="L14" s="355"/>
      <c r="M14" s="355"/>
      <c r="N14" s="67"/>
      <c r="R14" s="355"/>
      <c r="S14" s="355"/>
      <c r="T14" s="355"/>
      <c r="U14" s="355"/>
      <c r="V14" s="355"/>
      <c r="W14" s="355"/>
      <c r="X14" s="355"/>
      <c r="Y14" s="355"/>
      <c r="Z14" s="355"/>
      <c r="AA14" s="355"/>
    </row>
    <row r="15" spans="1:27" ht="16.5" customHeight="1" thickBot="1" x14ac:dyDescent="0.3">
      <c r="A15" s="1"/>
      <c r="D15" s="691" t="s">
        <v>338</v>
      </c>
      <c r="E15" s="691"/>
      <c r="F15" s="691"/>
      <c r="G15" s="691"/>
      <c r="H15" s="691"/>
      <c r="I15" s="691"/>
      <c r="J15" s="691"/>
      <c r="K15" s="691"/>
      <c r="L15" s="691"/>
      <c r="M15" s="691"/>
      <c r="N15" s="67"/>
      <c r="R15" s="691" t="s">
        <v>338</v>
      </c>
      <c r="S15" s="691"/>
      <c r="T15" s="691"/>
      <c r="U15" s="691"/>
      <c r="V15" s="691"/>
      <c r="W15" s="691"/>
      <c r="X15" s="691"/>
      <c r="Y15" s="691"/>
      <c r="Z15" s="691"/>
      <c r="AA15" s="691"/>
    </row>
    <row r="16" spans="1:27" x14ac:dyDescent="0.25">
      <c r="A16" s="1"/>
      <c r="D16" s="466"/>
      <c r="E16" s="466"/>
      <c r="F16" s="466"/>
      <c r="G16" s="466"/>
      <c r="H16" s="466"/>
      <c r="I16" s="466"/>
      <c r="J16" s="466"/>
      <c r="K16" s="466"/>
      <c r="L16" s="466"/>
      <c r="M16" s="466"/>
      <c r="N16" s="67"/>
      <c r="R16" s="466"/>
      <c r="S16" s="466"/>
      <c r="T16" s="466"/>
      <c r="U16" s="466"/>
      <c r="V16" s="466"/>
      <c r="W16" s="466"/>
      <c r="X16" s="466"/>
      <c r="Y16" s="466"/>
      <c r="Z16" s="466"/>
      <c r="AA16" s="466"/>
    </row>
    <row r="17" spans="1:27" ht="15.75" customHeight="1" x14ac:dyDescent="0.25">
      <c r="A17" s="1"/>
      <c r="D17" s="1"/>
      <c r="E17" s="466"/>
      <c r="F17" s="1"/>
      <c r="G17" s="29" t="s">
        <v>50</v>
      </c>
      <c r="H17" s="288">
        <f>Summary!K8</f>
        <v>0</v>
      </c>
      <c r="I17" s="287"/>
      <c r="J17" s="48"/>
      <c r="K17" s="48"/>
      <c r="L17" s="48"/>
      <c r="M17" s="48"/>
      <c r="N17" s="67"/>
      <c r="R17" s="1"/>
      <c r="S17" s="466"/>
      <c r="T17" s="1"/>
      <c r="U17" s="29" t="s">
        <v>50</v>
      </c>
      <c r="V17" s="288">
        <f>Summary!Y8</f>
        <v>0</v>
      </c>
      <c r="W17" s="287"/>
      <c r="X17" s="48"/>
      <c r="Y17" s="48"/>
      <c r="Z17" s="48"/>
      <c r="AA17" s="48"/>
    </row>
    <row r="18" spans="1:27" x14ac:dyDescent="0.25">
      <c r="A18" s="1"/>
      <c r="D18" s="466"/>
      <c r="E18" s="466"/>
      <c r="F18" s="286"/>
      <c r="G18" s="469" t="s">
        <v>345</v>
      </c>
      <c r="H18" s="285"/>
      <c r="I18" s="48"/>
      <c r="J18" s="48"/>
      <c r="K18" s="48"/>
      <c r="L18" s="48"/>
      <c r="M18" s="48"/>
      <c r="N18" s="67"/>
      <c r="R18" s="466"/>
      <c r="S18" s="466"/>
      <c r="T18" s="286"/>
      <c r="U18" s="469" t="s">
        <v>345</v>
      </c>
      <c r="V18" s="135"/>
      <c r="W18" s="48"/>
      <c r="X18" s="48"/>
      <c r="Y18" s="48"/>
      <c r="Z18" s="48"/>
      <c r="AA18" s="48"/>
    </row>
    <row r="19" spans="1:27" x14ac:dyDescent="0.25">
      <c r="A19" s="1"/>
      <c r="D19" s="466"/>
      <c r="E19" s="466"/>
      <c r="F19" s="286"/>
      <c r="G19" s="469" t="s">
        <v>346</v>
      </c>
      <c r="H19" s="470">
        <f>IF(H17&gt;0,(H18/H17),0%)</f>
        <v>0</v>
      </c>
      <c r="I19" s="48"/>
      <c r="J19" s="48"/>
      <c r="K19" s="48"/>
      <c r="L19" s="468"/>
      <c r="M19" s="468"/>
      <c r="N19" s="67"/>
      <c r="R19" s="466"/>
      <c r="S19" s="466"/>
      <c r="T19" s="286"/>
      <c r="U19" s="469" t="s">
        <v>346</v>
      </c>
      <c r="V19" s="470">
        <f>IF(V17&gt;0,(V18/V17),0%)</f>
        <v>0</v>
      </c>
      <c r="W19" s="48"/>
      <c r="X19" s="48"/>
      <c r="Y19" s="48"/>
      <c r="Z19" s="468"/>
      <c r="AA19" s="468"/>
    </row>
    <row r="20" spans="1:27" x14ac:dyDescent="0.25">
      <c r="A20" s="1"/>
      <c r="D20" s="465"/>
      <c r="E20" s="465"/>
      <c r="F20" s="279"/>
      <c r="G20" s="1"/>
      <c r="H20" s="1"/>
      <c r="I20" s="48"/>
      <c r="J20" s="48"/>
      <c r="K20" s="48"/>
      <c r="L20" s="468"/>
      <c r="M20" s="468"/>
      <c r="N20" s="67"/>
      <c r="R20" s="465"/>
      <c r="S20" s="465"/>
      <c r="T20" s="279"/>
      <c r="U20" s="1"/>
      <c r="V20" s="1"/>
      <c r="W20" s="48"/>
      <c r="X20" s="48"/>
      <c r="Y20" s="48"/>
      <c r="Z20" s="468"/>
      <c r="AA20" s="468"/>
    </row>
    <row r="21" spans="1:27" x14ac:dyDescent="0.25">
      <c r="A21" s="1"/>
      <c r="C21" s="1"/>
      <c r="D21" s="608"/>
      <c r="E21" s="608"/>
      <c r="F21" s="608"/>
      <c r="G21" s="608"/>
      <c r="H21" s="608"/>
      <c r="I21" s="608"/>
      <c r="J21" s="608"/>
      <c r="K21" s="608"/>
      <c r="L21" s="608"/>
      <c r="M21" s="608"/>
      <c r="N21" s="67"/>
      <c r="Q21" s="1"/>
      <c r="R21" s="608"/>
      <c r="S21" s="608"/>
      <c r="T21" s="608"/>
      <c r="U21" s="608"/>
      <c r="V21" s="608"/>
      <c r="W21" s="608"/>
      <c r="X21" s="608"/>
      <c r="Y21" s="608"/>
      <c r="Z21" s="608"/>
      <c r="AA21" s="608"/>
    </row>
    <row r="22" spans="1:27" x14ac:dyDescent="0.25">
      <c r="A22" s="1"/>
      <c r="C22" s="346" t="s">
        <v>59</v>
      </c>
      <c r="D22" s="467" t="s">
        <v>59</v>
      </c>
      <c r="F22" s="10" t="s">
        <v>456</v>
      </c>
      <c r="G22" s="10"/>
      <c r="H22" s="10"/>
      <c r="I22" s="10"/>
      <c r="J22" s="10"/>
      <c r="K22" s="10"/>
      <c r="L22" s="10"/>
      <c r="M22" s="10"/>
      <c r="N22" s="67"/>
      <c r="Q22" s="346" t="s">
        <v>59</v>
      </c>
      <c r="R22" s="467" t="s">
        <v>59</v>
      </c>
      <c r="T22" s="10" t="s">
        <v>456</v>
      </c>
      <c r="U22" s="10"/>
      <c r="V22" s="10"/>
      <c r="W22" s="10"/>
      <c r="X22" s="10"/>
      <c r="Y22" s="10"/>
      <c r="Z22" s="10"/>
      <c r="AA22" s="10"/>
    </row>
    <row r="23" spans="1:27" x14ac:dyDescent="0.25">
      <c r="A23" s="1"/>
      <c r="C23" s="365">
        <v>5</v>
      </c>
      <c r="D23" s="304" t="str">
        <f>IF(E23="X",C23,"")</f>
        <v/>
      </c>
      <c r="E23" s="304" t="str">
        <f>IF(H$19&gt;0,IF(H$19&gt;=G23,IF(H$19&lt;=H23,"X",""),""),"")</f>
        <v/>
      </c>
      <c r="F23" s="302" t="s">
        <v>343</v>
      </c>
      <c r="G23" s="303">
        <v>0.10009999999999999</v>
      </c>
      <c r="H23" s="90">
        <v>0.15</v>
      </c>
      <c r="I23" s="85"/>
      <c r="J23" s="85"/>
      <c r="K23" s="85"/>
      <c r="L23" s="85"/>
      <c r="M23" s="86"/>
      <c r="N23" s="67"/>
      <c r="Q23" s="365">
        <v>5</v>
      </c>
      <c r="R23" s="304" t="str">
        <f>IF(S23="X",Q23,"")</f>
        <v/>
      </c>
      <c r="S23" s="304" t="str">
        <f>IF(V$19&gt;0,IF(V$19&gt;=U23,IF(V$19&lt;=V23,"X",""),""),"")</f>
        <v/>
      </c>
      <c r="T23" s="302" t="s">
        <v>343</v>
      </c>
      <c r="U23" s="303">
        <v>0.10009999999999999</v>
      </c>
      <c r="V23" s="90">
        <v>0.15</v>
      </c>
      <c r="W23" s="85"/>
      <c r="X23" s="85"/>
      <c r="Y23" s="85"/>
      <c r="Z23" s="85"/>
      <c r="AA23" s="86"/>
    </row>
    <row r="24" spans="1:27" ht="15.75" customHeight="1" x14ac:dyDescent="0.25">
      <c r="A24" s="1"/>
      <c r="C24" s="365">
        <v>10</v>
      </c>
      <c r="D24" s="304" t="str">
        <f>IF(E24="X",C24,"")</f>
        <v/>
      </c>
      <c r="E24" s="304" t="str">
        <f>IF(H$19&gt;0,IF(H$19&gt;H23,IF(H$19&lt;=H24,"X",""),""),"")</f>
        <v/>
      </c>
      <c r="F24" s="302" t="s">
        <v>343</v>
      </c>
      <c r="G24" s="303">
        <v>0.15010000000000001</v>
      </c>
      <c r="H24" s="90">
        <v>1</v>
      </c>
      <c r="I24" s="85"/>
      <c r="J24" s="85"/>
      <c r="K24" s="85"/>
      <c r="L24" s="85"/>
      <c r="M24" s="86"/>
      <c r="N24" s="67"/>
      <c r="Q24" s="365">
        <v>10</v>
      </c>
      <c r="R24" s="304" t="str">
        <f>IF(S24="X",Q24,"")</f>
        <v/>
      </c>
      <c r="S24" s="304" t="str">
        <f>IF(V$19&gt;0,IF(V$19&gt;V23,IF(V$19&lt;=V24,"X",""),""),"")</f>
        <v/>
      </c>
      <c r="T24" s="302" t="s">
        <v>343</v>
      </c>
      <c r="U24" s="303">
        <v>0.15010000000000001</v>
      </c>
      <c r="V24" s="90">
        <v>1</v>
      </c>
      <c r="W24" s="85"/>
      <c r="X24" s="85"/>
      <c r="Y24" s="85"/>
      <c r="Z24" s="85"/>
      <c r="AA24" s="86"/>
    </row>
    <row r="25" spans="1:27" x14ac:dyDescent="0.25">
      <c r="A25" s="1"/>
      <c r="F25" s="11"/>
      <c r="N25" s="67"/>
      <c r="T25" s="11"/>
    </row>
    <row r="26" spans="1:27" s="11" customFormat="1" x14ac:dyDescent="0.25">
      <c r="B26" s="37"/>
      <c r="C26" s="37"/>
      <c r="N26" s="66"/>
      <c r="O26" s="37"/>
      <c r="P26" s="37"/>
      <c r="Q26" s="37"/>
    </row>
    <row r="27" spans="1:27" s="11" customFormat="1" x14ac:dyDescent="0.25">
      <c r="B27" s="37"/>
      <c r="C27" s="37"/>
      <c r="N27" s="66"/>
      <c r="O27" s="37"/>
      <c r="P27" s="37"/>
      <c r="Q27" s="37"/>
    </row>
    <row r="28" spans="1:27" s="11" customFormat="1" x14ac:dyDescent="0.25">
      <c r="B28" s="37"/>
      <c r="C28" s="37"/>
      <c r="G28" s="279"/>
      <c r="N28" s="66"/>
      <c r="O28" s="37"/>
      <c r="P28" s="37"/>
      <c r="Q28" s="37"/>
    </row>
    <row r="29" spans="1:27" x14ac:dyDescent="0.25">
      <c r="G29" s="279"/>
    </row>
    <row r="30" spans="1:27" x14ac:dyDescent="0.25">
      <c r="A30" s="1"/>
      <c r="D30" s="12"/>
      <c r="E30" s="12"/>
      <c r="F30" s="13"/>
      <c r="G30" s="279"/>
      <c r="N30" s="64"/>
      <c r="R30" s="12"/>
      <c r="S30" s="12"/>
      <c r="T30" s="13"/>
    </row>
    <row r="37" spans="1:27" x14ac:dyDescent="0.25">
      <c r="A37" s="1"/>
      <c r="D37" s="1"/>
      <c r="E37" s="1"/>
      <c r="G37" s="1"/>
      <c r="H37" s="1"/>
      <c r="I37" s="1"/>
      <c r="J37" s="1"/>
      <c r="K37" s="1"/>
      <c r="L37" s="1"/>
      <c r="M37" s="1"/>
      <c r="N37" s="64"/>
      <c r="R37" s="1"/>
      <c r="S37" s="1"/>
      <c r="U37" s="1"/>
      <c r="V37" s="1"/>
      <c r="W37" s="1"/>
      <c r="X37" s="1"/>
      <c r="Y37" s="1"/>
      <c r="Z37" s="1"/>
      <c r="AA37" s="1"/>
    </row>
  </sheetData>
  <sheetProtection algorithmName="SHA-512" hashValue="5lOgnWyS//2c/TjN2gfcVvMIOa9qS8HSmT9iWxRe9Gqexc13tw0CIUIIf4C8MLGpuH1lT0lLu5L5Qr+m4omxYQ==" saltValue="e67uOM6+KeRe5GngH1n8iA==" spinCount="100000" sheet="1" selectLockedCells="1"/>
  <mergeCells count="14">
    <mergeCell ref="D21:M21"/>
    <mergeCell ref="R21:AA21"/>
    <mergeCell ref="D2:M2"/>
    <mergeCell ref="R2:AA2"/>
    <mergeCell ref="D3:M3"/>
    <mergeCell ref="R3:AA3"/>
    <mergeCell ref="H6:L6"/>
    <mergeCell ref="V6:Z6"/>
    <mergeCell ref="H8:I8"/>
    <mergeCell ref="V8:W8"/>
    <mergeCell ref="D13:M13"/>
    <mergeCell ref="R13:AA13"/>
    <mergeCell ref="D15:M15"/>
    <mergeCell ref="R15:AA15"/>
  </mergeCells>
  <dataValidations count="2">
    <dataValidation type="whole" operator="greaterThanOrEqual" allowBlank="1" showInputMessage="1" showErrorMessage="1" sqref="K19 F18:F19 H17 Y19 T18:T19 V17" xr:uid="{00000000-0002-0000-1500-000001000000}">
      <formula1>0</formula1>
    </dataValidation>
    <dataValidation operator="greaterThanOrEqual" allowBlank="1" showInputMessage="1" showErrorMessage="1" sqref="I18:K18 W18:Y18" xr:uid="{0B520B95-F21E-475F-841D-CF0909C9A9D8}"/>
  </dataValidations>
  <pageMargins left="0.7" right="0.7" top="0.75" bottom="0.75" header="0.3" footer="0.3"/>
  <pageSetup scale="71" orientation="portrait" r:id="rId1"/>
  <headerFooter>
    <oddFooter>&amp;CTab: &amp;A&amp;RPrint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4B3D-BA1E-4220-A3D5-4BD4B60344FF}">
  <dimension ref="A1:AA18"/>
  <sheetViews>
    <sheetView showGridLines="0" view="pageBreakPreview" zoomScaleNormal="100" zoomScaleSheetLayoutView="100" workbookViewId="0">
      <selection activeCell="E17" sqref="E17"/>
    </sheetView>
  </sheetViews>
  <sheetFormatPr defaultColWidth="9.140625" defaultRowHeight="15.75" x14ac:dyDescent="0.25"/>
  <cols>
    <col min="1" max="1" width="5.140625" style="3" customWidth="1"/>
    <col min="2" max="2" width="6.28515625" style="365" hidden="1" customWidth="1"/>
    <col min="3" max="3" width="9.140625" style="365" hidden="1" customWidth="1"/>
    <col min="4" max="4" width="5" style="3" customWidth="1"/>
    <col min="5" max="5" width="4.85546875" style="3" customWidth="1"/>
    <col min="6" max="13" width="12.42578125" style="3" customWidth="1"/>
    <col min="14" max="14" width="6.140625" style="14" customWidth="1"/>
    <col min="15" max="17" width="6.140625" style="365" hidden="1" customWidth="1"/>
    <col min="18" max="19" width="4.85546875" style="3" customWidth="1"/>
    <col min="20" max="27" width="12.42578125" style="3" customWidth="1"/>
    <col min="28" max="16384" width="9.140625" style="1"/>
  </cols>
  <sheetData>
    <row r="1" spans="1:27" x14ac:dyDescent="0.25">
      <c r="N1" s="69"/>
    </row>
    <row r="2" spans="1:27" x14ac:dyDescent="0.25">
      <c r="A2" s="1"/>
      <c r="B2" s="365" t="s">
        <v>4</v>
      </c>
      <c r="D2" s="498" t="s">
        <v>337</v>
      </c>
      <c r="E2" s="498"/>
      <c r="F2" s="498"/>
      <c r="G2" s="498"/>
      <c r="H2" s="498"/>
      <c r="I2" s="498"/>
      <c r="J2" s="498"/>
      <c r="K2" s="498"/>
      <c r="L2" s="498"/>
      <c r="M2" s="498"/>
      <c r="N2" s="67"/>
      <c r="R2" s="498" t="s">
        <v>337</v>
      </c>
      <c r="S2" s="498"/>
      <c r="T2" s="498"/>
      <c r="U2" s="498"/>
      <c r="V2" s="498"/>
      <c r="W2" s="498"/>
      <c r="X2" s="498"/>
      <c r="Y2" s="498"/>
      <c r="Z2" s="498"/>
      <c r="AA2" s="498"/>
    </row>
    <row r="3" spans="1:27" ht="16.5" thickBot="1" x14ac:dyDescent="0.3">
      <c r="A3" s="1"/>
      <c r="D3" s="499" t="s">
        <v>60</v>
      </c>
      <c r="E3" s="499"/>
      <c r="F3" s="499"/>
      <c r="G3" s="499"/>
      <c r="H3" s="499"/>
      <c r="I3" s="499"/>
      <c r="J3" s="499"/>
      <c r="K3" s="499"/>
      <c r="L3" s="499"/>
      <c r="M3" s="499"/>
      <c r="N3" s="67"/>
      <c r="R3" s="499" t="s">
        <v>61</v>
      </c>
      <c r="S3" s="499"/>
      <c r="T3" s="499"/>
      <c r="U3" s="499"/>
      <c r="V3" s="499"/>
      <c r="W3" s="499"/>
      <c r="X3" s="499"/>
      <c r="Y3" s="499"/>
      <c r="Z3" s="499"/>
      <c r="AA3" s="499"/>
    </row>
    <row r="4" spans="1:27" x14ac:dyDescent="0.25">
      <c r="A4" s="1"/>
      <c r="D4" s="2"/>
      <c r="E4" s="2"/>
      <c r="F4" s="2"/>
      <c r="G4" s="2"/>
      <c r="H4" s="2"/>
      <c r="I4" s="2"/>
      <c r="J4" s="2"/>
      <c r="K4" s="2"/>
      <c r="L4" s="2"/>
      <c r="M4" s="2"/>
      <c r="N4" s="67"/>
      <c r="R4" s="2"/>
      <c r="S4" s="2"/>
      <c r="T4" s="2"/>
      <c r="U4" s="2"/>
      <c r="V4" s="2"/>
      <c r="W4" s="2"/>
      <c r="X4" s="2"/>
      <c r="Y4" s="2"/>
      <c r="Z4" s="2"/>
      <c r="AA4" s="2"/>
    </row>
    <row r="5" spans="1:27" x14ac:dyDescent="0.25">
      <c r="A5" s="1"/>
      <c r="D5" s="2"/>
      <c r="E5" s="2"/>
      <c r="G5" s="279" t="s">
        <v>0</v>
      </c>
      <c r="H5" s="28" t="str">
        <f>IF(Summary!E5="","",Summary!E5)</f>
        <v/>
      </c>
      <c r="I5" s="353"/>
      <c r="J5" s="353"/>
      <c r="K5" s="353"/>
      <c r="L5" s="353"/>
      <c r="M5" s="2"/>
      <c r="N5" s="67"/>
      <c r="R5" s="2"/>
      <c r="S5" s="2"/>
      <c r="U5" s="279" t="s">
        <v>0</v>
      </c>
      <c r="V5" s="28" t="str">
        <f>IF(Summary!$S5="","",Summary!$S5)</f>
        <v/>
      </c>
      <c r="W5" s="353"/>
      <c r="X5" s="353"/>
      <c r="Y5" s="353"/>
      <c r="Z5" s="353"/>
      <c r="AA5" s="2"/>
    </row>
    <row r="6" spans="1:27" x14ac:dyDescent="0.25">
      <c r="A6" s="1"/>
      <c r="G6" s="279" t="s">
        <v>1</v>
      </c>
      <c r="H6" s="548" t="str">
        <f>IF(Summary!E6="","",Summary!E6)</f>
        <v/>
      </c>
      <c r="I6" s="549"/>
      <c r="J6" s="549"/>
      <c r="K6" s="549"/>
      <c r="L6" s="550"/>
      <c r="N6" s="67"/>
      <c r="U6" s="279" t="s">
        <v>1</v>
      </c>
      <c r="V6" s="548" t="str">
        <f>IF(Summary!$S6="","",Summary!$S6)</f>
        <v/>
      </c>
      <c r="W6" s="549"/>
      <c r="X6" s="549" t="str">
        <f>IF(Summary!$S6="","",Summary!$S6)</f>
        <v/>
      </c>
      <c r="Y6" s="549"/>
      <c r="Z6" s="550" t="str">
        <f>IF(Summary!$S6="","",Summary!$S6)</f>
        <v/>
      </c>
    </row>
    <row r="7" spans="1:27" x14ac:dyDescent="0.25">
      <c r="A7" s="1"/>
      <c r="G7" s="279"/>
      <c r="H7" s="348"/>
      <c r="I7" s="348"/>
      <c r="J7" s="353"/>
      <c r="K7" s="353"/>
      <c r="L7" s="353"/>
      <c r="N7" s="67"/>
      <c r="U7" s="279"/>
      <c r="V7" s="348"/>
      <c r="W7" s="348"/>
      <c r="X7" s="353"/>
      <c r="Y7" s="353"/>
      <c r="Z7" s="353"/>
    </row>
    <row r="8" spans="1:27" x14ac:dyDescent="0.25">
      <c r="A8" s="1"/>
      <c r="G8" s="279" t="s">
        <v>55</v>
      </c>
      <c r="H8" s="551" t="str">
        <f>IF(Summary!E8="","",Summary!E8)</f>
        <v/>
      </c>
      <c r="I8" s="551"/>
      <c r="J8" s="353"/>
      <c r="K8" s="353"/>
      <c r="L8" s="353"/>
      <c r="N8" s="67"/>
      <c r="U8" s="279" t="s">
        <v>55</v>
      </c>
      <c r="V8" s="552" t="str">
        <f>IF(Summary!$S8="","",Summary!$S8)</f>
        <v/>
      </c>
      <c r="W8" s="553"/>
      <c r="X8" s="353"/>
      <c r="Y8" s="353"/>
      <c r="Z8" s="353"/>
    </row>
    <row r="9" spans="1:27" x14ac:dyDescent="0.25">
      <c r="A9" s="1"/>
      <c r="G9" s="279"/>
      <c r="H9" s="115"/>
      <c r="I9" s="115"/>
      <c r="J9" s="353"/>
      <c r="K9" s="353"/>
      <c r="L9" s="353"/>
      <c r="N9" s="67"/>
      <c r="U9" s="279"/>
      <c r="V9" s="115"/>
      <c r="W9" s="115"/>
      <c r="X9" s="353"/>
      <c r="Y9" s="353"/>
      <c r="Z9" s="353"/>
    </row>
    <row r="10" spans="1:27" x14ac:dyDescent="0.25">
      <c r="A10" s="1"/>
      <c r="G10" s="279" t="s">
        <v>52</v>
      </c>
      <c r="H10" s="30">
        <f>SUM(D17)</f>
        <v>0</v>
      </c>
      <c r="I10" s="115"/>
      <c r="J10" s="353"/>
      <c r="K10" s="353"/>
      <c r="L10" s="353"/>
      <c r="N10" s="67"/>
      <c r="U10" s="279" t="s">
        <v>53</v>
      </c>
      <c r="V10" s="30">
        <f>SUM(R17)</f>
        <v>0</v>
      </c>
      <c r="W10" s="115"/>
      <c r="X10" s="353"/>
      <c r="Y10" s="353"/>
      <c r="Z10" s="353"/>
    </row>
    <row r="11" spans="1:27" ht="16.5" thickBot="1" x14ac:dyDescent="0.3">
      <c r="A11" s="1"/>
      <c r="D11" s="5"/>
      <c r="E11" s="5"/>
      <c r="F11" s="5"/>
      <c r="G11" s="5"/>
      <c r="H11" s="5"/>
      <c r="I11" s="5"/>
      <c r="J11" s="5"/>
      <c r="K11" s="5"/>
      <c r="L11" s="5"/>
      <c r="M11" s="5"/>
      <c r="N11" s="67"/>
      <c r="R11" s="5"/>
      <c r="S11" s="5"/>
      <c r="T11" s="5"/>
      <c r="U11" s="5"/>
      <c r="V11" s="5"/>
      <c r="W11" s="5"/>
      <c r="X11" s="5"/>
      <c r="Y11" s="5"/>
      <c r="Z11" s="5"/>
      <c r="AA11" s="5"/>
    </row>
    <row r="12" spans="1:27" x14ac:dyDescent="0.25">
      <c r="N12" s="69"/>
    </row>
    <row r="13" spans="1:27" ht="39" customHeight="1" x14ac:dyDescent="0.25">
      <c r="A13" s="1"/>
      <c r="D13" s="574" t="s">
        <v>454</v>
      </c>
      <c r="E13" s="574"/>
      <c r="F13" s="574"/>
      <c r="G13" s="574"/>
      <c r="H13" s="574"/>
      <c r="I13" s="574"/>
      <c r="J13" s="574"/>
      <c r="K13" s="574"/>
      <c r="L13" s="574"/>
      <c r="M13" s="574"/>
      <c r="N13" s="67"/>
      <c r="R13" s="574" t="s">
        <v>341</v>
      </c>
      <c r="S13" s="574"/>
      <c r="T13" s="574"/>
      <c r="U13" s="574"/>
      <c r="V13" s="574"/>
      <c r="W13" s="574"/>
      <c r="X13" s="574"/>
      <c r="Y13" s="574"/>
      <c r="Z13" s="574"/>
      <c r="AA13" s="574"/>
    </row>
    <row r="14" spans="1:27" x14ac:dyDescent="0.25">
      <c r="A14" s="1"/>
      <c r="D14" s="697"/>
      <c r="E14" s="697"/>
      <c r="F14" s="697"/>
      <c r="G14" s="697"/>
      <c r="H14" s="697"/>
      <c r="I14" s="697"/>
      <c r="J14" s="697"/>
      <c r="K14" s="697"/>
      <c r="L14" s="697"/>
      <c r="M14" s="355"/>
      <c r="N14" s="67"/>
      <c r="R14" s="355"/>
      <c r="S14" s="355"/>
      <c r="T14" s="355"/>
      <c r="U14" s="355"/>
      <c r="V14" s="355"/>
      <c r="W14" s="355"/>
      <c r="X14" s="355"/>
      <c r="Y14" s="355"/>
      <c r="Z14" s="355"/>
      <c r="AA14" s="355"/>
    </row>
    <row r="15" spans="1:27" ht="16.5" thickBot="1" x14ac:dyDescent="0.3">
      <c r="A15" s="1"/>
      <c r="D15" s="691" t="s">
        <v>340</v>
      </c>
      <c r="E15" s="691"/>
      <c r="F15" s="691"/>
      <c r="G15" s="691"/>
      <c r="H15" s="691"/>
      <c r="I15" s="691"/>
      <c r="J15" s="691"/>
      <c r="K15" s="691"/>
      <c r="L15" s="691"/>
      <c r="M15" s="691"/>
      <c r="N15" s="67"/>
      <c r="R15" s="691" t="s">
        <v>340</v>
      </c>
      <c r="S15" s="691"/>
      <c r="T15" s="691"/>
      <c r="U15" s="691"/>
      <c r="V15" s="691"/>
      <c r="W15" s="691"/>
      <c r="X15" s="691"/>
      <c r="Y15" s="691"/>
      <c r="Z15" s="691"/>
      <c r="AA15" s="691"/>
    </row>
    <row r="16" spans="1:27" x14ac:dyDescent="0.25">
      <c r="A16" s="1"/>
      <c r="F16" s="10"/>
      <c r="G16" s="10"/>
      <c r="H16" s="10"/>
      <c r="I16" s="10"/>
      <c r="J16" s="10"/>
      <c r="K16" s="10"/>
      <c r="L16" s="10"/>
      <c r="M16" s="10"/>
      <c r="N16" s="67"/>
      <c r="T16" s="10"/>
      <c r="U16" s="10"/>
      <c r="V16" s="10"/>
      <c r="W16" s="10"/>
      <c r="X16" s="10"/>
      <c r="Y16" s="10"/>
      <c r="Z16" s="10"/>
      <c r="AA16" s="10"/>
    </row>
    <row r="17" spans="2:27" s="11" customFormat="1" ht="28.5" customHeight="1" x14ac:dyDescent="0.25">
      <c r="B17" s="37"/>
      <c r="C17" s="37">
        <v>4</v>
      </c>
      <c r="D17" s="304" t="str">
        <f>IF(E17="X",C17,"")</f>
        <v/>
      </c>
      <c r="E17" s="34"/>
      <c r="F17" s="593" t="s">
        <v>342</v>
      </c>
      <c r="G17" s="593"/>
      <c r="H17" s="593"/>
      <c r="I17" s="593"/>
      <c r="J17" s="593"/>
      <c r="K17" s="593"/>
      <c r="L17" s="593"/>
      <c r="M17" s="593"/>
      <c r="N17" s="66"/>
      <c r="O17" s="37"/>
      <c r="P17" s="37"/>
      <c r="Q17" s="37">
        <v>4</v>
      </c>
      <c r="R17" s="304" t="str">
        <f>IF(S17="X",Q17,"")</f>
        <v/>
      </c>
      <c r="S17" s="106"/>
      <c r="T17" s="593" t="s">
        <v>342</v>
      </c>
      <c r="U17" s="593"/>
      <c r="V17" s="593"/>
      <c r="W17" s="593"/>
      <c r="X17" s="593"/>
      <c r="Y17" s="593"/>
      <c r="Z17" s="593"/>
      <c r="AA17" s="593"/>
    </row>
    <row r="18" spans="2:27" s="11" customFormat="1" x14ac:dyDescent="0.25">
      <c r="B18" s="37"/>
      <c r="C18" s="37"/>
      <c r="D18" s="3"/>
      <c r="E18" s="3"/>
      <c r="G18" s="3"/>
      <c r="H18" s="3"/>
      <c r="I18" s="3"/>
      <c r="J18" s="3"/>
      <c r="K18" s="3"/>
      <c r="L18" s="3"/>
      <c r="M18" s="3"/>
      <c r="N18" s="66"/>
      <c r="O18" s="37"/>
      <c r="P18" s="37"/>
      <c r="Q18" s="37"/>
      <c r="R18" s="3"/>
      <c r="S18" s="3"/>
      <c r="U18" s="3"/>
      <c r="V18" s="3"/>
      <c r="W18" s="3"/>
      <c r="X18" s="3"/>
      <c r="Y18" s="3"/>
      <c r="Z18" s="3"/>
      <c r="AA18" s="3"/>
    </row>
  </sheetData>
  <sheetProtection algorithmName="SHA-512" hashValue="kZLdjXEOSSbOWrW1oScXPtM8xk/gU7qcxD7yJIvS+J/wWxWJaZJHaKkBrKFQbOvP0c1hjZSFeuYZgIz0k2zREg==" saltValue="2P7jwEh/BwGpuPou4kxzXQ==" spinCount="100000" sheet="1" selectLockedCells="1"/>
  <mergeCells count="15">
    <mergeCell ref="D2:M2"/>
    <mergeCell ref="R2:AA2"/>
    <mergeCell ref="D3:M3"/>
    <mergeCell ref="R3:AA3"/>
    <mergeCell ref="H6:L6"/>
    <mergeCell ref="V6:Z6"/>
    <mergeCell ref="F17:M17"/>
    <mergeCell ref="T17:AA17"/>
    <mergeCell ref="H8:I8"/>
    <mergeCell ref="V8:W8"/>
    <mergeCell ref="D13:M13"/>
    <mergeCell ref="R13:AA13"/>
    <mergeCell ref="D15:M15"/>
    <mergeCell ref="R15:AA15"/>
    <mergeCell ref="D14:L14"/>
  </mergeCells>
  <dataValidations count="1">
    <dataValidation type="list" allowBlank="1" showInputMessage="1" showErrorMessage="1" sqref="E17 S17" xr:uid="{EB977F2E-3B0F-4473-805C-35CEFB6F7290}">
      <formula1>$B$1:$B$2</formula1>
    </dataValidation>
  </dataValidations>
  <pageMargins left="0.7" right="0.7" top="0.75" bottom="0.75" header="0.3" footer="0.3"/>
  <pageSetup scale="71" orientation="portrait" r:id="rId1"/>
  <headerFooter>
    <oddFooter>&amp;CTab: &amp;A&amp;RPrint Date: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Z31"/>
  <sheetViews>
    <sheetView showGridLines="0" view="pageBreakPreview" zoomScaleNormal="100" zoomScaleSheetLayoutView="100" workbookViewId="0">
      <selection activeCell="E18" sqref="E18"/>
    </sheetView>
  </sheetViews>
  <sheetFormatPr defaultColWidth="9.140625" defaultRowHeight="15.75" x14ac:dyDescent="0.25"/>
  <cols>
    <col min="1" max="1" width="5.140625" style="3" customWidth="1"/>
    <col min="2" max="3" width="9.140625" style="37" hidden="1" customWidth="1"/>
    <col min="4" max="5" width="4.85546875" style="3" customWidth="1"/>
    <col min="6" max="13" width="12.42578125" style="3" customWidth="1"/>
    <col min="14" max="14" width="1.5703125" style="14" customWidth="1"/>
    <col min="15" max="16" width="9.140625" style="37" hidden="1" customWidth="1"/>
    <col min="17" max="18" width="4.85546875" style="3" customWidth="1"/>
    <col min="19" max="26" width="12.42578125" style="3" customWidth="1"/>
    <col min="27" max="16384" width="9.140625" style="1"/>
  </cols>
  <sheetData>
    <row r="1" spans="1:26" x14ac:dyDescent="0.25">
      <c r="N1" s="69"/>
    </row>
    <row r="2" spans="1:26" x14ac:dyDescent="0.25">
      <c r="A2" s="1"/>
      <c r="D2" s="498" t="s">
        <v>224</v>
      </c>
      <c r="E2" s="498"/>
      <c r="F2" s="498"/>
      <c r="G2" s="498"/>
      <c r="H2" s="498"/>
      <c r="I2" s="498"/>
      <c r="J2" s="498"/>
      <c r="K2" s="498"/>
      <c r="L2" s="498"/>
      <c r="M2" s="498"/>
      <c r="N2" s="67"/>
      <c r="Q2" s="498" t="s">
        <v>224</v>
      </c>
      <c r="R2" s="498"/>
      <c r="S2" s="498"/>
      <c r="T2" s="498"/>
      <c r="U2" s="498"/>
      <c r="V2" s="498"/>
      <c r="W2" s="498"/>
      <c r="X2" s="498"/>
      <c r="Y2" s="498"/>
      <c r="Z2" s="498"/>
    </row>
    <row r="3" spans="1:26" ht="16.5" thickBot="1" x14ac:dyDescent="0.3">
      <c r="A3" s="1"/>
      <c r="D3" s="499" t="s">
        <v>60</v>
      </c>
      <c r="E3" s="499"/>
      <c r="F3" s="499"/>
      <c r="G3" s="499"/>
      <c r="H3" s="499"/>
      <c r="I3" s="499"/>
      <c r="J3" s="499"/>
      <c r="K3" s="499"/>
      <c r="L3" s="499"/>
      <c r="M3" s="499"/>
      <c r="N3" s="67"/>
      <c r="Q3" s="499" t="s">
        <v>61</v>
      </c>
      <c r="R3" s="499"/>
      <c r="S3" s="499"/>
      <c r="T3" s="499"/>
      <c r="U3" s="499"/>
      <c r="V3" s="499"/>
      <c r="W3" s="499"/>
      <c r="X3" s="499"/>
      <c r="Y3" s="499"/>
      <c r="Z3" s="499"/>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D5" s="2"/>
      <c r="E5" s="2"/>
      <c r="G5" s="279" t="s">
        <v>0</v>
      </c>
      <c r="H5" s="28" t="str">
        <f>IF(Summary!E5="","",Summary!E5)</f>
        <v/>
      </c>
      <c r="I5" s="353"/>
      <c r="J5" s="353"/>
      <c r="K5" s="353"/>
      <c r="L5" s="353"/>
      <c r="M5" s="2"/>
      <c r="N5" s="67"/>
      <c r="Q5" s="2"/>
      <c r="R5" s="2"/>
      <c r="T5" s="279" t="s">
        <v>0</v>
      </c>
      <c r="U5" s="28" t="str">
        <f>IF(Summary!$S5="","",Summary!$S5)</f>
        <v/>
      </c>
      <c r="V5" s="353"/>
      <c r="W5" s="353"/>
      <c r="X5" s="353"/>
      <c r="Y5" s="353"/>
      <c r="Z5" s="2"/>
    </row>
    <row r="6" spans="1:26" x14ac:dyDescent="0.25">
      <c r="A6" s="1"/>
      <c r="G6" s="279" t="s">
        <v>1</v>
      </c>
      <c r="H6" s="548" t="str">
        <f>IF(Summary!E6="","",Summary!E6)</f>
        <v/>
      </c>
      <c r="I6" s="549"/>
      <c r="J6" s="549"/>
      <c r="K6" s="549"/>
      <c r="L6" s="550"/>
      <c r="N6" s="67"/>
      <c r="T6" s="279" t="s">
        <v>1</v>
      </c>
      <c r="U6" s="548" t="str">
        <f>IF(Summary!$S6="","",Summary!$S6)</f>
        <v/>
      </c>
      <c r="V6" s="549"/>
      <c r="W6" s="549"/>
      <c r="X6" s="549"/>
      <c r="Y6" s="550"/>
    </row>
    <row r="7" spans="1:26" x14ac:dyDescent="0.25">
      <c r="A7" s="1"/>
      <c r="G7" s="279"/>
      <c r="H7" s="348"/>
      <c r="I7" s="348"/>
      <c r="J7" s="353"/>
      <c r="K7" s="353"/>
      <c r="L7" s="353"/>
      <c r="N7" s="67"/>
      <c r="T7" s="279"/>
      <c r="U7" s="348"/>
      <c r="V7" s="348"/>
      <c r="W7" s="353"/>
      <c r="X7" s="353"/>
      <c r="Y7" s="353"/>
    </row>
    <row r="8" spans="1:26" x14ac:dyDescent="0.25">
      <c r="A8" s="1"/>
      <c r="G8" s="279" t="s">
        <v>55</v>
      </c>
      <c r="H8" s="551" t="str">
        <f>IF(Summary!E8="","",Summary!E8)</f>
        <v/>
      </c>
      <c r="I8" s="551"/>
      <c r="J8" s="353"/>
      <c r="K8" s="353"/>
      <c r="L8" s="353"/>
      <c r="N8" s="67"/>
      <c r="T8" s="279" t="s">
        <v>55</v>
      </c>
      <c r="U8" s="552" t="str">
        <f>IF(Summary!$S8="","",Summary!$S8)</f>
        <v/>
      </c>
      <c r="V8" s="553"/>
      <c r="W8" s="353"/>
      <c r="X8" s="353"/>
      <c r="Y8" s="353"/>
    </row>
    <row r="9" spans="1:26" x14ac:dyDescent="0.25">
      <c r="A9" s="1"/>
      <c r="G9" s="279"/>
      <c r="H9" s="115"/>
      <c r="I9" s="115"/>
      <c r="J9" s="353"/>
      <c r="K9" s="353"/>
      <c r="L9" s="353"/>
      <c r="N9" s="67"/>
      <c r="T9" s="279"/>
      <c r="U9" s="115"/>
      <c r="V9" s="115"/>
      <c r="W9" s="353"/>
      <c r="X9" s="353"/>
      <c r="Y9" s="353"/>
    </row>
    <row r="10" spans="1:26" x14ac:dyDescent="0.25">
      <c r="A10" s="1"/>
      <c r="G10" s="279" t="s">
        <v>52</v>
      </c>
      <c r="H10" s="30">
        <f>SUM(D18)</f>
        <v>0</v>
      </c>
      <c r="I10" s="115"/>
      <c r="J10" s="353"/>
      <c r="K10" s="353"/>
      <c r="L10" s="353"/>
      <c r="N10" s="67"/>
      <c r="T10" s="279" t="s">
        <v>53</v>
      </c>
      <c r="U10" s="30">
        <f>SUM(Q18)</f>
        <v>0</v>
      </c>
      <c r="V10" s="115"/>
      <c r="W10" s="353"/>
      <c r="X10" s="353"/>
      <c r="Y10" s="353"/>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x14ac:dyDescent="0.25">
      <c r="N12" s="69"/>
    </row>
    <row r="13" spans="1:26" ht="73.5" customHeight="1" x14ac:dyDescent="0.25">
      <c r="A13" s="1"/>
      <c r="D13" s="562" t="s">
        <v>339</v>
      </c>
      <c r="E13" s="562"/>
      <c r="F13" s="562"/>
      <c r="G13" s="562"/>
      <c r="H13" s="562"/>
      <c r="I13" s="562"/>
      <c r="J13" s="562"/>
      <c r="K13" s="562"/>
      <c r="L13" s="562"/>
      <c r="M13" s="562"/>
      <c r="N13" s="67"/>
      <c r="Q13" s="562" t="s">
        <v>339</v>
      </c>
      <c r="R13" s="562"/>
      <c r="S13" s="562"/>
      <c r="T13" s="562"/>
      <c r="U13" s="562"/>
      <c r="V13" s="562"/>
      <c r="W13" s="562"/>
      <c r="X13" s="562"/>
      <c r="Y13" s="562"/>
      <c r="Z13" s="562"/>
    </row>
    <row r="14" spans="1:26" ht="28.5" customHeight="1" x14ac:dyDescent="0.25">
      <c r="A14" s="1"/>
      <c r="D14" s="562" t="s">
        <v>227</v>
      </c>
      <c r="E14" s="562"/>
      <c r="F14" s="562"/>
      <c r="G14" s="562"/>
      <c r="H14" s="562"/>
      <c r="I14" s="562"/>
      <c r="J14" s="562"/>
      <c r="K14" s="562"/>
      <c r="L14" s="562"/>
      <c r="M14" s="562"/>
      <c r="N14" s="67"/>
      <c r="Q14" s="562" t="s">
        <v>227</v>
      </c>
      <c r="R14" s="562"/>
      <c r="S14" s="562"/>
      <c r="T14" s="562"/>
      <c r="U14" s="562"/>
      <c r="V14" s="562"/>
      <c r="W14" s="562"/>
      <c r="X14" s="562"/>
      <c r="Y14" s="562"/>
      <c r="Z14" s="562"/>
    </row>
    <row r="15" spans="1:26" x14ac:dyDescent="0.25">
      <c r="A15" s="1"/>
      <c r="C15" s="37" t="s">
        <v>4</v>
      </c>
      <c r="N15" s="67"/>
      <c r="P15" s="37" t="s">
        <v>4</v>
      </c>
    </row>
    <row r="16" spans="1:26" ht="16.5" thickBot="1" x14ac:dyDescent="0.3">
      <c r="A16" s="1"/>
      <c r="D16" s="495" t="s">
        <v>230</v>
      </c>
      <c r="E16" s="495"/>
      <c r="F16" s="495"/>
      <c r="G16" s="495"/>
      <c r="H16" s="495"/>
      <c r="I16" s="495"/>
      <c r="J16" s="495"/>
      <c r="K16" s="495"/>
      <c r="L16" s="495"/>
      <c r="M16" s="495"/>
      <c r="N16" s="67"/>
      <c r="Q16" s="495" t="s">
        <v>230</v>
      </c>
      <c r="R16" s="495"/>
      <c r="S16" s="495"/>
      <c r="T16" s="495"/>
      <c r="U16" s="495"/>
      <c r="V16" s="495"/>
      <c r="W16" s="495"/>
      <c r="X16" s="495"/>
      <c r="Y16" s="495"/>
      <c r="Z16" s="495"/>
    </row>
    <row r="17" spans="1:26" x14ac:dyDescent="0.25">
      <c r="A17" s="1"/>
      <c r="B17" s="102"/>
      <c r="C17" s="102" t="s">
        <v>59</v>
      </c>
      <c r="F17" s="10"/>
      <c r="G17" s="10"/>
      <c r="H17" s="10"/>
      <c r="I17" s="10"/>
      <c r="J17" s="10"/>
      <c r="K17" s="10"/>
      <c r="L17" s="10"/>
      <c r="M17" s="10"/>
      <c r="N17" s="67"/>
      <c r="O17" s="102"/>
      <c r="P17" s="102" t="s">
        <v>59</v>
      </c>
      <c r="S17" s="10"/>
      <c r="T17" s="10"/>
      <c r="U17" s="10"/>
      <c r="V17" s="10"/>
      <c r="W17" s="10"/>
      <c r="X17" s="10"/>
      <c r="Y17" s="10"/>
      <c r="Z17" s="10"/>
    </row>
    <row r="18" spans="1:26" ht="30.75" customHeight="1" x14ac:dyDescent="0.25">
      <c r="A18" s="1"/>
      <c r="C18" s="37">
        <v>2</v>
      </c>
      <c r="D18" s="304" t="str">
        <f>IF(E18="X",C18,"")</f>
        <v/>
      </c>
      <c r="E18" s="34"/>
      <c r="F18" s="593" t="s">
        <v>231</v>
      </c>
      <c r="G18" s="593"/>
      <c r="H18" s="593"/>
      <c r="I18" s="593"/>
      <c r="J18" s="593"/>
      <c r="K18" s="593"/>
      <c r="L18" s="593"/>
      <c r="M18" s="593"/>
      <c r="N18" s="67"/>
      <c r="P18" s="37">
        <v>2</v>
      </c>
      <c r="Q18" s="304" t="str">
        <f>IF(R18="X",P18,"")</f>
        <v/>
      </c>
      <c r="R18" s="106"/>
      <c r="S18" s="593" t="s">
        <v>231</v>
      </c>
      <c r="T18" s="593"/>
      <c r="U18" s="593"/>
      <c r="V18" s="593"/>
      <c r="W18" s="593"/>
      <c r="X18" s="593"/>
      <c r="Y18" s="593"/>
      <c r="Z18" s="593"/>
    </row>
    <row r="19" spans="1:26" ht="15" customHeight="1" x14ac:dyDescent="0.25">
      <c r="A19" s="1"/>
      <c r="B19" s="38"/>
      <c r="F19" s="11"/>
      <c r="N19" s="67"/>
      <c r="O19" s="38"/>
      <c r="S19" s="11"/>
    </row>
    <row r="20" spans="1:26" s="11" customFormat="1" ht="15" customHeight="1" x14ac:dyDescent="0.25">
      <c r="B20" s="37"/>
      <c r="C20" s="37"/>
      <c r="N20" s="66"/>
      <c r="O20" s="37"/>
      <c r="P20" s="37"/>
    </row>
    <row r="21" spans="1:26" s="11" customFormat="1" ht="15" customHeight="1" x14ac:dyDescent="0.25">
      <c r="B21" s="37"/>
      <c r="C21" s="37"/>
      <c r="N21" s="66"/>
      <c r="O21" s="37"/>
      <c r="P21" s="37"/>
    </row>
    <row r="22" spans="1:26" s="11" customFormat="1" ht="15" customHeight="1" x14ac:dyDescent="0.25">
      <c r="B22" s="37"/>
      <c r="C22" s="37"/>
      <c r="N22" s="66"/>
      <c r="O22" s="37"/>
      <c r="P22" s="37"/>
    </row>
    <row r="24" spans="1:26" ht="15" customHeight="1" x14ac:dyDescent="0.25">
      <c r="A24" s="1"/>
      <c r="D24" s="12"/>
      <c r="E24" s="12"/>
      <c r="F24" s="13"/>
      <c r="N24" s="64"/>
      <c r="Q24" s="12"/>
      <c r="R24" s="12"/>
      <c r="S24" s="13"/>
    </row>
    <row r="31" spans="1:26" x14ac:dyDescent="0.25">
      <c r="A31" s="1"/>
      <c r="D31" s="1"/>
      <c r="E31" s="1"/>
      <c r="G31" s="1"/>
      <c r="H31" s="1"/>
      <c r="I31" s="1"/>
      <c r="J31" s="1"/>
      <c r="K31" s="1"/>
      <c r="L31" s="1"/>
      <c r="M31" s="1"/>
      <c r="N31" s="64"/>
      <c r="Q31" s="1"/>
      <c r="R31" s="1"/>
      <c r="T31" s="1"/>
      <c r="U31" s="1"/>
      <c r="V31" s="1"/>
      <c r="W31" s="1"/>
      <c r="X31" s="1"/>
      <c r="Y31" s="1"/>
      <c r="Z31" s="1"/>
    </row>
  </sheetData>
  <sheetProtection algorithmName="SHA-512" hashValue="Muo9yiIVyDMbIQzu9SDQcA8vQR+DVaV6nOQRpTYud1uSw+8P5lV2BPTTosBnqVzOxvWWzKIxg3s579BTeO6VKg==" saltValue="2JPQaAtzCPkgtNAadTuSDw==" spinCount="100000" sheet="1" selectLockedCells="1"/>
  <mergeCells count="16">
    <mergeCell ref="D16:M16"/>
    <mergeCell ref="Q16:Z16"/>
    <mergeCell ref="F18:M18"/>
    <mergeCell ref="S18:Z18"/>
    <mergeCell ref="H8:I8"/>
    <mergeCell ref="U8:V8"/>
    <mergeCell ref="D14:M14"/>
    <mergeCell ref="Q14:Z14"/>
    <mergeCell ref="D13:M13"/>
    <mergeCell ref="Q13:Z13"/>
    <mergeCell ref="D2:M2"/>
    <mergeCell ref="Q2:Z2"/>
    <mergeCell ref="D3:M3"/>
    <mergeCell ref="Q3:Z3"/>
    <mergeCell ref="H6:L6"/>
    <mergeCell ref="U6:Y6"/>
  </mergeCells>
  <dataValidations count="1">
    <dataValidation type="list" allowBlank="1" showInputMessage="1" showErrorMessage="1" sqref="E18 R18" xr:uid="{00000000-0002-0000-1700-000000000000}">
      <formula1>C$14:C$15</formula1>
    </dataValidation>
  </dataValidations>
  <pageMargins left="0.7" right="0.7" top="0.75" bottom="0.75" header="0.3" footer="0.3"/>
  <pageSetup scale="71" orientation="portrait" r:id="rId1"/>
  <headerFooter>
    <oddFooter>&amp;CTab: &amp;A&amp;RPrint Date: &amp;D</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B2:R216"/>
  <sheetViews>
    <sheetView showGridLines="0" showZeros="0" view="pageBreakPreview" topLeftCell="A49" zoomScale="80" zoomScaleNormal="100" zoomScaleSheetLayoutView="80" workbookViewId="0">
      <selection activeCell="P76" sqref="P76"/>
    </sheetView>
  </sheetViews>
  <sheetFormatPr defaultColWidth="9.140625" defaultRowHeight="15.75" x14ac:dyDescent="0.25"/>
  <cols>
    <col min="1" max="1" width="3.5703125" style="64" customWidth="1"/>
    <col min="2" max="2" width="14.42578125" style="319" customWidth="1"/>
    <col min="3" max="14" width="14.42578125" style="64" customWidth="1"/>
    <col min="15" max="15" width="9.140625" style="64"/>
    <col min="16" max="16" width="9.140625" style="64" customWidth="1"/>
    <col min="17" max="16384" width="9.140625" style="64"/>
  </cols>
  <sheetData>
    <row r="2" spans="2:16" ht="16.5" thickBot="1" x14ac:dyDescent="0.3">
      <c r="B2" s="700" t="s">
        <v>130</v>
      </c>
      <c r="C2" s="700"/>
      <c r="D2" s="700"/>
      <c r="E2" s="700"/>
      <c r="F2" s="700"/>
      <c r="G2" s="700"/>
      <c r="H2" s="700"/>
      <c r="I2" s="700"/>
      <c r="J2" s="700"/>
      <c r="K2" s="700"/>
      <c r="L2" s="700"/>
      <c r="M2" s="700"/>
      <c r="N2" s="700"/>
      <c r="O2" s="64" t="s">
        <v>232</v>
      </c>
      <c r="P2" s="325"/>
    </row>
    <row r="3" spans="2:16" x14ac:dyDescent="0.25">
      <c r="O3" s="64" t="s">
        <v>233</v>
      </c>
    </row>
    <row r="4" spans="2:16" x14ac:dyDescent="0.25">
      <c r="D4" s="83" t="s">
        <v>0</v>
      </c>
      <c r="E4" s="80" t="str">
        <f>IF(Summary!E5="","",Summary!E5)</f>
        <v/>
      </c>
      <c r="F4" s="122"/>
      <c r="G4" s="122"/>
      <c r="H4" s="122"/>
      <c r="I4" s="122"/>
      <c r="K4" s="14"/>
    </row>
    <row r="5" spans="2:16" x14ac:dyDescent="0.25">
      <c r="D5" s="83" t="s">
        <v>1</v>
      </c>
      <c r="E5" s="533" t="str">
        <f>IF(Summary!E6="","",Summary!E6)</f>
        <v/>
      </c>
      <c r="F5" s="534"/>
      <c r="G5" s="534"/>
      <c r="H5" s="534"/>
      <c r="I5" s="535"/>
      <c r="K5" s="14"/>
    </row>
    <row r="6" spans="2:16" x14ac:dyDescent="0.25">
      <c r="D6" s="83"/>
      <c r="E6" s="345"/>
      <c r="F6" s="77"/>
      <c r="G6" s="122"/>
      <c r="H6" s="122"/>
      <c r="I6" s="122"/>
      <c r="K6" s="14"/>
    </row>
    <row r="7" spans="2:16" x14ac:dyDescent="0.25">
      <c r="D7" s="83" t="s">
        <v>55</v>
      </c>
      <c r="E7" s="619" t="str">
        <f>IF(Summary!E8="","",Summary!E8)</f>
        <v/>
      </c>
      <c r="F7" s="619"/>
      <c r="G7" s="122"/>
      <c r="H7" s="122" t="s">
        <v>50</v>
      </c>
      <c r="I7" s="122"/>
      <c r="K7" s="84" t="str">
        <f>IF(Summary!K8="","",Summary!K8)</f>
        <v/>
      </c>
    </row>
    <row r="9" spans="2:16" x14ac:dyDescent="0.25">
      <c r="B9" s="750"/>
      <c r="C9" s="750"/>
      <c r="D9" s="750"/>
      <c r="E9" s="750"/>
      <c r="F9" s="750"/>
      <c r="G9" s="750"/>
      <c r="H9" s="750"/>
      <c r="I9" s="750"/>
      <c r="J9" s="750"/>
      <c r="K9" s="750"/>
      <c r="L9" s="750"/>
      <c r="M9" s="750"/>
      <c r="N9" s="750"/>
    </row>
    <row r="10" spans="2:16" x14ac:dyDescent="0.25">
      <c r="B10" s="374"/>
      <c r="C10" s="374"/>
      <c r="D10" s="374"/>
      <c r="E10" s="374"/>
      <c r="F10" s="374"/>
      <c r="G10" s="374"/>
      <c r="H10" s="374"/>
      <c r="I10" s="374"/>
      <c r="J10" s="374"/>
      <c r="K10" s="374"/>
      <c r="L10" s="374"/>
      <c r="M10" s="374"/>
      <c r="N10" s="374"/>
    </row>
    <row r="11" spans="2:16" x14ac:dyDescent="0.25">
      <c r="B11" s="498"/>
      <c r="C11" s="498"/>
      <c r="D11" s="498"/>
      <c r="E11" s="498"/>
      <c r="F11" s="498"/>
      <c r="G11" s="498"/>
      <c r="H11" s="498"/>
      <c r="I11" s="498"/>
      <c r="J11" s="498"/>
      <c r="K11" s="498"/>
      <c r="L11" s="498"/>
      <c r="M11" s="498"/>
      <c r="N11" s="498"/>
    </row>
    <row r="12" spans="2:16" ht="16.5" thickBot="1" x14ac:dyDescent="0.3">
      <c r="B12" s="700" t="s">
        <v>410</v>
      </c>
      <c r="C12" s="700"/>
      <c r="D12" s="700"/>
      <c r="E12" s="700"/>
      <c r="F12" s="700"/>
      <c r="G12" s="700"/>
      <c r="H12" s="700"/>
      <c r="I12" s="700"/>
      <c r="J12" s="700"/>
      <c r="K12" s="700"/>
      <c r="L12" s="700"/>
      <c r="M12" s="700"/>
      <c r="N12" s="700"/>
    </row>
    <row r="13" spans="2:16" x14ac:dyDescent="0.25">
      <c r="B13" s="350"/>
      <c r="C13" s="350"/>
      <c r="D13" s="350"/>
      <c r="E13" s="350"/>
      <c r="F13" s="350"/>
      <c r="G13" s="350"/>
      <c r="H13" s="350"/>
      <c r="I13" s="350"/>
      <c r="J13" s="350"/>
      <c r="K13" s="350"/>
      <c r="L13" s="350"/>
      <c r="M13" s="66"/>
      <c r="N13" s="66"/>
    </row>
    <row r="14" spans="2:16" x14ac:dyDescent="0.25">
      <c r="B14" s="370" t="str">
        <f>'20A1'!O16</f>
        <v/>
      </c>
      <c r="C14" s="370">
        <f>'20A1'!P16</f>
        <v>0</v>
      </c>
      <c r="D14" s="751" t="s">
        <v>380</v>
      </c>
      <c r="E14" s="751"/>
      <c r="F14" s="751"/>
      <c r="G14" s="751"/>
      <c r="H14" s="751"/>
      <c r="I14" s="751"/>
      <c r="J14" s="751"/>
      <c r="K14" s="751"/>
      <c r="L14" s="751"/>
      <c r="M14" s="308"/>
      <c r="N14" s="308"/>
    </row>
    <row r="15" spans="2:16" x14ac:dyDescent="0.25">
      <c r="B15" s="350"/>
      <c r="C15" s="14"/>
      <c r="D15" s="14"/>
      <c r="E15" s="309"/>
      <c r="F15" s="307"/>
      <c r="G15" s="307"/>
      <c r="H15" s="307"/>
      <c r="I15" s="307"/>
      <c r="J15" s="307"/>
      <c r="L15" s="14"/>
      <c r="M15" s="13"/>
      <c r="N15" s="13"/>
    </row>
    <row r="16" spans="2:16" ht="16.5" thickBot="1" x14ac:dyDescent="0.3">
      <c r="B16" s="700" t="s">
        <v>409</v>
      </c>
      <c r="C16" s="700"/>
      <c r="D16" s="700"/>
      <c r="E16" s="700"/>
      <c r="F16" s="700"/>
      <c r="G16" s="700"/>
      <c r="H16" s="700"/>
      <c r="I16" s="700"/>
      <c r="J16" s="700"/>
      <c r="K16" s="700"/>
      <c r="L16" s="700"/>
      <c r="M16" s="700"/>
      <c r="N16" s="700"/>
    </row>
    <row r="17" spans="2:14" x14ac:dyDescent="0.25">
      <c r="B17" s="309"/>
      <c r="C17" s="309"/>
      <c r="D17" s="305"/>
      <c r="E17" s="305"/>
      <c r="F17" s="374"/>
      <c r="G17" s="310"/>
      <c r="H17" s="374"/>
      <c r="I17" s="310"/>
      <c r="J17" s="374"/>
      <c r="K17" s="310"/>
      <c r="L17" s="308"/>
      <c r="M17" s="308"/>
      <c r="N17" s="308"/>
    </row>
    <row r="18" spans="2:14" x14ac:dyDescent="0.25">
      <c r="B18" s="753" t="s">
        <v>16</v>
      </c>
      <c r="C18" s="753"/>
      <c r="D18" s="753"/>
      <c r="E18" s="753"/>
      <c r="F18" s="753"/>
      <c r="G18" s="753"/>
      <c r="H18" s="753"/>
      <c r="I18" s="753"/>
      <c r="J18" s="753"/>
      <c r="K18" s="753"/>
      <c r="L18" s="13"/>
      <c r="M18" s="13"/>
      <c r="N18" s="13"/>
    </row>
    <row r="19" spans="2:14" x14ac:dyDescent="0.25">
      <c r="B19" s="371" t="str">
        <f>'20A2'!R30</f>
        <v/>
      </c>
      <c r="C19" s="371" t="str">
        <f>'20A2'!S30</f>
        <v/>
      </c>
      <c r="D19" s="311">
        <v>0.01</v>
      </c>
      <c r="E19" s="312">
        <v>9.9000000000000005E-2</v>
      </c>
      <c r="F19" s="313"/>
      <c r="G19" s="313"/>
      <c r="H19" s="313"/>
      <c r="I19" s="313"/>
      <c r="J19" s="313"/>
      <c r="K19" s="314"/>
      <c r="L19" s="362"/>
      <c r="M19" s="362"/>
      <c r="N19" s="362"/>
    </row>
    <row r="20" spans="2:14" x14ac:dyDescent="0.25">
      <c r="B20" s="371" t="str">
        <f>'20A2'!R31</f>
        <v/>
      </c>
      <c r="C20" s="371" t="str">
        <f>'20A2'!S31</f>
        <v/>
      </c>
      <c r="D20" s="311">
        <v>0.1</v>
      </c>
      <c r="E20" s="315">
        <v>0.25</v>
      </c>
      <c r="F20" s="313"/>
      <c r="G20" s="313"/>
      <c r="H20" s="313"/>
      <c r="I20" s="313"/>
      <c r="J20" s="313"/>
      <c r="K20" s="314"/>
      <c r="L20" s="66"/>
      <c r="M20" s="66"/>
      <c r="N20" s="66"/>
    </row>
    <row r="21" spans="2:14" x14ac:dyDescent="0.25">
      <c r="B21" s="14"/>
      <c r="C21" s="338"/>
      <c r="D21" s="316"/>
      <c r="E21" s="316"/>
      <c r="F21" s="14"/>
      <c r="G21" s="14"/>
      <c r="H21" s="14"/>
      <c r="I21" s="14"/>
      <c r="J21" s="14"/>
      <c r="K21" s="14"/>
      <c r="L21" s="66"/>
      <c r="M21" s="66"/>
      <c r="N21" s="66"/>
    </row>
    <row r="22" spans="2:14" x14ac:dyDescent="0.25">
      <c r="B22" s="754" t="s">
        <v>17</v>
      </c>
      <c r="C22" s="754"/>
      <c r="D22" s="754"/>
      <c r="E22" s="754"/>
      <c r="F22" s="754"/>
      <c r="G22" s="754"/>
      <c r="H22" s="754"/>
      <c r="I22" s="754"/>
      <c r="J22" s="754"/>
      <c r="K22" s="754"/>
      <c r="L22" s="66"/>
      <c r="M22" s="66"/>
      <c r="N22" s="66"/>
    </row>
    <row r="23" spans="2:14" x14ac:dyDescent="0.25">
      <c r="B23" s="371" t="str">
        <f>'20A2'!R34</f>
        <v/>
      </c>
      <c r="C23" s="371" t="str">
        <f>'20A2'!S34</f>
        <v/>
      </c>
      <c r="D23" s="311">
        <v>0.25</v>
      </c>
      <c r="E23" s="315">
        <v>0.49990000000000001</v>
      </c>
      <c r="F23" s="313"/>
      <c r="G23" s="313"/>
      <c r="H23" s="313"/>
      <c r="I23" s="313"/>
      <c r="J23" s="313"/>
      <c r="K23" s="314"/>
      <c r="L23" s="362"/>
      <c r="M23" s="362"/>
      <c r="N23" s="362"/>
    </row>
    <row r="24" spans="2:14" x14ac:dyDescent="0.25">
      <c r="B24" s="371" t="str">
        <f>'20A2'!R35</f>
        <v/>
      </c>
      <c r="C24" s="371" t="str">
        <f>'20A2'!S35</f>
        <v/>
      </c>
      <c r="D24" s="311">
        <v>0.5</v>
      </c>
      <c r="E24" s="315">
        <v>1</v>
      </c>
      <c r="F24" s="313"/>
      <c r="G24" s="317"/>
      <c r="H24" s="313"/>
      <c r="I24" s="313"/>
      <c r="J24" s="313"/>
      <c r="K24" s="314"/>
      <c r="L24" s="318"/>
      <c r="M24" s="318"/>
      <c r="N24" s="318"/>
    </row>
    <row r="25" spans="2:14" x14ac:dyDescent="0.25">
      <c r="B25" s="64"/>
      <c r="F25" s="14"/>
      <c r="G25" s="14"/>
      <c r="H25" s="14"/>
      <c r="I25" s="14"/>
      <c r="J25" s="14"/>
      <c r="K25" s="14"/>
      <c r="L25" s="362"/>
      <c r="M25" s="362"/>
      <c r="N25" s="362"/>
    </row>
    <row r="26" spans="2:14" ht="16.5" thickBot="1" x14ac:dyDescent="0.3">
      <c r="B26" s="700" t="s">
        <v>408</v>
      </c>
      <c r="C26" s="700"/>
      <c r="D26" s="700"/>
      <c r="E26" s="700"/>
      <c r="F26" s="700"/>
      <c r="G26" s="700"/>
      <c r="H26" s="700"/>
      <c r="I26" s="700"/>
      <c r="J26" s="700"/>
      <c r="K26" s="700"/>
      <c r="L26" s="700"/>
      <c r="M26" s="700"/>
      <c r="N26" s="700"/>
    </row>
    <row r="27" spans="2:14" x14ac:dyDescent="0.25">
      <c r="C27" s="66"/>
      <c r="D27" s="66"/>
      <c r="E27" s="66"/>
      <c r="F27" s="66"/>
      <c r="G27" s="66"/>
      <c r="H27" s="66"/>
      <c r="I27" s="66"/>
      <c r="J27" s="66"/>
      <c r="K27" s="362"/>
      <c r="L27" s="362"/>
      <c r="M27" s="362"/>
      <c r="N27" s="362"/>
    </row>
    <row r="28" spans="2:14" x14ac:dyDescent="0.25">
      <c r="B28" s="14"/>
      <c r="C28" s="13" t="s">
        <v>241</v>
      </c>
      <c r="D28" s="13"/>
      <c r="E28" s="13"/>
      <c r="F28" s="13"/>
      <c r="G28" s="13"/>
      <c r="H28" s="14"/>
      <c r="I28" s="14"/>
      <c r="J28" s="14"/>
      <c r="K28" s="320"/>
      <c r="L28" s="320"/>
      <c r="M28" s="320"/>
      <c r="N28" s="320"/>
    </row>
    <row r="29" spans="2:14" x14ac:dyDescent="0.25">
      <c r="B29" s="321">
        <f>'20A3'!P32</f>
        <v>0</v>
      </c>
      <c r="C29" s="321" t="str">
        <f>'20A3'!Q32</f>
        <v>Total Units:</v>
      </c>
      <c r="D29" s="749" t="s">
        <v>245</v>
      </c>
      <c r="E29" s="749"/>
      <c r="F29" s="749"/>
      <c r="G29" s="749"/>
      <c r="H29" s="749"/>
      <c r="I29" s="749"/>
      <c r="J29" s="749"/>
      <c r="K29" s="320"/>
      <c r="L29" s="320"/>
      <c r="M29" s="320"/>
      <c r="N29" s="320"/>
    </row>
    <row r="30" spans="2:14" x14ac:dyDescent="0.25">
      <c r="B30" s="321">
        <f>'20A3'!P33</f>
        <v>0</v>
      </c>
      <c r="C30" s="321" t="str">
        <f>'20A3'!Q33</f>
        <v>QAP Limit per Unit:</v>
      </c>
      <c r="D30" s="749" t="s">
        <v>239</v>
      </c>
      <c r="E30" s="749"/>
      <c r="F30" s="749"/>
      <c r="G30" s="749"/>
      <c r="H30" s="749"/>
      <c r="I30" s="749"/>
      <c r="J30" s="749"/>
      <c r="K30" s="362"/>
      <c r="L30" s="362"/>
      <c r="M30" s="362"/>
      <c r="N30" s="362"/>
    </row>
    <row r="31" spans="2:14" x14ac:dyDescent="0.25">
      <c r="B31" s="321">
        <f>'20A3'!P34</f>
        <v>0</v>
      </c>
      <c r="C31" s="321" t="str">
        <f>'20A3'!Q34</f>
        <v>Total Cost Limit:</v>
      </c>
      <c r="D31" s="749" t="s">
        <v>240</v>
      </c>
      <c r="E31" s="749"/>
      <c r="F31" s="749"/>
      <c r="G31" s="749"/>
      <c r="H31" s="749"/>
      <c r="I31" s="749"/>
      <c r="J31" s="749"/>
      <c r="K31" s="13"/>
      <c r="L31" s="13"/>
      <c r="M31" s="13"/>
      <c r="N31" s="13"/>
    </row>
    <row r="32" spans="2:14" x14ac:dyDescent="0.25">
      <c r="B32" s="14"/>
      <c r="C32" s="66"/>
      <c r="D32" s="14"/>
      <c r="E32" s="14"/>
      <c r="F32" s="14"/>
      <c r="G32" s="14"/>
      <c r="H32" s="14"/>
      <c r="I32" s="14"/>
      <c r="J32" s="14"/>
      <c r="K32" s="322"/>
      <c r="L32" s="322"/>
      <c r="M32" s="322"/>
      <c r="N32" s="322"/>
    </row>
    <row r="33" spans="2:18" x14ac:dyDescent="0.25">
      <c r="B33" s="14"/>
      <c r="C33" s="322" t="s">
        <v>247</v>
      </c>
      <c r="D33" s="322"/>
      <c r="E33" s="322"/>
      <c r="F33" s="322"/>
      <c r="G33" s="322"/>
      <c r="H33" s="14"/>
      <c r="I33" s="14"/>
      <c r="J33" s="14"/>
      <c r="K33" s="320"/>
      <c r="L33" s="320"/>
      <c r="M33" s="320"/>
      <c r="N33" s="320"/>
    </row>
    <row r="34" spans="2:18" x14ac:dyDescent="0.25">
      <c r="B34" s="321">
        <f>'20A3'!P37</f>
        <v>0</v>
      </c>
      <c r="C34" s="321">
        <f>'20A3'!Q37</f>
        <v>0</v>
      </c>
      <c r="D34" s="749" t="s">
        <v>242</v>
      </c>
      <c r="E34" s="749"/>
      <c r="F34" s="749"/>
      <c r="G34" s="749"/>
      <c r="H34" s="749"/>
      <c r="I34" s="749"/>
      <c r="J34" s="749"/>
      <c r="K34" s="320"/>
      <c r="L34" s="320"/>
      <c r="M34" s="320"/>
      <c r="N34" s="320"/>
    </row>
    <row r="35" spans="2:18" x14ac:dyDescent="0.25">
      <c r="B35" s="321">
        <f>'20A3'!P38</f>
        <v>0</v>
      </c>
      <c r="C35" s="321">
        <f>'20A3'!Q38</f>
        <v>0</v>
      </c>
      <c r="D35" s="749" t="s">
        <v>243</v>
      </c>
      <c r="E35" s="749"/>
      <c r="F35" s="749"/>
      <c r="G35" s="749"/>
      <c r="H35" s="749"/>
      <c r="I35" s="749"/>
      <c r="J35" s="749"/>
    </row>
    <row r="36" spans="2:18" x14ac:dyDescent="0.25">
      <c r="B36" s="321">
        <f>'20A3'!P39</f>
        <v>0</v>
      </c>
      <c r="C36" s="321">
        <f>'20A3'!Q39</f>
        <v>0</v>
      </c>
      <c r="D36" s="749" t="s">
        <v>244</v>
      </c>
      <c r="E36" s="749"/>
      <c r="F36" s="749"/>
      <c r="G36" s="749"/>
      <c r="H36" s="749"/>
      <c r="I36" s="749"/>
      <c r="J36" s="749"/>
      <c r="K36" s="13"/>
      <c r="L36" s="13"/>
      <c r="M36" s="13"/>
      <c r="N36" s="13"/>
    </row>
    <row r="37" spans="2:18" x14ac:dyDescent="0.25">
      <c r="B37" s="14"/>
      <c r="C37" s="14"/>
      <c r="D37" s="14"/>
      <c r="E37" s="14"/>
      <c r="F37" s="14"/>
      <c r="G37" s="14"/>
      <c r="H37" s="14"/>
      <c r="I37" s="14"/>
      <c r="J37" s="14"/>
    </row>
    <row r="38" spans="2:18" ht="16.5" thickBot="1" x14ac:dyDescent="0.3">
      <c r="B38" s="700" t="s">
        <v>407</v>
      </c>
      <c r="C38" s="700"/>
      <c r="D38" s="700"/>
      <c r="E38" s="700"/>
      <c r="F38" s="700"/>
      <c r="G38" s="700"/>
      <c r="H38" s="700"/>
      <c r="I38" s="700"/>
      <c r="J38" s="700"/>
      <c r="K38" s="700"/>
      <c r="L38" s="700"/>
      <c r="M38" s="700"/>
      <c r="N38" s="700"/>
    </row>
    <row r="39" spans="2:18" x14ac:dyDescent="0.25">
      <c r="B39" s="14"/>
      <c r="C39" s="14"/>
      <c r="D39" s="13"/>
      <c r="E39" s="13"/>
      <c r="F39" s="13"/>
      <c r="G39" s="13"/>
      <c r="H39" s="13"/>
      <c r="I39" s="13"/>
      <c r="J39" s="13"/>
      <c r="K39" s="13"/>
      <c r="L39" s="318"/>
      <c r="M39" s="318"/>
      <c r="N39" s="318"/>
    </row>
    <row r="40" spans="2:18" x14ac:dyDescent="0.25">
      <c r="B40" s="731" t="s">
        <v>187</v>
      </c>
      <c r="C40" s="731"/>
      <c r="D40" s="731"/>
      <c r="E40" s="731"/>
      <c r="F40" s="731"/>
      <c r="G40" s="731"/>
      <c r="H40" s="731"/>
      <c r="I40" s="731"/>
      <c r="J40" s="731"/>
      <c r="K40" s="731"/>
      <c r="L40" s="318"/>
      <c r="M40" s="318"/>
      <c r="N40" s="318"/>
    </row>
    <row r="41" spans="2:18" x14ac:dyDescent="0.25">
      <c r="B41" s="323" t="str">
        <f>'20B1'!S20</f>
        <v/>
      </c>
      <c r="C41" s="323">
        <f>'20B1'!T20</f>
        <v>0</v>
      </c>
      <c r="D41" s="719" t="s">
        <v>188</v>
      </c>
      <c r="E41" s="719"/>
      <c r="F41" s="719"/>
      <c r="G41" s="719"/>
      <c r="H41" s="719"/>
      <c r="I41" s="719"/>
      <c r="J41" s="719"/>
      <c r="K41" s="719"/>
    </row>
    <row r="42" spans="2:18" x14ac:dyDescent="0.25">
      <c r="B42" s="323" t="str">
        <f>'20B1'!S21</f>
        <v/>
      </c>
      <c r="C42" s="323">
        <f>'20B1'!T21</f>
        <v>0</v>
      </c>
      <c r="D42" s="719" t="s">
        <v>189</v>
      </c>
      <c r="E42" s="719"/>
      <c r="F42" s="719"/>
      <c r="G42" s="719"/>
      <c r="H42" s="719"/>
      <c r="I42" s="719"/>
      <c r="J42" s="719"/>
      <c r="K42" s="719"/>
      <c r="L42" s="13"/>
      <c r="M42" s="13"/>
      <c r="N42" s="13"/>
      <c r="O42" s="374"/>
      <c r="P42" s="374"/>
      <c r="Q42" s="374"/>
      <c r="R42" s="374"/>
    </row>
    <row r="43" spans="2:18" x14ac:dyDescent="0.25">
      <c r="B43" s="323" t="str">
        <f>'20B1'!S22</f>
        <v/>
      </c>
      <c r="C43" s="323">
        <f>'20B1'!T22</f>
        <v>0</v>
      </c>
      <c r="D43" s="732" t="s">
        <v>190</v>
      </c>
      <c r="E43" s="733"/>
      <c r="F43" s="733"/>
      <c r="G43" s="733"/>
      <c r="H43" s="733"/>
      <c r="I43" s="733"/>
      <c r="J43" s="733"/>
      <c r="K43" s="734"/>
      <c r="L43" s="362"/>
      <c r="M43" s="362"/>
      <c r="N43" s="362"/>
      <c r="O43" s="374"/>
      <c r="P43" s="374"/>
      <c r="Q43" s="374"/>
      <c r="R43" s="374"/>
    </row>
    <row r="44" spans="2:18" x14ac:dyDescent="0.25">
      <c r="B44" s="752" t="s">
        <v>191</v>
      </c>
      <c r="C44" s="752"/>
      <c r="D44" s="752"/>
      <c r="E44" s="752"/>
      <c r="F44" s="752"/>
      <c r="G44" s="752"/>
      <c r="H44" s="752"/>
      <c r="I44" s="752"/>
      <c r="J44" s="752"/>
      <c r="K44" s="752"/>
      <c r="L44" s="362"/>
      <c r="M44" s="362"/>
      <c r="N44" s="362"/>
      <c r="O44" s="374"/>
      <c r="P44" s="374"/>
      <c r="Q44" s="374"/>
      <c r="R44" s="374"/>
    </row>
    <row r="45" spans="2:18" x14ac:dyDescent="0.25">
      <c r="B45" s="737" t="str">
        <f>'20B1'!S24</f>
        <v/>
      </c>
      <c r="C45" s="737">
        <f>'20B1'!T24</f>
        <v>0</v>
      </c>
      <c r="D45" s="740" t="s">
        <v>389</v>
      </c>
      <c r="E45" s="741"/>
      <c r="F45" s="741"/>
      <c r="G45" s="741"/>
      <c r="H45" s="741"/>
      <c r="I45" s="741"/>
      <c r="J45" s="741"/>
      <c r="K45" s="742"/>
      <c r="L45" s="362"/>
      <c r="M45" s="362"/>
      <c r="N45" s="362"/>
      <c r="O45" s="374"/>
      <c r="P45" s="374"/>
      <c r="Q45" s="374"/>
      <c r="R45" s="374"/>
    </row>
    <row r="46" spans="2:18" x14ac:dyDescent="0.25">
      <c r="B46" s="738" t="str">
        <f>IF(C46="X",#REF!,"")</f>
        <v/>
      </c>
      <c r="C46" s="738" t="str">
        <f>IF(D46="X",#REF!,"")</f>
        <v/>
      </c>
      <c r="D46" s="743"/>
      <c r="E46" s="555"/>
      <c r="F46" s="555"/>
      <c r="G46" s="555"/>
      <c r="H46" s="555"/>
      <c r="I46" s="555"/>
      <c r="J46" s="555"/>
      <c r="K46" s="744"/>
      <c r="L46" s="13"/>
      <c r="M46" s="13"/>
      <c r="N46" s="13"/>
      <c r="O46" s="374"/>
      <c r="P46" s="374"/>
      <c r="Q46" s="374"/>
      <c r="R46" s="374"/>
    </row>
    <row r="47" spans="2:18" x14ac:dyDescent="0.25">
      <c r="B47" s="739" t="str">
        <f>IF(C47="X",#REF!,"")</f>
        <v/>
      </c>
      <c r="C47" s="739" t="str">
        <f>IF(D47="X",#REF!,"")</f>
        <v/>
      </c>
      <c r="D47" s="745"/>
      <c r="E47" s="746"/>
      <c r="F47" s="746"/>
      <c r="G47" s="746"/>
      <c r="H47" s="746"/>
      <c r="I47" s="746"/>
      <c r="J47" s="746"/>
      <c r="K47" s="747"/>
      <c r="L47" s="362"/>
      <c r="M47" s="362"/>
      <c r="N47" s="362"/>
      <c r="O47" s="374"/>
      <c r="P47" s="374"/>
      <c r="Q47" s="374"/>
      <c r="R47" s="374"/>
    </row>
    <row r="48" spans="2:18" x14ac:dyDescent="0.25">
      <c r="C48" s="14"/>
      <c r="D48" s="14"/>
      <c r="E48" s="14"/>
      <c r="F48" s="14"/>
      <c r="J48" s="66"/>
      <c r="K48" s="66"/>
      <c r="L48" s="66"/>
    </row>
    <row r="49" spans="2:18" ht="16.5" thickBot="1" x14ac:dyDescent="0.3">
      <c r="B49" s="700" t="s">
        <v>406</v>
      </c>
      <c r="C49" s="700"/>
      <c r="D49" s="700"/>
      <c r="E49" s="700"/>
      <c r="F49" s="700"/>
      <c r="G49" s="700"/>
      <c r="H49" s="700"/>
      <c r="I49" s="700"/>
      <c r="J49" s="700"/>
      <c r="K49" s="700"/>
      <c r="L49" s="700"/>
      <c r="M49" s="700"/>
      <c r="N49" s="700"/>
    </row>
    <row r="50" spans="2:18" x14ac:dyDescent="0.25">
      <c r="B50" s="748"/>
      <c r="C50" s="748"/>
      <c r="D50" s="748"/>
      <c r="E50" s="748"/>
      <c r="F50" s="748"/>
      <c r="G50" s="748"/>
      <c r="H50" s="748"/>
      <c r="I50" s="748"/>
      <c r="J50" s="748"/>
      <c r="K50" s="748"/>
      <c r="L50" s="748"/>
      <c r="M50" s="123"/>
      <c r="N50" s="123"/>
    </row>
    <row r="51" spans="2:18" x14ac:dyDescent="0.25">
      <c r="B51" s="14"/>
      <c r="C51" s="14"/>
      <c r="D51" s="13" t="s">
        <v>250</v>
      </c>
      <c r="E51" s="13"/>
      <c r="F51" s="13"/>
      <c r="G51" s="13"/>
      <c r="H51" s="13"/>
      <c r="I51" s="13"/>
      <c r="J51" s="13"/>
      <c r="K51" s="13"/>
      <c r="L51" s="13"/>
      <c r="M51" s="123"/>
      <c r="N51" s="123"/>
    </row>
    <row r="52" spans="2:18" x14ac:dyDescent="0.25">
      <c r="B52" s="321" t="str">
        <f>'20B2'!P21</f>
        <v/>
      </c>
      <c r="C52" s="321">
        <f>'20B2'!Q21</f>
        <v>0</v>
      </c>
      <c r="D52" s="249" t="s">
        <v>251</v>
      </c>
      <c r="E52" s="87"/>
      <c r="F52" s="85"/>
      <c r="G52" s="85"/>
      <c r="H52" s="85"/>
      <c r="I52" s="85"/>
      <c r="J52" s="85"/>
      <c r="K52" s="85"/>
      <c r="L52" s="86"/>
    </row>
    <row r="53" spans="2:18" x14ac:dyDescent="0.25">
      <c r="B53" s="321" t="str">
        <f>'20B2'!P22</f>
        <v/>
      </c>
      <c r="C53" s="321">
        <f>'20B2'!Q22</f>
        <v>0</v>
      </c>
      <c r="D53" s="249" t="s">
        <v>252</v>
      </c>
      <c r="E53" s="87"/>
      <c r="F53" s="85"/>
      <c r="G53" s="85"/>
      <c r="H53" s="85"/>
      <c r="I53" s="85"/>
      <c r="J53" s="85"/>
      <c r="K53" s="85"/>
      <c r="L53" s="86"/>
      <c r="M53" s="13"/>
      <c r="N53" s="13"/>
      <c r="O53" s="374"/>
      <c r="P53" s="374"/>
      <c r="Q53" s="374"/>
      <c r="R53" s="374"/>
    </row>
    <row r="54" spans="2:18" x14ac:dyDescent="0.25">
      <c r="B54" s="321" t="str">
        <f>'20B2'!P23</f>
        <v/>
      </c>
      <c r="C54" s="321">
        <f>'20B2'!Q23</f>
        <v>0</v>
      </c>
      <c r="D54" s="250" t="s">
        <v>253</v>
      </c>
      <c r="E54" s="88"/>
      <c r="F54" s="85"/>
      <c r="G54" s="85"/>
      <c r="H54" s="85"/>
      <c r="I54" s="85"/>
      <c r="J54" s="85"/>
      <c r="K54" s="85"/>
      <c r="L54" s="86"/>
    </row>
    <row r="55" spans="2:18" x14ac:dyDescent="0.25">
      <c r="C55" s="123"/>
      <c r="D55" s="123"/>
      <c r="E55" s="123"/>
      <c r="F55" s="123"/>
      <c r="G55" s="123"/>
      <c r="H55" s="123"/>
      <c r="I55" s="123"/>
      <c r="J55" s="123"/>
      <c r="K55" s="123"/>
      <c r="L55" s="123"/>
      <c r="M55" s="123"/>
      <c r="N55" s="123"/>
    </row>
    <row r="56" spans="2:18" ht="16.5" thickBot="1" x14ac:dyDescent="0.3">
      <c r="B56" s="700" t="s">
        <v>405</v>
      </c>
      <c r="C56" s="700"/>
      <c r="D56" s="700"/>
      <c r="E56" s="700"/>
      <c r="F56" s="700"/>
      <c r="G56" s="700"/>
      <c r="H56" s="700"/>
      <c r="I56" s="700"/>
      <c r="J56" s="700"/>
      <c r="K56" s="700"/>
      <c r="L56" s="700"/>
      <c r="M56" s="700"/>
      <c r="N56" s="700"/>
    </row>
    <row r="57" spans="2:18" x14ac:dyDescent="0.25">
      <c r="B57" s="14"/>
      <c r="C57" s="14"/>
      <c r="D57" s="13"/>
      <c r="E57" s="13"/>
      <c r="F57" s="13"/>
      <c r="G57" s="13"/>
      <c r="H57" s="13"/>
      <c r="I57" s="13"/>
      <c r="J57" s="13"/>
      <c r="K57" s="13"/>
      <c r="L57" s="14"/>
      <c r="M57" s="14"/>
      <c r="N57" s="14"/>
    </row>
    <row r="58" spans="2:18" x14ac:dyDescent="0.25">
      <c r="B58" s="321" t="str">
        <f>'20C1'!S21</f>
        <v/>
      </c>
      <c r="C58" s="321">
        <f>'20C1'!T21</f>
        <v>0</v>
      </c>
      <c r="D58" s="719" t="s">
        <v>21</v>
      </c>
      <c r="E58" s="719"/>
      <c r="F58" s="719"/>
      <c r="G58" s="719"/>
      <c r="H58" s="719"/>
      <c r="I58" s="719"/>
      <c r="J58" s="719"/>
      <c r="K58" s="719"/>
    </row>
    <row r="59" spans="2:18" x14ac:dyDescent="0.25">
      <c r="B59" s="321" t="str">
        <f>'20C1'!S22</f>
        <v/>
      </c>
      <c r="C59" s="321">
        <f>'20C1'!T22</f>
        <v>0</v>
      </c>
      <c r="D59" s="743" t="s">
        <v>123</v>
      </c>
      <c r="E59" s="555"/>
      <c r="F59" s="555"/>
      <c r="G59" s="555"/>
      <c r="H59" s="555"/>
      <c r="I59" s="555"/>
      <c r="J59" s="555"/>
      <c r="K59" s="744"/>
    </row>
    <row r="60" spans="2:18" x14ac:dyDescent="0.25">
      <c r="B60" s="321" t="str">
        <f>'20C1'!S23</f>
        <v/>
      </c>
      <c r="C60" s="321">
        <f>'20C1'!T23</f>
        <v>0</v>
      </c>
      <c r="D60" s="745"/>
      <c r="E60" s="746"/>
      <c r="F60" s="746"/>
      <c r="G60" s="746"/>
      <c r="H60" s="746"/>
      <c r="I60" s="746"/>
      <c r="J60" s="746"/>
      <c r="K60" s="747"/>
      <c r="L60" s="13"/>
      <c r="M60" s="13"/>
      <c r="N60" s="13"/>
      <c r="O60" s="374"/>
      <c r="P60" s="374"/>
      <c r="Q60" s="374"/>
      <c r="R60" s="374"/>
    </row>
    <row r="61" spans="2:18" x14ac:dyDescent="0.25">
      <c r="B61" s="321" t="str">
        <f>'20C1'!S24</f>
        <v/>
      </c>
      <c r="C61" s="321">
        <f>'20C1'!T24</f>
        <v>0</v>
      </c>
      <c r="D61" s="719" t="s">
        <v>122</v>
      </c>
      <c r="E61" s="719"/>
      <c r="F61" s="719"/>
      <c r="G61" s="719"/>
      <c r="H61" s="719"/>
      <c r="I61" s="719"/>
      <c r="J61" s="719"/>
      <c r="K61" s="719"/>
      <c r="L61" s="374"/>
      <c r="M61" s="374"/>
      <c r="N61" s="374"/>
      <c r="O61" s="374"/>
      <c r="P61" s="374"/>
      <c r="Q61" s="374"/>
      <c r="R61" s="374"/>
    </row>
    <row r="62" spans="2:18" x14ac:dyDescent="0.25">
      <c r="B62" s="321" t="str">
        <f>'20C1'!S25</f>
        <v/>
      </c>
      <c r="C62" s="321">
        <f>'20C1'!T25</f>
        <v>0</v>
      </c>
      <c r="D62" s="740" t="s">
        <v>127</v>
      </c>
      <c r="E62" s="741"/>
      <c r="F62" s="741"/>
      <c r="G62" s="741"/>
      <c r="H62" s="741"/>
      <c r="I62" s="741"/>
      <c r="J62" s="741"/>
      <c r="K62" s="742"/>
      <c r="L62" s="320"/>
      <c r="M62" s="320"/>
      <c r="N62" s="320"/>
    </row>
    <row r="63" spans="2:18" x14ac:dyDescent="0.25">
      <c r="B63" s="321" t="str">
        <f>'20C1'!S26</f>
        <v/>
      </c>
      <c r="C63" s="321">
        <f>'20C1'!T26</f>
        <v>0</v>
      </c>
      <c r="D63" s="745"/>
      <c r="E63" s="746"/>
      <c r="F63" s="746"/>
      <c r="G63" s="746"/>
      <c r="H63" s="746"/>
      <c r="I63" s="746"/>
      <c r="J63" s="746"/>
      <c r="K63" s="747"/>
      <c r="L63" s="320"/>
      <c r="M63" s="320"/>
      <c r="N63" s="320"/>
    </row>
    <row r="64" spans="2:18" x14ac:dyDescent="0.25">
      <c r="B64" s="321" t="str">
        <f>'20C1'!S27</f>
        <v/>
      </c>
      <c r="C64" s="321">
        <f>'20C1'!T27</f>
        <v>0</v>
      </c>
      <c r="D64" s="719" t="s">
        <v>22</v>
      </c>
      <c r="E64" s="719"/>
      <c r="F64" s="719"/>
      <c r="G64" s="719"/>
      <c r="H64" s="719"/>
      <c r="I64" s="719"/>
      <c r="J64" s="719"/>
      <c r="K64" s="719"/>
      <c r="L64" s="324"/>
      <c r="M64" s="324"/>
      <c r="N64" s="324"/>
    </row>
    <row r="66" spans="2:18" ht="16.5" thickBot="1" x14ac:dyDescent="0.3">
      <c r="B66" s="700" t="s">
        <v>404</v>
      </c>
      <c r="C66" s="700"/>
      <c r="D66" s="700"/>
      <c r="E66" s="700"/>
      <c r="F66" s="700"/>
      <c r="G66" s="700"/>
      <c r="H66" s="700"/>
      <c r="I66" s="700"/>
      <c r="J66" s="700"/>
      <c r="K66" s="700"/>
      <c r="L66" s="700"/>
      <c r="M66" s="700"/>
      <c r="N66" s="700"/>
    </row>
    <row r="67" spans="2:18" x14ac:dyDescent="0.25">
      <c r="B67" s="14"/>
      <c r="C67" s="14"/>
      <c r="D67" s="14"/>
      <c r="E67" s="14"/>
      <c r="F67" s="14"/>
      <c r="G67" s="14"/>
      <c r="H67" s="14"/>
      <c r="I67" s="14"/>
      <c r="J67" s="14"/>
      <c r="K67" s="14"/>
      <c r="L67" s="374"/>
      <c r="M67" s="374"/>
      <c r="N67" s="374"/>
      <c r="O67" s="374"/>
      <c r="P67" s="374"/>
      <c r="Q67" s="374"/>
      <c r="R67" s="374"/>
    </row>
    <row r="68" spans="2:18" x14ac:dyDescent="0.25">
      <c r="B68" s="14"/>
      <c r="C68" s="14"/>
      <c r="D68" s="66"/>
      <c r="E68" s="83" t="s">
        <v>151</v>
      </c>
      <c r="F68" s="729">
        <f>'20C2a'!U17</f>
        <v>0</v>
      </c>
      <c r="G68" s="730"/>
      <c r="H68" s="14"/>
      <c r="I68" s="14"/>
      <c r="J68" s="14"/>
      <c r="K68" s="14"/>
    </row>
    <row r="69" spans="2:18" x14ac:dyDescent="0.25">
      <c r="B69" s="66"/>
      <c r="C69" s="66"/>
      <c r="D69" s="66"/>
      <c r="E69" s="66"/>
      <c r="F69" s="66"/>
      <c r="G69" s="66"/>
      <c r="H69" s="66"/>
      <c r="I69" s="66"/>
      <c r="J69" s="66"/>
      <c r="K69" s="66"/>
    </row>
    <row r="70" spans="2:18" x14ac:dyDescent="0.25">
      <c r="B70" s="66"/>
      <c r="C70" s="66"/>
      <c r="D70" s="66"/>
      <c r="E70" s="83" t="s">
        <v>150</v>
      </c>
      <c r="F70" s="253">
        <f>'20C2a'!U19</f>
        <v>0</v>
      </c>
      <c r="G70" s="66"/>
      <c r="H70" s="66"/>
      <c r="I70" s="66"/>
      <c r="J70" s="66"/>
      <c r="K70" s="66"/>
    </row>
    <row r="71" spans="2:18" x14ac:dyDescent="0.25">
      <c r="B71" s="66"/>
      <c r="C71" s="66"/>
      <c r="D71" s="66"/>
      <c r="E71" s="66"/>
      <c r="F71" s="66"/>
      <c r="G71" s="66"/>
      <c r="H71" s="66"/>
      <c r="I71" s="66"/>
      <c r="J71" s="66"/>
      <c r="K71" s="66"/>
    </row>
    <row r="72" spans="2:18" x14ac:dyDescent="0.25">
      <c r="B72" s="14"/>
      <c r="C72" s="14"/>
      <c r="D72" s="14"/>
      <c r="E72" s="83" t="s">
        <v>154</v>
      </c>
      <c r="F72" s="84">
        <f>'20C2a'!U21</f>
        <v>0</v>
      </c>
      <c r="G72" s="14"/>
      <c r="H72" s="14"/>
      <c r="I72" s="14"/>
      <c r="J72" s="14"/>
      <c r="K72" s="14"/>
    </row>
    <row r="73" spans="2:18" x14ac:dyDescent="0.25">
      <c r="B73" s="374"/>
      <c r="C73" s="374"/>
      <c r="D73" s="13"/>
      <c r="E73" s="14"/>
      <c r="F73" s="14"/>
      <c r="G73" s="14"/>
      <c r="H73" s="14"/>
      <c r="I73" s="14"/>
      <c r="J73" s="14"/>
      <c r="K73" s="14"/>
    </row>
    <row r="74" spans="2:18" ht="16.5" thickBot="1" x14ac:dyDescent="0.3">
      <c r="B74" s="700" t="s">
        <v>403</v>
      </c>
      <c r="C74" s="700"/>
      <c r="D74" s="700"/>
      <c r="E74" s="700"/>
      <c r="F74" s="700"/>
      <c r="G74" s="700"/>
      <c r="H74" s="700"/>
      <c r="I74" s="700"/>
      <c r="J74" s="700"/>
      <c r="K74" s="700"/>
      <c r="L74" s="700"/>
      <c r="M74" s="700"/>
      <c r="N74" s="700"/>
    </row>
    <row r="76" spans="2:18" ht="15.75" customHeight="1" x14ac:dyDescent="0.25">
      <c r="C76" s="414" t="s">
        <v>414</v>
      </c>
      <c r="D76" s="415"/>
      <c r="E76" s="415"/>
      <c r="F76" s="415"/>
      <c r="G76" s="415"/>
      <c r="H76" s="415"/>
      <c r="I76" s="415"/>
      <c r="J76" s="415"/>
      <c r="K76" s="415"/>
      <c r="L76" s="415"/>
    </row>
    <row r="77" spans="2:18" x14ac:dyDescent="0.25">
      <c r="C77" s="14"/>
      <c r="D77" s="14"/>
      <c r="E77" s="253">
        <f>'20C2b'!U18</f>
        <v>0</v>
      </c>
      <c r="F77" s="735" t="s">
        <v>415</v>
      </c>
      <c r="G77" s="735"/>
      <c r="H77" s="735"/>
      <c r="I77" s="735"/>
      <c r="J77" s="735"/>
      <c r="K77" s="735"/>
      <c r="L77" s="735"/>
    </row>
    <row r="78" spans="2:18" x14ac:dyDescent="0.25">
      <c r="C78" s="14"/>
      <c r="D78" s="14"/>
      <c r="E78" s="253">
        <f>'20C2b'!U19</f>
        <v>0</v>
      </c>
      <c r="F78" s="14" t="s">
        <v>416</v>
      </c>
      <c r="G78" s="14"/>
      <c r="H78" s="14"/>
      <c r="I78" s="14"/>
      <c r="J78" s="14"/>
      <c r="K78" s="14"/>
      <c r="L78" s="14"/>
    </row>
    <row r="79" spans="2:18" ht="15.75" customHeight="1" x14ac:dyDescent="0.25">
      <c r="C79" s="14"/>
      <c r="D79" s="122"/>
      <c r="E79" s="416" t="s">
        <v>417</v>
      </c>
      <c r="F79" s="14"/>
      <c r="G79" s="14"/>
      <c r="H79" s="14"/>
      <c r="I79" s="14"/>
      <c r="J79" s="14"/>
      <c r="K79" s="14"/>
      <c r="L79" s="14"/>
    </row>
    <row r="80" spans="2:18" x14ac:dyDescent="0.25">
      <c r="C80" s="14"/>
      <c r="D80" s="14"/>
      <c r="E80" s="253">
        <f>'20C2b'!U21</f>
        <v>0</v>
      </c>
      <c r="F80" s="735" t="s">
        <v>418</v>
      </c>
      <c r="G80" s="735"/>
      <c r="H80" s="735"/>
      <c r="I80" s="735"/>
      <c r="J80" s="735"/>
      <c r="K80" s="735"/>
      <c r="L80" s="735"/>
    </row>
    <row r="81" spans="2:14" x14ac:dyDescent="0.25">
      <c r="C81" s="14"/>
      <c r="D81" s="14"/>
      <c r="E81" s="253">
        <f>'20C2b'!U22</f>
        <v>0</v>
      </c>
      <c r="F81" s="14" t="s">
        <v>419</v>
      </c>
      <c r="G81" s="14"/>
      <c r="H81" s="14"/>
      <c r="I81" s="14"/>
      <c r="J81" s="14"/>
      <c r="K81" s="14"/>
      <c r="L81" s="14"/>
    </row>
    <row r="82" spans="2:14" x14ac:dyDescent="0.25">
      <c r="C82" s="14"/>
      <c r="D82" s="14"/>
      <c r="E82" s="253">
        <f>'20C2b'!U23</f>
        <v>0</v>
      </c>
      <c r="F82" s="14" t="s">
        <v>420</v>
      </c>
      <c r="G82" s="14"/>
      <c r="H82" s="14"/>
      <c r="I82" s="14"/>
      <c r="J82" s="14"/>
      <c r="K82" s="14"/>
      <c r="L82" s="14"/>
    </row>
    <row r="83" spans="2:14" x14ac:dyDescent="0.25">
      <c r="C83" s="14"/>
      <c r="D83" s="14"/>
      <c r="E83" s="253">
        <f>'20C2b'!U24</f>
        <v>0</v>
      </c>
      <c r="F83" s="14" t="s">
        <v>421</v>
      </c>
      <c r="G83" s="14"/>
      <c r="H83" s="14"/>
      <c r="I83" s="14"/>
      <c r="J83" s="14"/>
      <c r="K83" s="14"/>
      <c r="L83" s="14"/>
    </row>
    <row r="84" spans="2:14" x14ac:dyDescent="0.25">
      <c r="C84" s="414" t="s">
        <v>422</v>
      </c>
      <c r="D84" s="66"/>
      <c r="E84" s="66"/>
      <c r="F84" s="66"/>
      <c r="G84" s="66"/>
      <c r="H84" s="66"/>
      <c r="I84" s="66"/>
      <c r="J84" s="66"/>
      <c r="K84" s="66"/>
      <c r="L84" s="66"/>
    </row>
    <row r="85" spans="2:14" x14ac:dyDescent="0.25">
      <c r="C85" s="414"/>
      <c r="D85" s="66"/>
      <c r="E85" s="736" t="s">
        <v>423</v>
      </c>
      <c r="F85" s="736"/>
      <c r="G85" s="736"/>
      <c r="H85" s="736"/>
      <c r="I85" s="736"/>
      <c r="J85" s="736"/>
      <c r="K85" s="736"/>
      <c r="L85" s="736"/>
    </row>
    <row r="86" spans="2:14" x14ac:dyDescent="0.25">
      <c r="C86" s="14"/>
      <c r="D86" s="14"/>
      <c r="E86" s="253">
        <f>'20C2b'!U27</f>
        <v>0</v>
      </c>
      <c r="F86" s="735" t="s">
        <v>424</v>
      </c>
      <c r="G86" s="735"/>
      <c r="H86" s="735"/>
      <c r="I86" s="735"/>
      <c r="J86" s="735"/>
      <c r="K86" s="735"/>
      <c r="L86" s="735"/>
    </row>
    <row r="87" spans="2:14" x14ac:dyDescent="0.25">
      <c r="C87" s="14"/>
      <c r="D87" s="14"/>
      <c r="E87" s="253">
        <f>'20C2b'!U28</f>
        <v>0</v>
      </c>
      <c r="F87" s="14" t="s">
        <v>425</v>
      </c>
      <c r="G87" s="14"/>
      <c r="H87" s="14"/>
      <c r="I87" s="14"/>
      <c r="J87" s="14"/>
      <c r="K87" s="14"/>
      <c r="L87" s="14"/>
    </row>
    <row r="88" spans="2:14" x14ac:dyDescent="0.25">
      <c r="C88" s="417"/>
      <c r="D88" s="418"/>
      <c r="E88" s="253">
        <f>'20C2b'!U29</f>
        <v>0</v>
      </c>
      <c r="F88" s="14" t="s">
        <v>426</v>
      </c>
      <c r="G88" s="14"/>
      <c r="H88" s="14"/>
      <c r="I88" s="14"/>
      <c r="J88" s="14"/>
      <c r="K88" s="14"/>
      <c r="L88" s="14"/>
    </row>
    <row r="89" spans="2:14" x14ac:dyDescent="0.25">
      <c r="C89" s="417"/>
      <c r="D89" s="418"/>
      <c r="E89" s="253">
        <f>'20C2b'!U30</f>
        <v>0</v>
      </c>
      <c r="F89" s="14" t="s">
        <v>427</v>
      </c>
      <c r="G89" s="14"/>
      <c r="H89" s="14"/>
      <c r="I89" s="14"/>
      <c r="J89" s="14"/>
      <c r="K89" s="14"/>
      <c r="L89" s="14"/>
    </row>
    <row r="90" spans="2:14" x14ac:dyDescent="0.25">
      <c r="C90" s="417"/>
      <c r="D90" s="418"/>
      <c r="E90" s="253">
        <f>'20C2b'!U31</f>
        <v>0</v>
      </c>
      <c r="F90" s="14" t="s">
        <v>428</v>
      </c>
      <c r="G90" s="14"/>
      <c r="H90" s="14"/>
      <c r="I90" s="14"/>
      <c r="J90" s="14"/>
      <c r="K90" s="14"/>
      <c r="L90" s="14"/>
    </row>
    <row r="91" spans="2:14" ht="16.5" x14ac:dyDescent="0.25">
      <c r="C91" s="417"/>
      <c r="D91" s="419"/>
      <c r="E91" s="253">
        <f>'20C2b'!U32</f>
        <v>0</v>
      </c>
      <c r="F91" s="64" t="s">
        <v>429</v>
      </c>
      <c r="G91" s="14"/>
      <c r="H91" s="14"/>
      <c r="I91" s="14"/>
      <c r="J91" s="14"/>
      <c r="K91" s="14"/>
      <c r="L91" s="14"/>
    </row>
    <row r="92" spans="2:14" x14ac:dyDescent="0.25">
      <c r="C92" s="14"/>
      <c r="D92" s="14"/>
      <c r="E92" s="14"/>
      <c r="F92" s="14"/>
      <c r="G92" s="83"/>
      <c r="H92" s="14"/>
      <c r="I92" s="14"/>
      <c r="J92" s="14"/>
      <c r="K92" s="14"/>
      <c r="L92" s="14"/>
    </row>
    <row r="93" spans="2:14" x14ac:dyDescent="0.25">
      <c r="C93" s="14"/>
      <c r="D93" s="14"/>
      <c r="E93" s="14"/>
      <c r="F93" s="14"/>
      <c r="G93" s="83" t="s">
        <v>174</v>
      </c>
      <c r="H93" s="253">
        <f>'20C2b'!X34</f>
        <v>0</v>
      </c>
      <c r="I93" s="14"/>
      <c r="J93" s="14"/>
      <c r="K93" s="14"/>
      <c r="L93" s="14"/>
    </row>
    <row r="94" spans="2:14" x14ac:dyDescent="0.25">
      <c r="C94" s="3"/>
      <c r="D94" s="3"/>
      <c r="E94" s="3"/>
      <c r="F94" s="3"/>
      <c r="G94" s="3"/>
      <c r="H94" s="3"/>
      <c r="I94" s="3"/>
      <c r="J94" s="3"/>
      <c r="K94" s="3"/>
      <c r="L94" s="3"/>
    </row>
    <row r="95" spans="2:14" ht="16.5" thickBot="1" x14ac:dyDescent="0.3">
      <c r="B95" s="700" t="s">
        <v>402</v>
      </c>
      <c r="C95" s="700"/>
      <c r="D95" s="700"/>
      <c r="E95" s="700"/>
      <c r="F95" s="700"/>
      <c r="G95" s="700"/>
      <c r="H95" s="700"/>
      <c r="I95" s="700"/>
      <c r="J95" s="700"/>
      <c r="K95" s="700"/>
      <c r="L95" s="700"/>
      <c r="M95" s="700"/>
      <c r="N95" s="700"/>
    </row>
    <row r="96" spans="2:14" x14ac:dyDescent="0.25">
      <c r="B96" s="14"/>
      <c r="C96" s="14"/>
      <c r="D96" s="14"/>
      <c r="E96" s="14"/>
      <c r="F96" s="14"/>
      <c r="G96" s="14"/>
      <c r="H96" s="14"/>
      <c r="I96" s="14"/>
      <c r="J96" s="14"/>
      <c r="K96" s="14"/>
      <c r="L96" s="14"/>
      <c r="M96" s="14"/>
      <c r="N96" s="14"/>
    </row>
    <row r="97" spans="2:14" x14ac:dyDescent="0.25">
      <c r="B97" s="602" t="s">
        <v>167</v>
      </c>
      <c r="C97" s="602"/>
      <c r="D97" s="602"/>
      <c r="E97" s="602"/>
      <c r="F97" s="602"/>
      <c r="G97" s="602"/>
      <c r="H97" s="602"/>
      <c r="I97" s="602"/>
      <c r="J97" s="602"/>
      <c r="K97" s="602"/>
      <c r="L97" s="602"/>
      <c r="M97" s="602"/>
      <c r="N97" s="602"/>
    </row>
    <row r="98" spans="2:14" x14ac:dyDescent="0.25">
      <c r="B98" s="360"/>
      <c r="C98" s="360"/>
      <c r="D98" s="360"/>
      <c r="E98" s="360"/>
      <c r="F98" s="360"/>
      <c r="G98" s="360"/>
      <c r="H98" s="360"/>
      <c r="I98" s="360"/>
      <c r="J98" s="360"/>
      <c r="K98" s="360"/>
      <c r="L98" s="360"/>
      <c r="M98" s="360"/>
      <c r="N98" s="360"/>
    </row>
    <row r="99" spans="2:14" x14ac:dyDescent="0.25">
      <c r="B99" s="14"/>
      <c r="C99" s="14"/>
      <c r="D99" s="14"/>
      <c r="E99" s="14"/>
      <c r="F99" s="14"/>
      <c r="G99" s="14"/>
      <c r="H99" s="14"/>
      <c r="I99" s="83" t="s">
        <v>171</v>
      </c>
      <c r="J99" s="84"/>
      <c r="K99" s="14"/>
      <c r="L99" s="14"/>
      <c r="M99" s="14"/>
      <c r="N99" s="14"/>
    </row>
    <row r="100" spans="2:14" x14ac:dyDescent="0.25">
      <c r="B100" s="14"/>
      <c r="C100" s="14"/>
      <c r="E100" s="14"/>
      <c r="F100" s="14"/>
      <c r="G100" s="14"/>
      <c r="H100" s="14"/>
      <c r="I100" s="14"/>
      <c r="J100" s="14"/>
      <c r="K100" s="14"/>
      <c r="L100" s="14"/>
      <c r="M100" s="14"/>
      <c r="N100" s="14"/>
    </row>
    <row r="101" spans="2:14" x14ac:dyDescent="0.25">
      <c r="B101" s="14"/>
      <c r="C101" s="14"/>
      <c r="D101" s="66"/>
      <c r="E101" s="83" t="s">
        <v>168</v>
      </c>
      <c r="F101" s="714"/>
      <c r="G101" s="716"/>
      <c r="H101" s="14"/>
      <c r="I101" s="83" t="s">
        <v>166</v>
      </c>
      <c r="J101" s="84"/>
      <c r="L101" s="83" t="s">
        <v>169</v>
      </c>
      <c r="M101" s="84"/>
    </row>
    <row r="102" spans="2:14" x14ac:dyDescent="0.25">
      <c r="B102" s="66"/>
      <c r="C102" s="66"/>
      <c r="D102" s="66"/>
      <c r="E102" s="66"/>
      <c r="F102" s="66"/>
      <c r="G102" s="66"/>
      <c r="H102" s="66"/>
      <c r="I102" s="66"/>
      <c r="J102" s="66"/>
      <c r="K102" s="66"/>
      <c r="L102" s="66"/>
      <c r="M102" s="66"/>
      <c r="N102" s="66"/>
    </row>
    <row r="103" spans="2:14" x14ac:dyDescent="0.25">
      <c r="B103" s="66"/>
      <c r="C103" s="66"/>
      <c r="D103" s="66"/>
      <c r="E103" s="83" t="s">
        <v>150</v>
      </c>
      <c r="F103" s="253"/>
      <c r="G103" s="622" t="str">
        <f>IF(F103="Yes","Provide additional scoring census tract information below","")</f>
        <v/>
      </c>
      <c r="H103" s="603"/>
      <c r="I103" s="603"/>
      <c r="J103" s="603"/>
      <c r="K103" s="603"/>
      <c r="L103" s="603"/>
      <c r="M103" s="603"/>
      <c r="N103" s="603"/>
    </row>
    <row r="104" spans="2:14" x14ac:dyDescent="0.25">
      <c r="B104" s="66"/>
      <c r="C104" s="66"/>
      <c r="D104" s="66"/>
      <c r="E104" s="66"/>
      <c r="F104" s="66"/>
      <c r="G104" s="66"/>
      <c r="H104" s="66"/>
      <c r="I104" s="66"/>
      <c r="J104" s="66"/>
      <c r="K104" s="66"/>
      <c r="L104" s="66"/>
      <c r="M104" s="66"/>
      <c r="N104" s="66"/>
    </row>
    <row r="105" spans="2:14" ht="16.5" thickBot="1" x14ac:dyDescent="0.3">
      <c r="B105" s="700" t="s">
        <v>401</v>
      </c>
      <c r="C105" s="700"/>
      <c r="D105" s="700"/>
      <c r="E105" s="700"/>
      <c r="F105" s="700"/>
      <c r="G105" s="700"/>
      <c r="H105" s="700"/>
      <c r="I105" s="700"/>
      <c r="J105" s="700"/>
      <c r="K105" s="700"/>
      <c r="L105" s="700"/>
      <c r="M105" s="700"/>
      <c r="N105" s="700"/>
    </row>
    <row r="107" spans="2:14" ht="15.75" customHeight="1" x14ac:dyDescent="0.25">
      <c r="B107" s="723"/>
      <c r="C107" s="724"/>
      <c r="D107" s="725" t="s">
        <v>143</v>
      </c>
      <c r="E107" s="726"/>
      <c r="F107" s="726"/>
      <c r="G107" s="726"/>
      <c r="H107" s="726"/>
      <c r="I107" s="726"/>
      <c r="J107" s="726"/>
      <c r="K107" s="727"/>
    </row>
    <row r="108" spans="2:14" ht="15.75" customHeight="1" x14ac:dyDescent="0.25">
      <c r="B108" s="323" t="str">
        <f>'20C4'!P24</f>
        <v/>
      </c>
      <c r="C108" s="323">
        <f>'20C4'!Q24</f>
        <v>0</v>
      </c>
      <c r="D108" s="629" t="s">
        <v>155</v>
      </c>
      <c r="E108" s="630"/>
      <c r="F108" s="630"/>
      <c r="G108" s="630"/>
      <c r="H108" s="630"/>
      <c r="I108" s="630"/>
      <c r="J108" s="630"/>
      <c r="K108" s="631"/>
    </row>
    <row r="109" spans="2:14" ht="15.75" customHeight="1" x14ac:dyDescent="0.25">
      <c r="B109" s="323" t="str">
        <f>'20C4'!P25</f>
        <v/>
      </c>
      <c r="C109" s="323">
        <f>'20C4'!Q25</f>
        <v>0</v>
      </c>
      <c r="D109" s="719" t="s">
        <v>381</v>
      </c>
      <c r="E109" s="719"/>
      <c r="F109" s="719"/>
      <c r="G109" s="719"/>
      <c r="H109" s="719"/>
      <c r="I109" s="719"/>
      <c r="J109" s="719"/>
      <c r="K109" s="719"/>
    </row>
    <row r="110" spans="2:14" ht="15.75" customHeight="1" x14ac:dyDescent="0.25">
      <c r="B110" s="323" t="str">
        <f>'20C4'!P26</f>
        <v/>
      </c>
      <c r="C110" s="323">
        <f>'20C4'!Q26</f>
        <v>0</v>
      </c>
      <c r="D110" s="728" t="s">
        <v>194</v>
      </c>
      <c r="E110" s="719"/>
      <c r="F110" s="719"/>
      <c r="G110" s="719"/>
      <c r="H110" s="719"/>
      <c r="I110" s="719"/>
      <c r="J110" s="719"/>
      <c r="K110" s="719"/>
    </row>
    <row r="112" spans="2:14" ht="16.5" thickBot="1" x14ac:dyDescent="0.3">
      <c r="B112" s="700" t="s">
        <v>400</v>
      </c>
      <c r="C112" s="700"/>
      <c r="D112" s="700"/>
      <c r="E112" s="700"/>
      <c r="F112" s="700"/>
      <c r="G112" s="700"/>
      <c r="H112" s="700"/>
      <c r="I112" s="700"/>
      <c r="J112" s="700"/>
      <c r="K112" s="700"/>
      <c r="L112" s="700"/>
      <c r="M112" s="700"/>
      <c r="N112" s="700"/>
    </row>
    <row r="113" spans="2:14" x14ac:dyDescent="0.25">
      <c r="B113" s="14"/>
      <c r="C113" s="14"/>
      <c r="D113" s="13"/>
      <c r="E113" s="13"/>
      <c r="F113" s="13"/>
      <c r="G113" s="13"/>
      <c r="H113" s="13"/>
      <c r="I113" s="13"/>
      <c r="J113" s="13"/>
      <c r="K113" s="13"/>
    </row>
    <row r="114" spans="2:14" x14ac:dyDescent="0.25">
      <c r="B114" s="14"/>
      <c r="C114" s="14"/>
      <c r="D114" s="13"/>
      <c r="E114" s="13"/>
      <c r="F114" s="13"/>
      <c r="G114" s="13"/>
      <c r="H114" s="13"/>
      <c r="I114" s="13"/>
      <c r="J114" s="13"/>
      <c r="K114" s="326" t="s">
        <v>34</v>
      </c>
      <c r="L114" s="327">
        <f>'20C5'!AK21</f>
        <v>0</v>
      </c>
    </row>
    <row r="115" spans="2:14" ht="31.5" x14ac:dyDescent="0.25">
      <c r="B115" s="278" t="s">
        <v>312</v>
      </c>
      <c r="C115" s="328" t="s">
        <v>313</v>
      </c>
      <c r="D115" s="319" t="s">
        <v>37</v>
      </c>
      <c r="E115" s="13" t="s">
        <v>308</v>
      </c>
      <c r="F115" s="13"/>
      <c r="G115" s="13"/>
      <c r="H115" s="13"/>
      <c r="I115" s="13"/>
      <c r="J115" s="13"/>
      <c r="K115" s="13"/>
    </row>
    <row r="116" spans="2:14" ht="149.25" customHeight="1" x14ac:dyDescent="0.25">
      <c r="B116" s="329" t="str">
        <f>'20C5'!AA23</f>
        <v/>
      </c>
      <c r="C116" s="329" t="str">
        <f>'20C5'!AB23</f>
        <v/>
      </c>
      <c r="D116" s="373" t="s">
        <v>412</v>
      </c>
      <c r="E116" s="656" t="s">
        <v>390</v>
      </c>
      <c r="F116" s="657"/>
      <c r="G116" s="657"/>
      <c r="H116" s="657"/>
      <c r="I116" s="657"/>
      <c r="J116" s="657"/>
      <c r="K116" s="657"/>
      <c r="L116" s="658"/>
    </row>
    <row r="117" spans="2:14" ht="31.5" x14ac:dyDescent="0.25">
      <c r="B117" s="329" t="str">
        <f>'20C5'!AA24</f>
        <v/>
      </c>
      <c r="C117" s="329" t="str">
        <f>'20C5'!AB24</f>
        <v/>
      </c>
      <c r="D117" s="373" t="s">
        <v>27</v>
      </c>
      <c r="E117" s="656" t="s">
        <v>300</v>
      </c>
      <c r="F117" s="657"/>
      <c r="G117" s="657"/>
      <c r="H117" s="657"/>
      <c r="I117" s="657"/>
      <c r="J117" s="657"/>
      <c r="K117" s="657"/>
      <c r="L117" s="658"/>
    </row>
    <row r="118" spans="2:14" ht="19.5" customHeight="1" x14ac:dyDescent="0.25">
      <c r="B118" s="329" t="str">
        <f>'20C5'!AA25</f>
        <v/>
      </c>
      <c r="C118" s="329" t="str">
        <f>'20C5'!AB25</f>
        <v/>
      </c>
      <c r="D118" s="373" t="s">
        <v>26</v>
      </c>
      <c r="E118" s="656" t="s">
        <v>411</v>
      </c>
      <c r="F118" s="657"/>
      <c r="G118" s="657"/>
      <c r="H118" s="657"/>
      <c r="I118" s="657"/>
      <c r="J118" s="657"/>
      <c r="K118" s="657"/>
      <c r="L118" s="658"/>
    </row>
    <row r="120" spans="2:14" ht="16.5" thickBot="1" x14ac:dyDescent="0.3">
      <c r="B120" s="700" t="s">
        <v>399</v>
      </c>
      <c r="C120" s="700"/>
      <c r="D120" s="700"/>
      <c r="E120" s="700"/>
      <c r="F120" s="700"/>
      <c r="G120" s="700"/>
      <c r="H120" s="700"/>
      <c r="I120" s="700"/>
      <c r="J120" s="700"/>
      <c r="K120" s="700"/>
      <c r="L120" s="700"/>
      <c r="M120" s="700"/>
      <c r="N120" s="700"/>
    </row>
    <row r="121" spans="2:14" x14ac:dyDescent="0.25">
      <c r="B121" s="14"/>
      <c r="C121" s="14"/>
      <c r="D121" s="13"/>
      <c r="E121" s="13"/>
      <c r="F121" s="13"/>
      <c r="G121" s="13"/>
      <c r="H121" s="13"/>
      <c r="I121" s="13"/>
      <c r="J121" s="13"/>
      <c r="K121" s="13"/>
    </row>
    <row r="122" spans="2:14" x14ac:dyDescent="0.25">
      <c r="B122" s="321" t="str">
        <f>'20D1'!S20</f>
        <v/>
      </c>
      <c r="C122" s="321">
        <f>'20D1'!T20</f>
        <v>0</v>
      </c>
      <c r="D122" s="656" t="s">
        <v>196</v>
      </c>
      <c r="E122" s="657"/>
      <c r="F122" s="657"/>
      <c r="G122" s="657"/>
      <c r="H122" s="657"/>
      <c r="I122" s="657"/>
      <c r="J122" s="657"/>
      <c r="K122" s="657"/>
    </row>
    <row r="123" spans="2:14" x14ac:dyDescent="0.25">
      <c r="B123" s="321" t="str">
        <f>'20D1'!S21</f>
        <v/>
      </c>
      <c r="C123" s="321">
        <f>'20D1'!T21</f>
        <v>0</v>
      </c>
      <c r="D123" s="656" t="s">
        <v>223</v>
      </c>
      <c r="E123" s="657"/>
      <c r="F123" s="657"/>
      <c r="G123" s="657"/>
      <c r="H123" s="657"/>
      <c r="I123" s="657"/>
      <c r="J123" s="657"/>
      <c r="K123" s="657"/>
    </row>
    <row r="124" spans="2:14" x14ac:dyDescent="0.25">
      <c r="B124" s="14"/>
      <c r="C124" s="14"/>
      <c r="D124" s="66"/>
      <c r="E124" s="14"/>
      <c r="F124" s="14"/>
      <c r="G124" s="14"/>
      <c r="H124" s="14"/>
      <c r="I124" s="14"/>
      <c r="J124" s="14"/>
      <c r="K124" s="14"/>
    </row>
    <row r="125" spans="2:14" ht="16.5" thickBot="1" x14ac:dyDescent="0.3">
      <c r="B125" s="700" t="s">
        <v>398</v>
      </c>
      <c r="C125" s="700"/>
      <c r="D125" s="700"/>
      <c r="E125" s="700"/>
      <c r="F125" s="700"/>
      <c r="G125" s="700"/>
      <c r="H125" s="700"/>
      <c r="I125" s="700"/>
      <c r="J125" s="700"/>
      <c r="K125" s="700"/>
      <c r="L125" s="700"/>
      <c r="M125" s="700"/>
      <c r="N125" s="700"/>
    </row>
    <row r="126" spans="2:14" x14ac:dyDescent="0.25">
      <c r="B126" s="14"/>
      <c r="C126" s="14"/>
      <c r="D126" s="13"/>
      <c r="E126" s="13"/>
      <c r="F126" s="13"/>
      <c r="G126" s="13"/>
      <c r="H126" s="13"/>
      <c r="I126" s="13"/>
      <c r="J126" s="13"/>
      <c r="K126" s="13"/>
    </row>
    <row r="127" spans="2:14" x14ac:dyDescent="0.25">
      <c r="B127" s="321" t="str">
        <f>'20D2'!S20</f>
        <v/>
      </c>
      <c r="C127" s="321">
        <f>'20D2'!T20</f>
        <v>0</v>
      </c>
      <c r="D127" s="656" t="s">
        <v>382</v>
      </c>
      <c r="E127" s="657"/>
      <c r="F127" s="657"/>
      <c r="G127" s="657"/>
      <c r="H127" s="657"/>
      <c r="I127" s="657"/>
      <c r="J127" s="657"/>
      <c r="K127" s="657"/>
    </row>
    <row r="128" spans="2:14" x14ac:dyDescent="0.25">
      <c r="B128" s="321" t="str">
        <f>'20D2'!S21</f>
        <v/>
      </c>
      <c r="C128" s="321">
        <f>'20D2'!T21</f>
        <v>0</v>
      </c>
      <c r="D128" s="656" t="s">
        <v>198</v>
      </c>
      <c r="E128" s="657"/>
      <c r="F128" s="657"/>
      <c r="G128" s="657"/>
      <c r="H128" s="657"/>
      <c r="I128" s="657"/>
      <c r="J128" s="657"/>
      <c r="K128" s="657"/>
    </row>
    <row r="130" spans="2:14" ht="16.5" thickBot="1" x14ac:dyDescent="0.3">
      <c r="B130" s="700" t="s">
        <v>397</v>
      </c>
      <c r="C130" s="700"/>
      <c r="D130" s="700"/>
      <c r="E130" s="700"/>
      <c r="F130" s="700"/>
      <c r="G130" s="700"/>
      <c r="H130" s="700"/>
      <c r="I130" s="700"/>
      <c r="J130" s="700"/>
      <c r="K130" s="700"/>
      <c r="L130" s="700"/>
      <c r="M130" s="700"/>
      <c r="N130" s="700"/>
    </row>
    <row r="131" spans="2:14" x14ac:dyDescent="0.25">
      <c r="B131" s="14"/>
      <c r="C131" s="14"/>
      <c r="D131" s="13"/>
      <c r="E131" s="13"/>
      <c r="F131" s="13"/>
      <c r="G131" s="13"/>
      <c r="H131" s="13"/>
      <c r="I131" s="13"/>
      <c r="J131" s="13"/>
      <c r="K131" s="13"/>
    </row>
    <row r="132" spans="2:14" x14ac:dyDescent="0.25">
      <c r="B132" s="321" t="str">
        <f>'20D3'!Q16</f>
        <v/>
      </c>
      <c r="C132" s="321">
        <f>'20D3'!R16</f>
        <v>0</v>
      </c>
      <c r="D132" s="719" t="s">
        <v>254</v>
      </c>
      <c r="E132" s="719"/>
      <c r="F132" s="719"/>
      <c r="G132" s="719"/>
      <c r="H132" s="719"/>
      <c r="I132" s="719"/>
      <c r="J132" s="719"/>
      <c r="K132" s="719"/>
    </row>
    <row r="133" spans="2:14" x14ac:dyDescent="0.25">
      <c r="B133" s="14"/>
      <c r="C133" s="14"/>
      <c r="D133" s="66"/>
      <c r="E133" s="14"/>
      <c r="F133" s="14"/>
      <c r="G133" s="14"/>
      <c r="H133" s="14"/>
      <c r="I133" s="14"/>
      <c r="J133" s="14"/>
      <c r="K133" s="14"/>
    </row>
    <row r="134" spans="2:14" ht="16.5" thickBot="1" x14ac:dyDescent="0.3">
      <c r="B134" s="700" t="s">
        <v>396</v>
      </c>
      <c r="C134" s="700"/>
      <c r="D134" s="700"/>
      <c r="E134" s="700"/>
      <c r="F134" s="700"/>
      <c r="G134" s="700"/>
      <c r="H134" s="700"/>
      <c r="I134" s="700"/>
      <c r="J134" s="700"/>
      <c r="K134" s="700"/>
      <c r="L134" s="700"/>
      <c r="M134" s="700"/>
      <c r="N134" s="700"/>
    </row>
    <row r="135" spans="2:14" x14ac:dyDescent="0.25">
      <c r="B135" s="14"/>
      <c r="C135" s="14"/>
      <c r="D135" s="14"/>
      <c r="E135" s="320"/>
      <c r="F135" s="320"/>
      <c r="G135" s="320"/>
      <c r="H135" s="320"/>
      <c r="I135" s="14"/>
      <c r="J135" s="14"/>
    </row>
    <row r="136" spans="2:14" x14ac:dyDescent="0.25">
      <c r="B136" s="14"/>
      <c r="C136" s="14"/>
      <c r="D136" s="14"/>
      <c r="E136" s="14"/>
      <c r="F136" s="14"/>
      <c r="G136" s="14"/>
      <c r="H136" s="305" t="s">
        <v>79</v>
      </c>
      <c r="I136" s="282">
        <f>'20E1'!W19</f>
        <v>0</v>
      </c>
      <c r="J136" s="14"/>
    </row>
    <row r="137" spans="2:14" x14ac:dyDescent="0.25">
      <c r="B137" s="14"/>
      <c r="C137" s="14"/>
      <c r="D137" s="14"/>
      <c r="E137" s="14"/>
      <c r="F137" s="14"/>
      <c r="G137" s="14"/>
      <c r="H137" s="14"/>
      <c r="I137" s="14"/>
      <c r="J137" s="14"/>
    </row>
    <row r="138" spans="2:14" x14ac:dyDescent="0.25">
      <c r="B138" s="14"/>
      <c r="C138" s="703" t="s">
        <v>354</v>
      </c>
      <c r="D138" s="703"/>
      <c r="E138" s="703"/>
      <c r="F138" s="703"/>
      <c r="G138" s="703"/>
      <c r="H138" s="703"/>
      <c r="I138" s="703"/>
      <c r="J138" s="14"/>
    </row>
    <row r="139" spans="2:14" ht="31.5" x14ac:dyDescent="0.25">
      <c r="B139" s="278" t="s">
        <v>358</v>
      </c>
      <c r="C139" s="338" t="s">
        <v>80</v>
      </c>
      <c r="D139" s="362" t="s">
        <v>356</v>
      </c>
      <c r="E139" s="278"/>
      <c r="F139" s="374"/>
      <c r="G139" s="330"/>
      <c r="H139" s="278" t="s">
        <v>68</v>
      </c>
      <c r="I139" s="379" t="s">
        <v>357</v>
      </c>
      <c r="J139" s="278" t="s">
        <v>69</v>
      </c>
    </row>
    <row r="140" spans="2:14" x14ac:dyDescent="0.25">
      <c r="B140" s="282" t="str">
        <f>'20E1'!P23</f>
        <v/>
      </c>
      <c r="C140" s="282">
        <v>1</v>
      </c>
      <c r="D140" s="714">
        <f>'20E1'!R23</f>
        <v>0</v>
      </c>
      <c r="E140" s="715"/>
      <c r="F140" s="715"/>
      <c r="G140" s="716"/>
      <c r="H140" s="282">
        <f>'20E1'!V23</f>
        <v>0</v>
      </c>
      <c r="I140" s="282" t="str">
        <f>'20E1'!W23</f>
        <v/>
      </c>
      <c r="J140" s="282">
        <f>'20E1'!X23</f>
        <v>0</v>
      </c>
    </row>
    <row r="141" spans="2:14" x14ac:dyDescent="0.25">
      <c r="B141" s="282" t="str">
        <f>'20E1'!P24</f>
        <v/>
      </c>
      <c r="C141" s="282">
        <v>2</v>
      </c>
      <c r="D141" s="714">
        <f>'20E1'!R24</f>
        <v>0</v>
      </c>
      <c r="E141" s="715"/>
      <c r="F141" s="715"/>
      <c r="G141" s="716"/>
      <c r="H141" s="282">
        <f>'20E1'!V24</f>
        <v>0</v>
      </c>
      <c r="I141" s="282" t="str">
        <f>'20E1'!W24</f>
        <v/>
      </c>
      <c r="J141" s="282">
        <f>'20E1'!X24</f>
        <v>0</v>
      </c>
    </row>
    <row r="142" spans="2:14" x14ac:dyDescent="0.25">
      <c r="B142" s="282" t="str">
        <f>'20E1'!P25</f>
        <v/>
      </c>
      <c r="C142" s="282">
        <v>3</v>
      </c>
      <c r="D142" s="714">
        <f>'20E1'!R25</f>
        <v>0</v>
      </c>
      <c r="E142" s="715"/>
      <c r="F142" s="715"/>
      <c r="G142" s="716"/>
      <c r="H142" s="282">
        <f>'20E1'!V25</f>
        <v>0</v>
      </c>
      <c r="I142" s="282" t="str">
        <f>'20E1'!W25</f>
        <v/>
      </c>
      <c r="J142" s="282">
        <f>'20E1'!X25</f>
        <v>0</v>
      </c>
    </row>
    <row r="143" spans="2:14" x14ac:dyDescent="0.25">
      <c r="B143" s="282" t="str">
        <f>'20E1'!P26</f>
        <v/>
      </c>
      <c r="C143" s="282">
        <v>4</v>
      </c>
      <c r="D143" s="714">
        <f>'20E1'!R26</f>
        <v>0</v>
      </c>
      <c r="E143" s="715"/>
      <c r="F143" s="715"/>
      <c r="G143" s="716"/>
      <c r="H143" s="282">
        <f>'20E1'!V26</f>
        <v>0</v>
      </c>
      <c r="I143" s="282" t="str">
        <f>'20E1'!W26</f>
        <v/>
      </c>
      <c r="J143" s="282">
        <f>'20E1'!X26</f>
        <v>0</v>
      </c>
    </row>
    <row r="144" spans="2:14" x14ac:dyDescent="0.25">
      <c r="B144" s="282" t="str">
        <f>'20E1'!P27</f>
        <v/>
      </c>
      <c r="C144" s="282">
        <v>5</v>
      </c>
      <c r="D144" s="714">
        <f>'20E1'!R27</f>
        <v>0</v>
      </c>
      <c r="E144" s="715"/>
      <c r="F144" s="715"/>
      <c r="G144" s="716"/>
      <c r="H144" s="282">
        <f>'20E1'!V27</f>
        <v>0</v>
      </c>
      <c r="I144" s="282" t="str">
        <f>'20E1'!W27</f>
        <v/>
      </c>
      <c r="J144" s="282">
        <f>'20E1'!X27</f>
        <v>0</v>
      </c>
    </row>
    <row r="145" spans="2:10" x14ac:dyDescent="0.25">
      <c r="B145" s="282" t="str">
        <f>'20E1'!P28</f>
        <v/>
      </c>
      <c r="C145" s="282">
        <v>6</v>
      </c>
      <c r="D145" s="714">
        <f>'20E1'!R28</f>
        <v>0</v>
      </c>
      <c r="E145" s="715"/>
      <c r="F145" s="715"/>
      <c r="G145" s="716"/>
      <c r="H145" s="282">
        <f>'20E1'!V28</f>
        <v>0</v>
      </c>
      <c r="I145" s="282" t="str">
        <f>'20E1'!W28</f>
        <v/>
      </c>
      <c r="J145" s="282">
        <f>'20E1'!X28</f>
        <v>0</v>
      </c>
    </row>
    <row r="146" spans="2:10" x14ac:dyDescent="0.25">
      <c r="B146" s="282" t="str">
        <f>'20E1'!P29</f>
        <v/>
      </c>
      <c r="C146" s="282">
        <v>7</v>
      </c>
      <c r="D146" s="714">
        <f>'20E1'!R29</f>
        <v>0</v>
      </c>
      <c r="E146" s="715"/>
      <c r="F146" s="715"/>
      <c r="G146" s="716"/>
      <c r="H146" s="282">
        <f>'20E1'!V29</f>
        <v>0</v>
      </c>
      <c r="I146" s="282" t="str">
        <f>'20E1'!W29</f>
        <v/>
      </c>
      <c r="J146" s="282">
        <f>'20E1'!X29</f>
        <v>0</v>
      </c>
    </row>
    <row r="147" spans="2:10" x14ac:dyDescent="0.25">
      <c r="B147" s="282" t="str">
        <f>'20E1'!P30</f>
        <v/>
      </c>
      <c r="C147" s="282">
        <v>8</v>
      </c>
      <c r="D147" s="714">
        <f>'20E1'!R30</f>
        <v>0</v>
      </c>
      <c r="E147" s="715"/>
      <c r="F147" s="715"/>
      <c r="G147" s="716"/>
      <c r="H147" s="282">
        <f>'20E1'!V30</f>
        <v>0</v>
      </c>
      <c r="I147" s="282" t="str">
        <f>'20E1'!W30</f>
        <v/>
      </c>
      <c r="J147" s="282">
        <f>'20E1'!X30</f>
        <v>0</v>
      </c>
    </row>
    <row r="148" spans="2:10" x14ac:dyDescent="0.25">
      <c r="B148" s="64"/>
      <c r="H148" s="282">
        <f>'20E1'!V31</f>
        <v>0</v>
      </c>
      <c r="I148" s="282" t="str">
        <f>'20E1'!W31</f>
        <v/>
      </c>
    </row>
    <row r="149" spans="2:10" x14ac:dyDescent="0.25">
      <c r="B149" s="14"/>
      <c r="C149" s="14"/>
      <c r="D149" s="14"/>
      <c r="E149" s="14"/>
      <c r="F149" s="14"/>
      <c r="G149" s="14"/>
      <c r="H149" s="14"/>
      <c r="I149" s="14"/>
      <c r="J149" s="14"/>
    </row>
    <row r="150" spans="2:10" x14ac:dyDescent="0.25">
      <c r="B150" s="14"/>
      <c r="C150" s="14"/>
      <c r="D150" s="14"/>
      <c r="E150" s="321" t="s">
        <v>59</v>
      </c>
      <c r="F150" s="717" t="s">
        <v>359</v>
      </c>
      <c r="G150" s="718"/>
      <c r="H150" s="14"/>
      <c r="I150" s="14"/>
      <c r="J150" s="14"/>
    </row>
    <row r="151" spans="2:10" x14ac:dyDescent="0.25">
      <c r="B151" s="14"/>
      <c r="C151" s="14"/>
      <c r="D151" s="14"/>
      <c r="E151" s="282" t="str">
        <f>'20E1'!S34</f>
        <v/>
      </c>
      <c r="F151" s="720">
        <v>0</v>
      </c>
      <c r="G151" s="721"/>
      <c r="H151" s="14"/>
      <c r="I151" s="14"/>
      <c r="J151" s="14"/>
    </row>
    <row r="152" spans="2:10" x14ac:dyDescent="0.25">
      <c r="B152" s="14"/>
      <c r="C152" s="14"/>
      <c r="D152" s="14"/>
      <c r="E152" s="14"/>
      <c r="F152" s="14"/>
      <c r="G152" s="14"/>
      <c r="H152" s="14"/>
      <c r="I152" s="14"/>
      <c r="J152" s="14"/>
    </row>
    <row r="153" spans="2:10" ht="20.25" x14ac:dyDescent="0.3">
      <c r="B153" s="722" t="s">
        <v>365</v>
      </c>
      <c r="C153" s="722"/>
      <c r="D153" s="722"/>
      <c r="E153" s="722"/>
      <c r="F153" s="722"/>
      <c r="G153" s="722"/>
      <c r="H153" s="722"/>
      <c r="I153" s="722"/>
      <c r="J153" s="722"/>
    </row>
    <row r="154" spans="2:10" x14ac:dyDescent="0.25">
      <c r="B154" s="360"/>
      <c r="C154" s="360"/>
      <c r="D154" s="360"/>
      <c r="E154" s="360"/>
      <c r="F154" s="360"/>
    </row>
    <row r="155" spans="2:10" x14ac:dyDescent="0.25">
      <c r="B155" s="360"/>
      <c r="C155" s="703" t="s">
        <v>355</v>
      </c>
      <c r="D155" s="703"/>
      <c r="E155" s="703"/>
      <c r="F155" s="703"/>
      <c r="G155" s="703"/>
      <c r="H155" s="703"/>
      <c r="I155" s="703"/>
    </row>
    <row r="156" spans="2:10" x14ac:dyDescent="0.25">
      <c r="B156" s="360"/>
      <c r="C156" s="360"/>
      <c r="D156" s="360"/>
      <c r="E156" s="360"/>
      <c r="F156" s="360"/>
    </row>
    <row r="157" spans="2:10" x14ac:dyDescent="0.25">
      <c r="B157" s="64"/>
      <c r="D157" s="326" t="s">
        <v>50</v>
      </c>
      <c r="E157" s="282">
        <f>'20E1'!S41</f>
        <v>0</v>
      </c>
      <c r="G157" s="707" t="s">
        <v>363</v>
      </c>
      <c r="H157" s="707"/>
      <c r="I157" s="708" t="s">
        <v>364</v>
      </c>
      <c r="J157" s="708"/>
    </row>
    <row r="158" spans="2:10" x14ac:dyDescent="0.25">
      <c r="B158" s="331"/>
      <c r="D158" s="326" t="s">
        <v>361</v>
      </c>
      <c r="E158" s="282" t="str">
        <f>'20E1'!S42</f>
        <v/>
      </c>
      <c r="G158" s="707"/>
      <c r="H158" s="707"/>
      <c r="I158" s="708"/>
      <c r="J158" s="708"/>
    </row>
    <row r="159" spans="2:10" x14ac:dyDescent="0.25">
      <c r="B159" s="360"/>
      <c r="D159" s="305" t="s">
        <v>362</v>
      </c>
      <c r="E159" s="282">
        <f>'20E1'!S43</f>
        <v>0</v>
      </c>
      <c r="G159" s="714">
        <f>'20E1'!U43</f>
        <v>0</v>
      </c>
      <c r="H159" s="716"/>
      <c r="I159" s="714">
        <f>'20E1'!W43</f>
        <v>0</v>
      </c>
      <c r="J159" s="716"/>
    </row>
    <row r="160" spans="2:10" x14ac:dyDescent="0.25">
      <c r="B160" s="360"/>
      <c r="D160" s="305" t="s">
        <v>348</v>
      </c>
      <c r="E160" s="282" t="e">
        <f>'20E1'!#REF!</f>
        <v>#REF!</v>
      </c>
      <c r="G160" s="316"/>
      <c r="H160" s="316"/>
      <c r="I160" s="316"/>
      <c r="J160" s="363"/>
    </row>
    <row r="161" spans="2:14" x14ac:dyDescent="0.25">
      <c r="B161" s="374"/>
      <c r="C161" s="374"/>
      <c r="D161" s="374"/>
      <c r="E161" s="374"/>
      <c r="F161" s="374"/>
      <c r="G161" s="374"/>
      <c r="H161" s="374"/>
      <c r="I161" s="374"/>
      <c r="J161" s="374"/>
    </row>
    <row r="162" spans="2:14" x14ac:dyDescent="0.25">
      <c r="B162" s="338" t="s">
        <v>59</v>
      </c>
      <c r="C162" s="14"/>
      <c r="D162" s="13" t="s">
        <v>360</v>
      </c>
      <c r="E162" s="13"/>
      <c r="F162" s="13"/>
      <c r="G162" s="13"/>
      <c r="H162" s="13"/>
      <c r="I162" s="13"/>
      <c r="J162" s="13"/>
    </row>
    <row r="163" spans="2:14" x14ac:dyDescent="0.25">
      <c r="B163" s="282" t="str">
        <f>'20E1'!P46</f>
        <v>Points</v>
      </c>
      <c r="C163" s="282">
        <f>'20E1'!Q46</f>
        <v>0</v>
      </c>
      <c r="D163" s="302" t="s">
        <v>343</v>
      </c>
      <c r="E163" s="303">
        <v>0.05</v>
      </c>
      <c r="F163" s="90">
        <v>9.9900000000000003E-2</v>
      </c>
      <c r="G163" s="85"/>
      <c r="H163" s="85"/>
      <c r="I163" s="85"/>
      <c r="J163" s="85"/>
    </row>
    <row r="164" spans="2:14" x14ac:dyDescent="0.25">
      <c r="B164" s="282" t="str">
        <f>'20E1'!P47</f>
        <v/>
      </c>
      <c r="C164" s="282" t="str">
        <f>'20E1'!Q47</f>
        <v/>
      </c>
      <c r="D164" s="302" t="s">
        <v>343</v>
      </c>
      <c r="E164" s="303">
        <v>0.1</v>
      </c>
      <c r="F164" s="90">
        <v>0.19989999999999999</v>
      </c>
      <c r="G164" s="85"/>
      <c r="H164" s="85"/>
      <c r="I164" s="85"/>
      <c r="J164" s="85"/>
    </row>
    <row r="165" spans="2:14" x14ac:dyDescent="0.25">
      <c r="B165" s="282" t="str">
        <f>'20E1'!P48</f>
        <v/>
      </c>
      <c r="C165" s="282" t="str">
        <f>'20E1'!Q48</f>
        <v/>
      </c>
      <c r="D165" s="302" t="s">
        <v>366</v>
      </c>
      <c r="E165" s="303">
        <v>0.2</v>
      </c>
      <c r="F165" s="90"/>
      <c r="G165" s="85"/>
      <c r="H165" s="85"/>
      <c r="I165" s="85"/>
      <c r="J165" s="85"/>
    </row>
    <row r="166" spans="2:14" x14ac:dyDescent="0.25">
      <c r="B166" s="14"/>
      <c r="C166" s="14"/>
      <c r="D166" s="14"/>
      <c r="E166" s="14"/>
      <c r="F166" s="14"/>
      <c r="G166" s="14"/>
      <c r="H166" s="14"/>
      <c r="I166" s="14"/>
      <c r="J166" s="14"/>
    </row>
    <row r="167" spans="2:14" ht="16.5" thickBot="1" x14ac:dyDescent="0.3">
      <c r="B167" s="700" t="s">
        <v>395</v>
      </c>
      <c r="C167" s="700"/>
      <c r="D167" s="700"/>
      <c r="E167" s="700"/>
      <c r="F167" s="700"/>
      <c r="G167" s="700"/>
      <c r="H167" s="700"/>
      <c r="I167" s="700"/>
      <c r="J167" s="700"/>
      <c r="K167" s="700"/>
      <c r="L167" s="700"/>
      <c r="M167" s="700"/>
      <c r="N167" s="700"/>
    </row>
    <row r="168" spans="2:14" x14ac:dyDescent="0.25">
      <c r="B168" s="14"/>
      <c r="C168" s="14"/>
      <c r="D168" s="14"/>
      <c r="E168" s="14"/>
      <c r="F168" s="14"/>
      <c r="G168" s="14"/>
      <c r="H168" s="14"/>
      <c r="I168" s="14"/>
      <c r="J168" s="14"/>
      <c r="K168" s="14"/>
    </row>
    <row r="169" spans="2:14" x14ac:dyDescent="0.25">
      <c r="B169" s="321" t="str">
        <f>'20E3a'!Q17</f>
        <v/>
      </c>
      <c r="C169" s="321">
        <f>'20E3a'!R17</f>
        <v>0</v>
      </c>
      <c r="D169" s="701" t="s">
        <v>318</v>
      </c>
      <c r="E169" s="702"/>
      <c r="F169" s="702"/>
      <c r="G169" s="702"/>
      <c r="H169" s="702"/>
      <c r="I169" s="702"/>
      <c r="J169" s="702"/>
      <c r="K169" s="702"/>
    </row>
    <row r="170" spans="2:14" x14ac:dyDescent="0.25">
      <c r="B170" s="321" t="str">
        <f>'20E3a'!Q18</f>
        <v/>
      </c>
      <c r="C170" s="321">
        <f>'20E3a'!R18</f>
        <v>0</v>
      </c>
      <c r="D170" s="701" t="s">
        <v>319</v>
      </c>
      <c r="E170" s="702"/>
      <c r="F170" s="702"/>
      <c r="G170" s="702"/>
      <c r="H170" s="702"/>
      <c r="I170" s="702"/>
      <c r="J170" s="702"/>
      <c r="K170" s="702"/>
    </row>
    <row r="171" spans="2:14" x14ac:dyDescent="0.25">
      <c r="B171" s="14"/>
      <c r="C171" s="14"/>
      <c r="D171" s="14"/>
      <c r="E171" s="14"/>
      <c r="F171" s="14"/>
      <c r="G171" s="14"/>
      <c r="H171" s="14"/>
      <c r="I171" s="14"/>
      <c r="J171" s="14"/>
      <c r="K171" s="14"/>
    </row>
    <row r="172" spans="2:14" ht="16.5" customHeight="1" thickBot="1" x14ac:dyDescent="0.3">
      <c r="B172" s="699" t="s">
        <v>394</v>
      </c>
      <c r="C172" s="699"/>
      <c r="D172" s="699"/>
      <c r="E172" s="699"/>
      <c r="F172" s="699"/>
      <c r="G172" s="699"/>
      <c r="H172" s="699"/>
      <c r="I172" s="699"/>
      <c r="J172" s="699"/>
      <c r="K172" s="699"/>
      <c r="L172" s="699"/>
      <c r="M172" s="699"/>
      <c r="N172" s="699"/>
    </row>
    <row r="173" spans="2:14" x14ac:dyDescent="0.25">
      <c r="B173" s="122"/>
      <c r="C173" s="122"/>
      <c r="D173" s="122"/>
      <c r="E173" s="122"/>
      <c r="F173" s="122"/>
      <c r="G173" s="122"/>
      <c r="H173" s="122"/>
      <c r="I173" s="122"/>
      <c r="J173" s="122"/>
      <c r="K173" s="122"/>
    </row>
    <row r="174" spans="2:14" x14ac:dyDescent="0.25">
      <c r="B174" s="122"/>
      <c r="C174" s="122"/>
      <c r="D174" s="14"/>
      <c r="E174" s="122"/>
      <c r="F174" s="14"/>
      <c r="G174" s="305" t="s">
        <v>43</v>
      </c>
      <c r="H174" s="332">
        <f>'20E3b'!W26</f>
        <v>0</v>
      </c>
      <c r="I174" s="122"/>
      <c r="J174" s="122"/>
      <c r="K174" s="122"/>
    </row>
    <row r="175" spans="2:14" x14ac:dyDescent="0.25">
      <c r="B175" s="122"/>
      <c r="C175" s="122"/>
      <c r="D175" s="122"/>
      <c r="E175" s="122"/>
      <c r="F175" s="14"/>
      <c r="G175" s="122"/>
      <c r="H175" s="333"/>
      <c r="I175" s="122"/>
      <c r="J175" s="122"/>
      <c r="K175" s="122"/>
    </row>
    <row r="176" spans="2:14" x14ac:dyDescent="0.25">
      <c r="B176" s="710" t="s">
        <v>44</v>
      </c>
      <c r="C176" s="713" t="s">
        <v>45</v>
      </c>
      <c r="D176" s="713"/>
      <c r="E176" s="713"/>
      <c r="F176" s="713"/>
      <c r="G176" s="713"/>
      <c r="H176" s="334" t="s">
        <v>46</v>
      </c>
      <c r="I176" s="334" t="s">
        <v>47</v>
      </c>
      <c r="J176" s="122"/>
      <c r="K176" s="122"/>
    </row>
    <row r="177" spans="2:14" x14ac:dyDescent="0.25">
      <c r="B177" s="711"/>
      <c r="C177" s="698">
        <f>'20E3b'!R29</f>
        <v>0</v>
      </c>
      <c r="D177" s="698"/>
      <c r="E177" s="698"/>
      <c r="F177" s="698"/>
      <c r="G177" s="698"/>
      <c r="H177" s="332">
        <f>'20E3b'!W29</f>
        <v>0</v>
      </c>
      <c r="I177" s="335">
        <f>'20E3b'!X29</f>
        <v>0</v>
      </c>
      <c r="J177" s="122"/>
      <c r="K177" s="122"/>
    </row>
    <row r="178" spans="2:14" x14ac:dyDescent="0.25">
      <c r="B178" s="711"/>
      <c r="C178" s="698">
        <f>'20E3b'!R30</f>
        <v>0</v>
      </c>
      <c r="D178" s="698"/>
      <c r="E178" s="698"/>
      <c r="F178" s="698"/>
      <c r="G178" s="698"/>
      <c r="H178" s="332">
        <f>'20E3b'!W30</f>
        <v>0</v>
      </c>
      <c r="I178" s="335">
        <f>'20E3b'!X30</f>
        <v>0</v>
      </c>
      <c r="J178" s="122"/>
      <c r="K178" s="122"/>
    </row>
    <row r="179" spans="2:14" x14ac:dyDescent="0.25">
      <c r="B179" s="711"/>
      <c r="C179" s="698">
        <f>'20E3b'!R31</f>
        <v>0</v>
      </c>
      <c r="D179" s="698"/>
      <c r="E179" s="698"/>
      <c r="F179" s="698"/>
      <c r="G179" s="698"/>
      <c r="H179" s="332">
        <f>'20E3b'!W31</f>
        <v>0</v>
      </c>
      <c r="I179" s="335">
        <f>'20E3b'!X31</f>
        <v>0</v>
      </c>
      <c r="J179" s="122"/>
      <c r="K179" s="122"/>
    </row>
    <row r="180" spans="2:14" x14ac:dyDescent="0.25">
      <c r="B180" s="711"/>
      <c r="C180" s="698">
        <f>'20E3b'!R32</f>
        <v>0</v>
      </c>
      <c r="D180" s="698"/>
      <c r="E180" s="698"/>
      <c r="F180" s="698"/>
      <c r="G180" s="698"/>
      <c r="H180" s="332">
        <f>'20E3b'!W32</f>
        <v>0</v>
      </c>
      <c r="I180" s="335">
        <f>'20E3b'!X32</f>
        <v>0</v>
      </c>
      <c r="J180" s="122"/>
      <c r="K180" s="122"/>
    </row>
    <row r="181" spans="2:14" x14ac:dyDescent="0.25">
      <c r="B181" s="711"/>
      <c r="C181" s="698">
        <f>'20E3b'!R33</f>
        <v>0</v>
      </c>
      <c r="D181" s="698"/>
      <c r="E181" s="698"/>
      <c r="F181" s="698"/>
      <c r="G181" s="698"/>
      <c r="H181" s="332">
        <f>'20E3b'!W33</f>
        <v>0</v>
      </c>
      <c r="I181" s="335">
        <f>'20E3b'!X33</f>
        <v>0</v>
      </c>
      <c r="J181" s="122"/>
      <c r="K181" s="122"/>
    </row>
    <row r="182" spans="2:14" x14ac:dyDescent="0.25">
      <c r="B182" s="711"/>
      <c r="C182" s="698">
        <f>'20E3b'!R34</f>
        <v>0</v>
      </c>
      <c r="D182" s="698"/>
      <c r="E182" s="698"/>
      <c r="F182" s="698"/>
      <c r="G182" s="698"/>
      <c r="H182" s="332">
        <f>'20E3b'!W34</f>
        <v>0</v>
      </c>
      <c r="I182" s="335">
        <f>'20E3b'!X34</f>
        <v>0</v>
      </c>
      <c r="J182" s="122"/>
      <c r="K182" s="122"/>
    </row>
    <row r="183" spans="2:14" x14ac:dyDescent="0.25">
      <c r="B183" s="711"/>
      <c r="C183" s="698">
        <f>'20E3b'!R35</f>
        <v>0</v>
      </c>
      <c r="D183" s="698"/>
      <c r="E183" s="698"/>
      <c r="F183" s="698"/>
      <c r="G183" s="698"/>
      <c r="H183" s="332">
        <f>'20E3b'!W35</f>
        <v>0</v>
      </c>
      <c r="I183" s="335">
        <f>'20E3b'!X35</f>
        <v>0</v>
      </c>
      <c r="J183" s="122"/>
      <c r="K183" s="122"/>
    </row>
    <row r="184" spans="2:14" x14ac:dyDescent="0.25">
      <c r="B184" s="711"/>
      <c r="C184" s="698">
        <f>'20E3b'!R36</f>
        <v>0</v>
      </c>
      <c r="D184" s="698"/>
      <c r="E184" s="698"/>
      <c r="F184" s="698"/>
      <c r="G184" s="698"/>
      <c r="H184" s="332">
        <f>'20E3b'!W36</f>
        <v>0</v>
      </c>
      <c r="I184" s="335">
        <f>'20E3b'!X36</f>
        <v>0</v>
      </c>
      <c r="J184" s="122"/>
      <c r="K184" s="122"/>
    </row>
    <row r="185" spans="2:14" x14ac:dyDescent="0.25">
      <c r="B185" s="711"/>
      <c r="C185" s="698">
        <f>'20E3b'!R37</f>
        <v>0</v>
      </c>
      <c r="D185" s="698"/>
      <c r="E185" s="698"/>
      <c r="F185" s="698"/>
      <c r="G185" s="698"/>
      <c r="H185" s="332">
        <f>'20E3b'!W37</f>
        <v>0</v>
      </c>
      <c r="I185" s="335">
        <f>'20E3b'!X37</f>
        <v>0</v>
      </c>
      <c r="J185" s="122"/>
      <c r="K185" s="122"/>
    </row>
    <row r="186" spans="2:14" x14ac:dyDescent="0.25">
      <c r="B186" s="711"/>
      <c r="C186" s="698">
        <f>'20E3b'!R38</f>
        <v>0</v>
      </c>
      <c r="D186" s="698"/>
      <c r="E186" s="698"/>
      <c r="F186" s="698"/>
      <c r="G186" s="698"/>
      <c r="H186" s="332">
        <f>'20E3b'!W38</f>
        <v>0</v>
      </c>
      <c r="I186" s="335">
        <f>'20E3b'!X38</f>
        <v>0</v>
      </c>
      <c r="J186" s="122"/>
      <c r="K186" s="122"/>
    </row>
    <row r="187" spans="2:14" x14ac:dyDescent="0.25">
      <c r="B187" s="712"/>
      <c r="C187" s="706" t="s">
        <v>48</v>
      </c>
      <c r="D187" s="706"/>
      <c r="E187" s="706"/>
      <c r="F187" s="706"/>
      <c r="G187" s="706"/>
      <c r="H187" s="335">
        <f>'20E3b'!W39</f>
        <v>0</v>
      </c>
      <c r="I187" s="335">
        <f>'20E3b'!X39</f>
        <v>0</v>
      </c>
      <c r="J187" s="14"/>
      <c r="K187" s="14"/>
    </row>
    <row r="188" spans="2:14" x14ac:dyDescent="0.25">
      <c r="B188" s="64"/>
      <c r="F188" s="14"/>
      <c r="G188" s="14"/>
      <c r="H188" s="14"/>
      <c r="I188" s="14"/>
      <c r="J188" s="14"/>
      <c r="K188" s="14"/>
    </row>
    <row r="189" spans="2:14" x14ac:dyDescent="0.25">
      <c r="B189" s="709" t="s">
        <v>49</v>
      </c>
      <c r="C189" s="709"/>
      <c r="D189" s="709"/>
      <c r="E189" s="709"/>
      <c r="F189" s="709"/>
      <c r="G189" s="709"/>
      <c r="H189" s="709"/>
      <c r="I189" s="709"/>
      <c r="J189" s="709"/>
      <c r="K189" s="709"/>
      <c r="L189" s="709"/>
      <c r="M189" s="709"/>
      <c r="N189" s="709"/>
    </row>
    <row r="190" spans="2:14" x14ac:dyDescent="0.25">
      <c r="B190" s="338"/>
      <c r="C190" s="338"/>
      <c r="D190" s="338"/>
      <c r="E190" s="338"/>
      <c r="F190" s="338"/>
      <c r="G190" s="338"/>
      <c r="H190" s="338"/>
      <c r="I190" s="338"/>
      <c r="J190" s="338"/>
      <c r="K190" s="338"/>
    </row>
    <row r="191" spans="2:14" x14ac:dyDescent="0.25">
      <c r="B191" s="335" t="str">
        <f>'20E3b'!Q43</f>
        <v/>
      </c>
      <c r="C191" s="335" t="str">
        <f>'20E3b'!R43</f>
        <v/>
      </c>
      <c r="D191" s="89">
        <v>0.05</v>
      </c>
      <c r="E191" s="87">
        <v>9.9900000000000003E-2</v>
      </c>
      <c r="F191" s="85"/>
      <c r="G191" s="85"/>
      <c r="H191" s="85"/>
      <c r="I191" s="85"/>
      <c r="J191" s="85"/>
      <c r="K191" s="86"/>
    </row>
    <row r="192" spans="2:14" x14ac:dyDescent="0.25">
      <c r="B192" s="335" t="str">
        <f>'20E3b'!Q44</f>
        <v/>
      </c>
      <c r="C192" s="335" t="str">
        <f>'20E3b'!R44</f>
        <v/>
      </c>
      <c r="D192" s="89">
        <v>0.1</v>
      </c>
      <c r="E192" s="87">
        <v>0.19989999999999999</v>
      </c>
      <c r="F192" s="85"/>
      <c r="G192" s="85"/>
      <c r="H192" s="85"/>
      <c r="I192" s="85"/>
      <c r="J192" s="85"/>
      <c r="K192" s="86"/>
    </row>
    <row r="193" spans="2:14" x14ac:dyDescent="0.25">
      <c r="B193" s="335" t="str">
        <f>'20E3b'!Q45</f>
        <v/>
      </c>
      <c r="C193" s="335" t="str">
        <f>'20E3b'!R45</f>
        <v/>
      </c>
      <c r="D193" s="89">
        <v>0.2</v>
      </c>
      <c r="E193" s="87">
        <v>0.2999</v>
      </c>
      <c r="F193" s="85"/>
      <c r="G193" s="85"/>
      <c r="H193" s="85"/>
      <c r="I193" s="85"/>
      <c r="J193" s="85"/>
      <c r="K193" s="86"/>
    </row>
    <row r="194" spans="2:14" x14ac:dyDescent="0.25">
      <c r="B194" s="335" t="str">
        <f>'20E3b'!Q46</f>
        <v/>
      </c>
      <c r="C194" s="335" t="str">
        <f>'20E3b'!R46</f>
        <v/>
      </c>
      <c r="D194" s="89">
        <v>0.3</v>
      </c>
      <c r="E194" s="87">
        <v>0.39989999999999998</v>
      </c>
      <c r="F194" s="85"/>
      <c r="G194" s="85"/>
      <c r="H194" s="85"/>
      <c r="I194" s="85"/>
      <c r="J194" s="85"/>
      <c r="K194" s="86"/>
    </row>
    <row r="195" spans="2:14" x14ac:dyDescent="0.25">
      <c r="B195" s="335" t="str">
        <f>'20E3b'!Q47</f>
        <v/>
      </c>
      <c r="C195" s="335" t="str">
        <f>'20E3b'!R47</f>
        <v/>
      </c>
      <c r="D195" s="89">
        <v>0.4</v>
      </c>
      <c r="E195" s="88">
        <v>1</v>
      </c>
      <c r="F195" s="85"/>
      <c r="G195" s="85"/>
      <c r="H195" s="85"/>
      <c r="I195" s="85"/>
      <c r="J195" s="85"/>
      <c r="K195" s="86"/>
    </row>
    <row r="196" spans="2:14" x14ac:dyDescent="0.25">
      <c r="B196" s="14"/>
      <c r="C196" s="14"/>
      <c r="D196" s="66"/>
      <c r="E196" s="14"/>
      <c r="F196" s="14"/>
      <c r="G196" s="14"/>
      <c r="H196" s="14"/>
      <c r="I196" s="14"/>
      <c r="J196" s="14"/>
      <c r="K196" s="14"/>
    </row>
    <row r="197" spans="2:14" ht="16.5" customHeight="1" thickBot="1" x14ac:dyDescent="0.3">
      <c r="B197" s="699" t="s">
        <v>393</v>
      </c>
      <c r="C197" s="699"/>
      <c r="D197" s="699"/>
      <c r="E197" s="699"/>
      <c r="F197" s="699"/>
      <c r="G197" s="699"/>
      <c r="H197" s="699"/>
      <c r="I197" s="699"/>
      <c r="J197" s="699"/>
      <c r="K197" s="699"/>
      <c r="L197" s="699"/>
      <c r="M197" s="699"/>
      <c r="N197" s="699"/>
    </row>
    <row r="198" spans="2:14" x14ac:dyDescent="0.25">
      <c r="B198" s="360"/>
      <c r="C198" s="360"/>
      <c r="D198" s="360"/>
      <c r="E198" s="360"/>
      <c r="F198" s="360"/>
      <c r="G198" s="360"/>
      <c r="H198" s="360"/>
      <c r="I198" s="360"/>
      <c r="J198" s="360"/>
      <c r="K198" s="360"/>
    </row>
    <row r="199" spans="2:14" x14ac:dyDescent="0.25">
      <c r="B199" s="64"/>
      <c r="C199" s="360"/>
      <c r="E199" s="326" t="s">
        <v>50</v>
      </c>
      <c r="F199" s="288">
        <f>'20F1'!V17</f>
        <v>0</v>
      </c>
      <c r="G199" s="336"/>
      <c r="H199" s="707" t="s">
        <v>346</v>
      </c>
      <c r="I199" s="707"/>
      <c r="J199" s="708" t="s">
        <v>347</v>
      </c>
      <c r="K199" s="708"/>
    </row>
    <row r="200" spans="2:14" x14ac:dyDescent="0.25">
      <c r="B200" s="331"/>
      <c r="C200" s="360"/>
      <c r="E200" s="326" t="s">
        <v>344</v>
      </c>
      <c r="F200" s="288" t="e">
        <f>'20F1'!#REF!</f>
        <v>#REF!</v>
      </c>
      <c r="G200" s="14"/>
      <c r="H200" s="704" t="e">
        <f>'20F1'!#REF!</f>
        <v>#REF!</v>
      </c>
      <c r="I200" s="705"/>
      <c r="J200" s="704" t="e">
        <f>'20F1'!#REF!</f>
        <v>#REF!</v>
      </c>
      <c r="K200" s="705"/>
    </row>
    <row r="201" spans="2:14" x14ac:dyDescent="0.25">
      <c r="B201" s="360"/>
      <c r="C201" s="360"/>
      <c r="D201" s="286"/>
      <c r="E201" s="305" t="s">
        <v>345</v>
      </c>
      <c r="F201" s="288">
        <f>'20F1'!V18</f>
        <v>0</v>
      </c>
      <c r="G201" s="316"/>
      <c r="H201" s="316"/>
      <c r="I201" s="316"/>
      <c r="J201" s="363"/>
      <c r="K201" s="363"/>
    </row>
    <row r="202" spans="2:14" x14ac:dyDescent="0.25">
      <c r="B202" s="360"/>
      <c r="C202" s="360"/>
      <c r="D202" s="286"/>
      <c r="E202" s="305" t="s">
        <v>348</v>
      </c>
      <c r="F202" s="288">
        <f>'20F1'!V19</f>
        <v>0</v>
      </c>
      <c r="G202" s="316"/>
      <c r="H202" s="316"/>
      <c r="I202" s="316"/>
      <c r="J202" s="363"/>
      <c r="K202" s="363"/>
    </row>
    <row r="203" spans="2:14" x14ac:dyDescent="0.25">
      <c r="B203" s="122"/>
      <c r="C203" s="122"/>
      <c r="D203" s="83"/>
      <c r="G203" s="316"/>
      <c r="H203" s="316"/>
      <c r="I203" s="316"/>
      <c r="J203" s="363"/>
      <c r="K203" s="363"/>
    </row>
    <row r="204" spans="2:14" x14ac:dyDescent="0.25">
      <c r="B204" s="498"/>
      <c r="C204" s="498"/>
      <c r="D204" s="498"/>
      <c r="E204" s="498"/>
      <c r="F204" s="498"/>
      <c r="G204" s="498"/>
      <c r="H204" s="498"/>
      <c r="I204" s="498"/>
      <c r="J204" s="498"/>
      <c r="K204" s="498"/>
    </row>
    <row r="205" spans="2:14" x14ac:dyDescent="0.25">
      <c r="B205" s="338" t="s">
        <v>59</v>
      </c>
      <c r="C205" s="14"/>
      <c r="D205" s="13" t="s">
        <v>353</v>
      </c>
      <c r="E205" s="13"/>
      <c r="F205" s="13"/>
      <c r="G205" s="13"/>
      <c r="H205" s="13"/>
      <c r="I205" s="13"/>
      <c r="J205" s="13"/>
      <c r="K205" s="13"/>
    </row>
    <row r="206" spans="2:14" x14ac:dyDescent="0.25">
      <c r="B206" s="288" t="str">
        <f>'20F1'!R23</f>
        <v/>
      </c>
      <c r="C206" s="288" t="str">
        <f>'20F1'!S23</f>
        <v/>
      </c>
      <c r="D206" s="302" t="s">
        <v>343</v>
      </c>
      <c r="E206" s="303">
        <v>0.1</v>
      </c>
      <c r="F206" s="90">
        <v>0.14990000000000001</v>
      </c>
      <c r="G206" s="85"/>
      <c r="H206" s="85"/>
      <c r="I206" s="85"/>
      <c r="J206" s="85"/>
      <c r="K206" s="86"/>
    </row>
    <row r="207" spans="2:14" x14ac:dyDescent="0.25">
      <c r="B207" s="288" t="str">
        <f>'20F1'!R24</f>
        <v/>
      </c>
      <c r="C207" s="288" t="str">
        <f>'20F1'!S24</f>
        <v/>
      </c>
      <c r="D207" s="302" t="s">
        <v>343</v>
      </c>
      <c r="E207" s="303">
        <v>0.15</v>
      </c>
      <c r="F207" s="90">
        <v>1</v>
      </c>
      <c r="G207" s="85"/>
      <c r="H207" s="85"/>
      <c r="I207" s="85"/>
      <c r="J207" s="85"/>
      <c r="K207" s="86"/>
    </row>
    <row r="208" spans="2:14" x14ac:dyDescent="0.25">
      <c r="B208" s="14"/>
      <c r="C208" s="14"/>
      <c r="D208" s="66"/>
      <c r="E208" s="14"/>
      <c r="F208" s="14"/>
      <c r="G208" s="14"/>
      <c r="H208" s="14"/>
      <c r="I208" s="14"/>
      <c r="J208" s="14"/>
      <c r="K208" s="14"/>
    </row>
    <row r="209" spans="2:14" ht="16.5" customHeight="1" thickBot="1" x14ac:dyDescent="0.3">
      <c r="B209" s="691" t="s">
        <v>392</v>
      </c>
      <c r="C209" s="691"/>
      <c r="D209" s="691"/>
      <c r="E209" s="691"/>
      <c r="F209" s="691"/>
      <c r="G209" s="691"/>
      <c r="H209" s="691"/>
      <c r="I209" s="691"/>
      <c r="J209" s="691"/>
      <c r="K209" s="691"/>
      <c r="L209" s="691"/>
      <c r="M209" s="691"/>
      <c r="N209" s="691"/>
    </row>
    <row r="210" spans="2:14" x14ac:dyDescent="0.25">
      <c r="B210" s="3"/>
      <c r="C210" s="3"/>
      <c r="D210" s="10"/>
      <c r="E210" s="10"/>
      <c r="F210" s="10"/>
      <c r="G210" s="10"/>
      <c r="H210" s="10"/>
      <c r="I210" s="10"/>
      <c r="J210" s="10"/>
      <c r="K210" s="10"/>
    </row>
    <row r="211" spans="2:14" x14ac:dyDescent="0.25">
      <c r="B211" s="304" t="str">
        <f>'20F2'!R17</f>
        <v/>
      </c>
      <c r="C211" s="304">
        <f>'20F2'!S17</f>
        <v>0</v>
      </c>
      <c r="D211" s="593" t="s">
        <v>342</v>
      </c>
      <c r="E211" s="593"/>
      <c r="F211" s="593"/>
      <c r="G211" s="593"/>
      <c r="H211" s="593"/>
      <c r="I211" s="593"/>
      <c r="J211" s="593"/>
      <c r="K211" s="593"/>
    </row>
    <row r="212" spans="2:14" x14ac:dyDescent="0.25">
      <c r="B212" s="3"/>
      <c r="C212" s="3"/>
      <c r="D212" s="11"/>
      <c r="E212" s="3"/>
      <c r="F212" s="3"/>
      <c r="G212" s="3"/>
      <c r="H212" s="3"/>
      <c r="I212" s="3"/>
      <c r="J212" s="3"/>
      <c r="K212" s="3"/>
    </row>
    <row r="213" spans="2:14" ht="16.5" thickBot="1" x14ac:dyDescent="0.3">
      <c r="B213" s="495" t="s">
        <v>391</v>
      </c>
      <c r="C213" s="495"/>
      <c r="D213" s="495"/>
      <c r="E213" s="495"/>
      <c r="F213" s="495"/>
      <c r="G213" s="495"/>
      <c r="H213" s="495"/>
      <c r="I213" s="495"/>
      <c r="J213" s="495"/>
      <c r="K213" s="495"/>
      <c r="L213" s="495"/>
      <c r="M213" s="495"/>
      <c r="N213" s="495"/>
    </row>
    <row r="214" spans="2:14" x14ac:dyDescent="0.25">
      <c r="B214" s="3"/>
      <c r="C214" s="3"/>
      <c r="D214" s="10"/>
      <c r="E214" s="10"/>
      <c r="F214" s="10"/>
      <c r="G214" s="10"/>
      <c r="H214" s="10"/>
      <c r="I214" s="10"/>
      <c r="J214" s="10"/>
      <c r="K214" s="10"/>
    </row>
    <row r="215" spans="2:14" x14ac:dyDescent="0.25">
      <c r="B215" s="304" t="str">
        <f>'20F3'!Q18</f>
        <v/>
      </c>
      <c r="C215" s="304">
        <f>'20F3'!R18</f>
        <v>0</v>
      </c>
      <c r="D215" s="593" t="s">
        <v>231</v>
      </c>
      <c r="E215" s="593"/>
      <c r="F215" s="593"/>
      <c r="G215" s="593"/>
      <c r="H215" s="593"/>
      <c r="I215" s="593"/>
      <c r="J215" s="593"/>
      <c r="K215" s="593"/>
    </row>
    <row r="216" spans="2:14" ht="15.75" customHeight="1" x14ac:dyDescent="0.25">
      <c r="B216" s="3"/>
      <c r="C216" s="3"/>
      <c r="D216" s="11"/>
      <c r="E216" s="3"/>
      <c r="F216" s="3"/>
      <c r="G216" s="3"/>
      <c r="H216" s="3"/>
      <c r="I216" s="3"/>
      <c r="J216" s="3"/>
      <c r="K216" s="3"/>
    </row>
  </sheetData>
  <sheetProtection algorithmName="SHA-512" hashValue="bEXGME/2tzfFD0zc+gX0Pm8xHea1kY7ZhQ6rg4QVmmmrvzzlddMByqFkb6qYqWt76s90P8BPKkPhaBUeCU0Tzg==" saltValue="1RNmQeUJIi4+hlkcdy4/xg==" spinCount="100000" sheet="1" selectLockedCells="1"/>
  <mergeCells count="109">
    <mergeCell ref="B56:N56"/>
    <mergeCell ref="B49:N49"/>
    <mergeCell ref="D31:J31"/>
    <mergeCell ref="B2:N2"/>
    <mergeCell ref="E5:I5"/>
    <mergeCell ref="E7:F7"/>
    <mergeCell ref="B11:N11"/>
    <mergeCell ref="B9:N9"/>
    <mergeCell ref="D14:L14"/>
    <mergeCell ref="B12:N12"/>
    <mergeCell ref="B44:K44"/>
    <mergeCell ref="B38:N38"/>
    <mergeCell ref="B26:N26"/>
    <mergeCell ref="B16:N16"/>
    <mergeCell ref="D35:J35"/>
    <mergeCell ref="D36:J36"/>
    <mergeCell ref="D29:J29"/>
    <mergeCell ref="D34:J34"/>
    <mergeCell ref="B18:K18"/>
    <mergeCell ref="B22:K22"/>
    <mergeCell ref="D30:J30"/>
    <mergeCell ref="B97:N97"/>
    <mergeCell ref="F101:G101"/>
    <mergeCell ref="G103:N103"/>
    <mergeCell ref="B95:N95"/>
    <mergeCell ref="D64:K64"/>
    <mergeCell ref="F68:G68"/>
    <mergeCell ref="B74:N74"/>
    <mergeCell ref="B66:N66"/>
    <mergeCell ref="B40:K40"/>
    <mergeCell ref="D41:K41"/>
    <mergeCell ref="D42:K42"/>
    <mergeCell ref="D43:K43"/>
    <mergeCell ref="F77:L77"/>
    <mergeCell ref="F80:L80"/>
    <mergeCell ref="E85:L85"/>
    <mergeCell ref="F86:L86"/>
    <mergeCell ref="B45:B47"/>
    <mergeCell ref="C45:C47"/>
    <mergeCell ref="D45:K47"/>
    <mergeCell ref="B50:L50"/>
    <mergeCell ref="D58:K58"/>
    <mergeCell ref="D59:K60"/>
    <mergeCell ref="D61:K61"/>
    <mergeCell ref="D62:K63"/>
    <mergeCell ref="D128:K128"/>
    <mergeCell ref="D132:K132"/>
    <mergeCell ref="C138:I138"/>
    <mergeCell ref="F151:G151"/>
    <mergeCell ref="B153:J153"/>
    <mergeCell ref="B120:N120"/>
    <mergeCell ref="B105:N105"/>
    <mergeCell ref="E116:L116"/>
    <mergeCell ref="E117:L117"/>
    <mergeCell ref="E118:L118"/>
    <mergeCell ref="B112:N112"/>
    <mergeCell ref="B107:C107"/>
    <mergeCell ref="D107:K107"/>
    <mergeCell ref="D108:K108"/>
    <mergeCell ref="D109:K109"/>
    <mergeCell ref="D110:K110"/>
    <mergeCell ref="C181:G181"/>
    <mergeCell ref="C182:G182"/>
    <mergeCell ref="C183:G183"/>
    <mergeCell ref="C184:G184"/>
    <mergeCell ref="C185:G185"/>
    <mergeCell ref="D122:K122"/>
    <mergeCell ref="D123:K123"/>
    <mergeCell ref="D127:K127"/>
    <mergeCell ref="D141:G141"/>
    <mergeCell ref="D142:G142"/>
    <mergeCell ref="D143:G143"/>
    <mergeCell ref="G157:H158"/>
    <mergeCell ref="I157:J158"/>
    <mergeCell ref="G159:H159"/>
    <mergeCell ref="I159:J159"/>
    <mergeCell ref="D144:G144"/>
    <mergeCell ref="D145:G145"/>
    <mergeCell ref="D146:G146"/>
    <mergeCell ref="D147:G147"/>
    <mergeCell ref="D140:G140"/>
    <mergeCell ref="F150:G150"/>
    <mergeCell ref="B134:N134"/>
    <mergeCell ref="B130:N130"/>
    <mergeCell ref="B125:N125"/>
    <mergeCell ref="C186:G186"/>
    <mergeCell ref="B172:N172"/>
    <mergeCell ref="B167:N167"/>
    <mergeCell ref="D169:K169"/>
    <mergeCell ref="D170:K170"/>
    <mergeCell ref="C155:I155"/>
    <mergeCell ref="D215:K215"/>
    <mergeCell ref="B213:N213"/>
    <mergeCell ref="H200:I200"/>
    <mergeCell ref="J200:K200"/>
    <mergeCell ref="B204:K204"/>
    <mergeCell ref="D211:K211"/>
    <mergeCell ref="B209:N209"/>
    <mergeCell ref="C187:G187"/>
    <mergeCell ref="H199:I199"/>
    <mergeCell ref="J199:K199"/>
    <mergeCell ref="B197:N197"/>
    <mergeCell ref="B189:N189"/>
    <mergeCell ref="B176:B187"/>
    <mergeCell ref="C176:G176"/>
    <mergeCell ref="C177:G177"/>
    <mergeCell ref="C178:G178"/>
    <mergeCell ref="C179:G179"/>
    <mergeCell ref="C180:G180"/>
  </mergeCells>
  <dataValidations count="4">
    <dataValidation type="list" allowBlank="1" showInputMessage="1" showErrorMessage="1" sqref="F103" xr:uid="{076FA067-4699-45ED-A33C-A496E5FB5686}">
      <formula1>$B$13:$B$15</formula1>
    </dataValidation>
    <dataValidation type="whole" operator="greaterThanOrEqual" allowBlank="1" showInputMessage="1" showErrorMessage="1" sqref="I160 I202 D201:D202 F199:F202 H200 J200 B206:C207" xr:uid="{1DD2EA14-E246-4D02-AEDB-407CD4F99441}">
      <formula1>0</formula1>
    </dataValidation>
    <dataValidation operator="greaterThanOrEqual" showInputMessage="1" showErrorMessage="1" sqref="H136:I136 B140:B147 F155 F138 B136 D140:D147 H140:J148 E151 I159 G159 E157:E160 B163:C165" xr:uid="{ECD67972-D1A0-43DB-B9E3-A36CE6CA9324}"/>
    <dataValidation operator="greaterThanOrEqual" allowBlank="1" showInputMessage="1" showErrorMessage="1" sqref="G201:I201" xr:uid="{44EAE62C-7E56-4B6C-AA18-1E6CAC9C7497}"/>
  </dataValidations>
  <pageMargins left="0.7" right="0.7" top="0.75" bottom="0.75" header="0.3" footer="0.3"/>
  <pageSetup scale="46" fitToHeight="3" orientation="portrait" r:id="rId1"/>
  <headerFooter>
    <oddFooter>&amp;LVersion: 1/1/2014&amp;CTab: &amp;A&amp;RPrint Date: &amp;D</oddFooter>
  </headerFooter>
  <rowBreaks count="2" manualBreakCount="2">
    <brk id="94" min="1" max="13" man="1"/>
    <brk id="166" min="1"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AF162"/>
  <sheetViews>
    <sheetView showGridLines="0" view="pageBreakPreview" zoomScaleNormal="100" zoomScaleSheetLayoutView="100" workbookViewId="0">
      <selection activeCell="R36" sqref="R36"/>
    </sheetView>
  </sheetViews>
  <sheetFormatPr defaultColWidth="9.140625" defaultRowHeight="15" x14ac:dyDescent="0.25"/>
  <cols>
    <col min="1" max="1" width="0.5703125" style="194" customWidth="1"/>
    <col min="2" max="2" width="10.140625" style="192" hidden="1" customWidth="1"/>
    <col min="3" max="3" width="8.42578125" style="193" hidden="1" customWidth="1"/>
    <col min="4" max="4" width="4.85546875" style="193" customWidth="1"/>
    <col min="5" max="5" width="6.140625" style="342" customWidth="1"/>
    <col min="6" max="6" width="3.42578125" style="194" customWidth="1"/>
    <col min="7" max="16" width="9.140625" style="194"/>
    <col min="17" max="17" width="6.5703125" style="194" customWidth="1"/>
    <col min="18" max="18" width="5" style="194" hidden="1" customWidth="1"/>
    <col min="19" max="19" width="11.140625" style="192" hidden="1" customWidth="1"/>
    <col min="20" max="20" width="6.5703125" style="193" hidden="1" customWidth="1"/>
    <col min="21" max="21" width="6.140625" style="342" customWidth="1"/>
    <col min="22" max="22" width="3.42578125" style="194" customWidth="1"/>
    <col min="23" max="16384" width="9.140625" style="194"/>
  </cols>
  <sheetData>
    <row r="2" spans="2:32" x14ac:dyDescent="0.25">
      <c r="E2" s="525" t="s">
        <v>78</v>
      </c>
      <c r="F2" s="525"/>
      <c r="G2" s="525"/>
      <c r="H2" s="525"/>
      <c r="I2" s="525"/>
      <c r="J2" s="525"/>
      <c r="K2" s="525"/>
      <c r="L2" s="525"/>
      <c r="M2" s="525"/>
      <c r="N2" s="525"/>
      <c r="O2" s="525"/>
      <c r="P2" s="525"/>
      <c r="Q2" s="342"/>
      <c r="U2" s="525" t="s">
        <v>78</v>
      </c>
      <c r="V2" s="525"/>
      <c r="W2" s="525"/>
      <c r="X2" s="525"/>
      <c r="Y2" s="525"/>
      <c r="Z2" s="525"/>
      <c r="AA2" s="525"/>
      <c r="AB2" s="525"/>
      <c r="AC2" s="525"/>
      <c r="AD2" s="525"/>
      <c r="AE2" s="525"/>
      <c r="AF2" s="525"/>
    </row>
    <row r="3" spans="2:32" ht="15.75" thickBot="1" x14ac:dyDescent="0.3">
      <c r="E3" s="526" t="s">
        <v>60</v>
      </c>
      <c r="F3" s="526"/>
      <c r="G3" s="526"/>
      <c r="H3" s="526"/>
      <c r="I3" s="526"/>
      <c r="J3" s="526"/>
      <c r="K3" s="526"/>
      <c r="L3" s="526"/>
      <c r="M3" s="526"/>
      <c r="N3" s="526"/>
      <c r="O3" s="526"/>
      <c r="P3" s="526"/>
      <c r="Q3" s="195"/>
      <c r="U3" s="526" t="s">
        <v>61</v>
      </c>
      <c r="V3" s="526"/>
      <c r="W3" s="526"/>
      <c r="X3" s="526"/>
      <c r="Y3" s="526"/>
      <c r="Z3" s="526"/>
      <c r="AA3" s="526"/>
      <c r="AB3" s="526"/>
      <c r="AC3" s="526"/>
      <c r="AD3" s="526"/>
      <c r="AE3" s="526"/>
      <c r="AF3" s="526"/>
    </row>
    <row r="5" spans="2:32" ht="15.75" x14ac:dyDescent="0.25">
      <c r="G5" s="196" t="s">
        <v>0</v>
      </c>
      <c r="H5" s="197" t="str">
        <f>IF(Summary!$E5="","",Summary!$E5)</f>
        <v/>
      </c>
      <c r="I5" s="198"/>
      <c r="J5" s="198"/>
      <c r="K5" s="198"/>
      <c r="L5" s="198"/>
      <c r="W5" s="196" t="s">
        <v>0</v>
      </c>
      <c r="X5" s="197" t="str">
        <f>IF(Summary!$E5="","",Summary!$E5)</f>
        <v/>
      </c>
      <c r="Y5" s="198"/>
      <c r="Z5" s="198"/>
      <c r="AA5" s="198"/>
      <c r="AB5" s="198"/>
    </row>
    <row r="6" spans="2:32" ht="15.75" x14ac:dyDescent="0.25">
      <c r="G6" s="196" t="s">
        <v>1</v>
      </c>
      <c r="H6" s="527" t="str">
        <f>IF(Summary!$E6="","",Summary!$E6)</f>
        <v/>
      </c>
      <c r="I6" s="528"/>
      <c r="J6" s="528"/>
      <c r="K6" s="528"/>
      <c r="L6" s="529"/>
      <c r="W6" s="196" t="s">
        <v>1</v>
      </c>
      <c r="X6" s="527" t="str">
        <f>IF(Summary!$E6="","",Summary!$E6)</f>
        <v/>
      </c>
      <c r="Y6" s="528"/>
      <c r="Z6" s="528"/>
      <c r="AA6" s="528"/>
      <c r="AB6" s="529"/>
    </row>
    <row r="7" spans="2:32" ht="15.75" x14ac:dyDescent="0.25">
      <c r="G7" s="196"/>
      <c r="H7" s="343"/>
      <c r="I7" s="199"/>
      <c r="J7" s="198"/>
      <c r="K7" s="198"/>
      <c r="L7" s="198"/>
      <c r="W7" s="196"/>
      <c r="X7" s="343"/>
      <c r="Y7" s="199"/>
      <c r="Z7" s="198"/>
      <c r="AA7" s="198"/>
      <c r="AB7" s="198"/>
    </row>
    <row r="8" spans="2:32" ht="15.75" x14ac:dyDescent="0.25">
      <c r="G8" s="196" t="s">
        <v>55</v>
      </c>
      <c r="H8" s="530" t="str">
        <f>IF(Summary!$E8="","",Summary!$E8)</f>
        <v/>
      </c>
      <c r="I8" s="531"/>
      <c r="J8" s="198"/>
      <c r="K8" s="198"/>
      <c r="L8" s="198"/>
      <c r="W8" s="196" t="s">
        <v>55</v>
      </c>
      <c r="X8" s="530" t="str">
        <f>IF(Summary!$E8="","",Summary!$E8)</f>
        <v/>
      </c>
      <c r="Y8" s="531"/>
      <c r="Z8" s="198"/>
      <c r="AA8" s="198"/>
      <c r="AB8" s="198"/>
    </row>
    <row r="9" spans="2:32" ht="15.75" thickBot="1" x14ac:dyDescent="0.3">
      <c r="E9" s="200"/>
      <c r="F9" s="201"/>
      <c r="G9" s="201"/>
      <c r="H9" s="201"/>
      <c r="I9" s="201"/>
      <c r="J9" s="201"/>
      <c r="K9" s="201"/>
      <c r="L9" s="201"/>
      <c r="M9" s="201"/>
      <c r="N9" s="201"/>
      <c r="O9" s="201"/>
      <c r="P9" s="201"/>
      <c r="Q9" s="202"/>
      <c r="U9" s="200"/>
      <c r="V9" s="201"/>
      <c r="W9" s="201"/>
      <c r="X9" s="201"/>
      <c r="Y9" s="201"/>
      <c r="Z9" s="201"/>
      <c r="AA9" s="201"/>
      <c r="AB9" s="201"/>
      <c r="AC9" s="201"/>
      <c r="AD9" s="201"/>
      <c r="AE9" s="201"/>
      <c r="AF9" s="201"/>
    </row>
    <row r="11" spans="2:32" ht="34.5" customHeight="1" x14ac:dyDescent="0.25">
      <c r="E11" s="532" t="s">
        <v>103</v>
      </c>
      <c r="F11" s="532"/>
      <c r="G11" s="532"/>
      <c r="H11" s="532"/>
      <c r="I11" s="532"/>
      <c r="J11" s="532"/>
      <c r="K11" s="532"/>
      <c r="L11" s="532"/>
      <c r="M11" s="532"/>
      <c r="N11" s="532"/>
      <c r="O11" s="532"/>
      <c r="P11" s="532"/>
      <c r="Q11" s="341"/>
      <c r="U11" s="532" t="s">
        <v>103</v>
      </c>
      <c r="V11" s="532"/>
      <c r="W11" s="532"/>
      <c r="X11" s="532"/>
      <c r="Y11" s="532"/>
      <c r="Z11" s="532"/>
      <c r="AA11" s="532"/>
      <c r="AB11" s="532"/>
      <c r="AC11" s="532"/>
      <c r="AD11" s="532"/>
      <c r="AE11" s="532"/>
      <c r="AF11" s="532"/>
    </row>
    <row r="12" spans="2:32" ht="38.25" customHeight="1" x14ac:dyDescent="0.25">
      <c r="E12" s="532" t="s">
        <v>102</v>
      </c>
      <c r="F12" s="532"/>
      <c r="G12" s="532"/>
      <c r="H12" s="532"/>
      <c r="I12" s="532"/>
      <c r="J12" s="532"/>
      <c r="K12" s="532"/>
      <c r="L12" s="532"/>
      <c r="M12" s="532"/>
      <c r="N12" s="532"/>
      <c r="O12" s="532"/>
      <c r="P12" s="532"/>
      <c r="Q12" s="341"/>
      <c r="U12" s="532" t="s">
        <v>102</v>
      </c>
      <c r="V12" s="532"/>
      <c r="W12" s="532"/>
      <c r="X12" s="532"/>
      <c r="Y12" s="532"/>
      <c r="Z12" s="532"/>
      <c r="AA12" s="532"/>
      <c r="AB12" s="532"/>
      <c r="AC12" s="532"/>
      <c r="AD12" s="532"/>
      <c r="AE12" s="532"/>
      <c r="AF12" s="532"/>
    </row>
    <row r="13" spans="2:32" s="186" customFormat="1" ht="24.95" customHeight="1" thickBot="1" x14ac:dyDescent="0.3">
      <c r="B13" s="78"/>
      <c r="C13" s="79"/>
      <c r="D13" s="79"/>
      <c r="E13" s="189" t="s">
        <v>110</v>
      </c>
      <c r="F13" s="187"/>
      <c r="G13" s="187"/>
      <c r="H13" s="187"/>
      <c r="I13" s="187"/>
      <c r="J13" s="187"/>
      <c r="K13" s="187"/>
      <c r="L13" s="187"/>
      <c r="M13" s="187"/>
      <c r="N13" s="187"/>
      <c r="O13" s="187"/>
      <c r="P13" s="187"/>
      <c r="Q13" s="188"/>
      <c r="S13" s="78"/>
      <c r="T13" s="79"/>
      <c r="U13" s="189" t="s">
        <v>110</v>
      </c>
      <c r="V13" s="187"/>
      <c r="W13" s="187"/>
      <c r="X13" s="187"/>
      <c r="Y13" s="187"/>
      <c r="Z13" s="187"/>
      <c r="AA13" s="187"/>
      <c r="AB13" s="187"/>
      <c r="AC13" s="187"/>
      <c r="AD13" s="187"/>
      <c r="AE13" s="187"/>
      <c r="AF13" s="187"/>
    </row>
    <row r="14" spans="2:32" ht="15.75" x14ac:dyDescent="0.25">
      <c r="B14" s="204" t="s">
        <v>75</v>
      </c>
      <c r="C14" s="204" t="s">
        <v>41</v>
      </c>
      <c r="D14" s="204"/>
      <c r="E14" s="205"/>
      <c r="S14" s="204" t="s">
        <v>75</v>
      </c>
      <c r="T14" s="204" t="s">
        <v>41</v>
      </c>
      <c r="U14" s="205"/>
    </row>
    <row r="15" spans="2:32" x14ac:dyDescent="0.25">
      <c r="B15" s="206">
        <v>1</v>
      </c>
      <c r="C15" s="207">
        <f>SUM(C16)</f>
        <v>0</v>
      </c>
      <c r="D15" s="237"/>
      <c r="E15" s="194" t="s">
        <v>175</v>
      </c>
      <c r="S15" s="206">
        <v>1</v>
      </c>
      <c r="T15" s="207">
        <f>SUM(T16)</f>
        <v>0</v>
      </c>
      <c r="U15" s="194" t="s">
        <v>175</v>
      </c>
    </row>
    <row r="16" spans="2:32" ht="15" customHeight="1" x14ac:dyDescent="0.25">
      <c r="B16" s="208"/>
      <c r="C16" s="209">
        <f>IF(F16="X",1,0)</f>
        <v>0</v>
      </c>
      <c r="D16" s="238"/>
      <c r="F16" s="210"/>
      <c r="G16" s="519" t="s">
        <v>176</v>
      </c>
      <c r="H16" s="519"/>
      <c r="I16" s="519"/>
      <c r="J16" s="519"/>
      <c r="K16" s="519"/>
      <c r="L16" s="519"/>
      <c r="M16" s="519"/>
      <c r="N16" s="519"/>
      <c r="O16" s="519"/>
      <c r="P16" s="519"/>
      <c r="Q16" s="339"/>
      <c r="S16" s="208"/>
      <c r="T16" s="209">
        <f>IF(V16="X",1,0)</f>
        <v>0</v>
      </c>
      <c r="V16" s="211"/>
      <c r="W16" s="519" t="s">
        <v>176</v>
      </c>
      <c r="X16" s="519"/>
      <c r="Y16" s="519"/>
      <c r="Z16" s="519"/>
      <c r="AA16" s="519"/>
      <c r="AB16" s="519"/>
      <c r="AC16" s="519"/>
      <c r="AD16" s="519"/>
      <c r="AE16" s="519"/>
      <c r="AF16" s="519"/>
    </row>
    <row r="17" spans="2:32" ht="15.75" x14ac:dyDescent="0.25">
      <c r="B17" s="212"/>
      <c r="C17" s="213"/>
      <c r="D17" s="238"/>
      <c r="F17" s="369"/>
      <c r="G17" s="519"/>
      <c r="H17" s="519"/>
      <c r="I17" s="519"/>
      <c r="J17" s="519"/>
      <c r="K17" s="519"/>
      <c r="L17" s="519"/>
      <c r="M17" s="519"/>
      <c r="N17" s="519"/>
      <c r="O17" s="519"/>
      <c r="P17" s="519"/>
      <c r="Q17" s="339"/>
      <c r="S17" s="212"/>
      <c r="T17" s="213"/>
      <c r="V17" s="369"/>
      <c r="W17" s="519"/>
      <c r="X17" s="519"/>
      <c r="Y17" s="519"/>
      <c r="Z17" s="519"/>
      <c r="AA17" s="519"/>
      <c r="AB17" s="519"/>
      <c r="AC17" s="519"/>
      <c r="AD17" s="519"/>
      <c r="AE17" s="519"/>
      <c r="AF17" s="519"/>
    </row>
    <row r="18" spans="2:32" x14ac:dyDescent="0.25">
      <c r="B18" s="206">
        <v>1</v>
      </c>
      <c r="C18" s="207">
        <f>SUM(C19)</f>
        <v>0</v>
      </c>
      <c r="D18" s="237"/>
      <c r="E18" s="194" t="s">
        <v>182</v>
      </c>
      <c r="S18" s="206">
        <v>1</v>
      </c>
      <c r="T18" s="207">
        <f>SUM(T19)</f>
        <v>0</v>
      </c>
      <c r="U18" s="194" t="s">
        <v>182</v>
      </c>
    </row>
    <row r="19" spans="2:32" ht="15" customHeight="1" x14ac:dyDescent="0.25">
      <c r="B19" s="208"/>
      <c r="C19" s="209">
        <f>IF(F19="X",1,0)</f>
        <v>0</v>
      </c>
      <c r="D19" s="238"/>
      <c r="F19" s="210"/>
      <c r="G19" s="519" t="s">
        <v>15</v>
      </c>
      <c r="H19" s="519"/>
      <c r="I19" s="519"/>
      <c r="J19" s="519"/>
      <c r="K19" s="519"/>
      <c r="L19" s="519"/>
      <c r="M19" s="519"/>
      <c r="N19" s="519"/>
      <c r="O19" s="519"/>
      <c r="P19" s="519"/>
      <c r="Q19" s="339"/>
      <c r="S19" s="208"/>
      <c r="T19" s="209">
        <f>IF(V19="X",1,0)</f>
        <v>0</v>
      </c>
      <c r="V19" s="211"/>
      <c r="W19" s="519" t="s">
        <v>15</v>
      </c>
      <c r="X19" s="519"/>
      <c r="Y19" s="519"/>
      <c r="Z19" s="519"/>
      <c r="AA19" s="519"/>
      <c r="AB19" s="519"/>
      <c r="AC19" s="519"/>
      <c r="AD19" s="519"/>
      <c r="AE19" s="519"/>
      <c r="AF19" s="519"/>
    </row>
    <row r="20" spans="2:32" ht="15.75" x14ac:dyDescent="0.25">
      <c r="B20" s="212"/>
      <c r="C20" s="213"/>
      <c r="D20" s="238"/>
      <c r="E20" s="369"/>
      <c r="F20" s="369"/>
      <c r="G20" s="519"/>
      <c r="H20" s="519"/>
      <c r="I20" s="519"/>
      <c r="J20" s="519"/>
      <c r="K20" s="519"/>
      <c r="L20" s="519"/>
      <c r="M20" s="519"/>
      <c r="N20" s="519"/>
      <c r="O20" s="519"/>
      <c r="P20" s="519"/>
      <c r="Q20" s="339"/>
      <c r="S20" s="212"/>
      <c r="T20" s="213"/>
      <c r="V20" s="369"/>
      <c r="W20" s="519"/>
      <c r="X20" s="519"/>
      <c r="Y20" s="519"/>
      <c r="Z20" s="519"/>
      <c r="AA20" s="519"/>
      <c r="AB20" s="519"/>
      <c r="AC20" s="519"/>
      <c r="AD20" s="519"/>
      <c r="AE20" s="519"/>
      <c r="AF20" s="519"/>
    </row>
    <row r="21" spans="2:32" ht="15.75" x14ac:dyDescent="0.25">
      <c r="B21" s="206">
        <v>1</v>
      </c>
      <c r="C21" s="207">
        <f>SUM(C22)</f>
        <v>0</v>
      </c>
      <c r="D21" s="238"/>
      <c r="E21" s="194" t="s">
        <v>202</v>
      </c>
      <c r="F21" s="369"/>
      <c r="G21" s="339"/>
      <c r="H21" s="339"/>
      <c r="I21" s="339"/>
      <c r="J21" s="339"/>
      <c r="K21" s="339"/>
      <c r="L21" s="339"/>
      <c r="M21" s="339"/>
      <c r="N21" s="339"/>
      <c r="O21" s="339"/>
      <c r="P21" s="339"/>
      <c r="Q21" s="339"/>
      <c r="S21" s="212"/>
      <c r="T21" s="213"/>
      <c r="U21" s="194" t="s">
        <v>202</v>
      </c>
      <c r="V21" s="369"/>
      <c r="W21" s="339"/>
      <c r="X21" s="339"/>
      <c r="Y21" s="339"/>
      <c r="Z21" s="339"/>
      <c r="AA21" s="339"/>
      <c r="AB21" s="339"/>
      <c r="AC21" s="339"/>
      <c r="AD21" s="339"/>
      <c r="AE21" s="339"/>
      <c r="AF21" s="339"/>
    </row>
    <row r="22" spans="2:32" ht="15" customHeight="1" x14ac:dyDescent="0.25">
      <c r="B22" s="208"/>
      <c r="C22" s="209">
        <f>IF(F22="X",1,0)</f>
        <v>0</v>
      </c>
      <c r="D22" s="238"/>
      <c r="F22" s="210"/>
      <c r="G22" s="521" t="s">
        <v>257</v>
      </c>
      <c r="H22" s="519"/>
      <c r="I22" s="519"/>
      <c r="J22" s="519"/>
      <c r="K22" s="519"/>
      <c r="L22" s="519"/>
      <c r="M22" s="519"/>
      <c r="N22" s="519"/>
      <c r="O22" s="519"/>
      <c r="P22" s="519"/>
      <c r="Q22" s="339"/>
      <c r="S22" s="212"/>
      <c r="T22" s="213"/>
      <c r="V22" s="211"/>
      <c r="W22" s="521" t="s">
        <v>257</v>
      </c>
      <c r="X22" s="519"/>
      <c r="Y22" s="519"/>
      <c r="Z22" s="519"/>
      <c r="AA22" s="519"/>
      <c r="AB22" s="519"/>
      <c r="AC22" s="519"/>
      <c r="AD22" s="519"/>
      <c r="AE22" s="519"/>
      <c r="AF22" s="519"/>
    </row>
    <row r="23" spans="2:32" ht="15" customHeight="1" x14ac:dyDescent="0.25">
      <c r="B23" s="212"/>
      <c r="C23" s="213"/>
      <c r="D23" s="238"/>
      <c r="F23" s="214"/>
      <c r="G23" s="339"/>
      <c r="H23" s="339"/>
      <c r="I23" s="339"/>
      <c r="J23" s="339"/>
      <c r="K23" s="339"/>
      <c r="L23" s="339"/>
      <c r="M23" s="339"/>
      <c r="N23" s="339"/>
      <c r="O23" s="339"/>
      <c r="P23" s="339"/>
      <c r="Q23" s="339"/>
      <c r="S23" s="212"/>
      <c r="T23" s="213"/>
      <c r="V23" s="214"/>
      <c r="W23" s="339"/>
      <c r="X23" s="339"/>
      <c r="Y23" s="339"/>
      <c r="Z23" s="339"/>
      <c r="AA23" s="339"/>
      <c r="AB23" s="339"/>
      <c r="AC23" s="339"/>
      <c r="AD23" s="339"/>
      <c r="AE23" s="339"/>
      <c r="AF23" s="339"/>
    </row>
    <row r="24" spans="2:32" s="186" customFormat="1" ht="24.6" customHeight="1" thickBot="1" x14ac:dyDescent="0.3">
      <c r="B24" s="81"/>
      <c r="C24" s="82"/>
      <c r="D24" s="239"/>
      <c r="E24" s="190" t="s">
        <v>111</v>
      </c>
      <c r="F24" s="187"/>
      <c r="G24" s="191"/>
      <c r="H24" s="191"/>
      <c r="I24" s="191"/>
      <c r="J24" s="191"/>
      <c r="K24" s="191"/>
      <c r="L24" s="191"/>
      <c r="M24" s="191"/>
      <c r="N24" s="191"/>
      <c r="O24" s="191"/>
      <c r="P24" s="191"/>
      <c r="Q24" s="188"/>
      <c r="S24" s="81"/>
      <c r="T24" s="82"/>
      <c r="U24" s="189" t="s">
        <v>111</v>
      </c>
      <c r="V24" s="187"/>
      <c r="W24" s="187"/>
      <c r="X24" s="187"/>
      <c r="Y24" s="187"/>
      <c r="Z24" s="187"/>
      <c r="AA24" s="187"/>
      <c r="AB24" s="187"/>
      <c r="AC24" s="187"/>
      <c r="AD24" s="187"/>
      <c r="AE24" s="187"/>
      <c r="AF24" s="187"/>
    </row>
    <row r="25" spans="2:32" ht="15" customHeight="1" x14ac:dyDescent="0.25">
      <c r="B25" s="212"/>
      <c r="C25" s="213"/>
      <c r="D25" s="238"/>
      <c r="E25" s="215"/>
      <c r="S25" s="212"/>
      <c r="T25" s="213"/>
      <c r="U25" s="215"/>
    </row>
    <row r="26" spans="2:32" x14ac:dyDescent="0.25">
      <c r="B26" s="223">
        <v>1</v>
      </c>
      <c r="C26" s="224">
        <f>SUM(C29)</f>
        <v>0</v>
      </c>
      <c r="D26" s="237"/>
      <c r="E26" s="194" t="s">
        <v>162</v>
      </c>
      <c r="S26" s="223">
        <v>1</v>
      </c>
      <c r="T26" s="224">
        <f>SUM(T29)</f>
        <v>0</v>
      </c>
      <c r="U26" s="194" t="s">
        <v>162</v>
      </c>
    </row>
    <row r="27" spans="2:32" x14ac:dyDescent="0.25">
      <c r="B27" s="382"/>
      <c r="C27" s="213">
        <f>IF(F27="X",1,0)</f>
        <v>0</v>
      </c>
      <c r="D27" s="194"/>
      <c r="E27" s="194"/>
      <c r="F27" s="210"/>
      <c r="G27" s="194" t="s">
        <v>177</v>
      </c>
      <c r="S27" s="382"/>
      <c r="T27" s="383"/>
      <c r="U27" s="194"/>
      <c r="V27" s="211"/>
      <c r="W27" s="194" t="s">
        <v>177</v>
      </c>
    </row>
    <row r="28" spans="2:32" x14ac:dyDescent="0.25">
      <c r="B28" s="382"/>
      <c r="C28" s="383"/>
      <c r="D28" s="194"/>
      <c r="E28" s="194"/>
      <c r="F28" s="384"/>
      <c r="S28" s="382"/>
      <c r="T28" s="383"/>
      <c r="U28" s="194"/>
    </row>
    <row r="29" spans="2:32" ht="16.5" customHeight="1" x14ac:dyDescent="0.25">
      <c r="B29" s="212"/>
      <c r="C29" s="213">
        <f>IF(F29="X",1,0)</f>
        <v>0</v>
      </c>
      <c r="D29" s="238"/>
      <c r="F29" s="210"/>
      <c r="G29" s="519" t="s">
        <v>216</v>
      </c>
      <c r="H29" s="519"/>
      <c r="I29" s="519"/>
      <c r="J29" s="519"/>
      <c r="K29" s="519"/>
      <c r="L29" s="519"/>
      <c r="M29" s="519"/>
      <c r="N29" s="519"/>
      <c r="O29" s="519"/>
      <c r="P29" s="519"/>
      <c r="Q29" s="339"/>
      <c r="S29" s="212"/>
      <c r="T29" s="213">
        <f>IF(V29="X",1,0)</f>
        <v>0</v>
      </c>
      <c r="V29" s="211"/>
      <c r="W29" s="519" t="s">
        <v>216</v>
      </c>
      <c r="X29" s="519"/>
      <c r="Y29" s="519"/>
      <c r="Z29" s="519"/>
      <c r="AA29" s="519"/>
      <c r="AB29" s="519"/>
      <c r="AC29" s="519"/>
      <c r="AD29" s="519"/>
      <c r="AE29" s="519"/>
      <c r="AF29" s="519"/>
    </row>
    <row r="30" spans="2:32" x14ac:dyDescent="0.25">
      <c r="B30" s="216"/>
      <c r="C30" s="217"/>
      <c r="D30" s="238"/>
      <c r="G30" s="519"/>
      <c r="H30" s="519"/>
      <c r="I30" s="519"/>
      <c r="J30" s="519"/>
      <c r="K30" s="519"/>
      <c r="L30" s="519"/>
      <c r="M30" s="519"/>
      <c r="N30" s="519"/>
      <c r="O30" s="519"/>
      <c r="P30" s="519"/>
      <c r="Q30" s="339"/>
      <c r="S30" s="212"/>
      <c r="T30" s="213"/>
      <c r="W30" s="519"/>
      <c r="X30" s="519"/>
      <c r="Y30" s="519"/>
      <c r="Z30" s="519"/>
      <c r="AA30" s="519"/>
      <c r="AB30" s="519"/>
      <c r="AC30" s="519"/>
      <c r="AD30" s="519"/>
      <c r="AE30" s="519"/>
      <c r="AF30" s="519"/>
    </row>
    <row r="31" spans="2:32" ht="15.75" customHeight="1" x14ac:dyDescent="0.25">
      <c r="B31" s="218">
        <v>1</v>
      </c>
      <c r="C31" s="219">
        <f>SUM(C32)</f>
        <v>0</v>
      </c>
      <c r="D31" s="237"/>
      <c r="E31" s="194" t="s">
        <v>139</v>
      </c>
      <c r="S31" s="223">
        <v>1</v>
      </c>
      <c r="T31" s="224">
        <f>SUM(T32)</f>
        <v>0</v>
      </c>
      <c r="U31" s="194" t="s">
        <v>139</v>
      </c>
    </row>
    <row r="32" spans="2:32" ht="15" customHeight="1" x14ac:dyDescent="0.25">
      <c r="B32" s="212"/>
      <c r="C32" s="213">
        <f>IF(F32="X",1,0)</f>
        <v>0</v>
      </c>
      <c r="D32" s="238"/>
      <c r="F32" s="210"/>
      <c r="G32" s="519" t="s">
        <v>18</v>
      </c>
      <c r="H32" s="519"/>
      <c r="I32" s="519"/>
      <c r="J32" s="519"/>
      <c r="K32" s="519"/>
      <c r="L32" s="519"/>
      <c r="M32" s="519"/>
      <c r="N32" s="519"/>
      <c r="O32" s="519"/>
      <c r="P32" s="519"/>
      <c r="Q32" s="339"/>
      <c r="S32" s="212"/>
      <c r="T32" s="213">
        <f>IF(V32="X",1,0)</f>
        <v>0</v>
      </c>
      <c r="V32" s="211"/>
      <c r="W32" s="519" t="s">
        <v>18</v>
      </c>
      <c r="X32" s="519"/>
      <c r="Y32" s="519"/>
      <c r="Z32" s="519"/>
      <c r="AA32" s="519"/>
      <c r="AB32" s="519"/>
      <c r="AC32" s="519"/>
      <c r="AD32" s="519"/>
      <c r="AE32" s="519"/>
      <c r="AF32" s="519"/>
    </row>
    <row r="33" spans="1:32" ht="15" customHeight="1" x14ac:dyDescent="0.25">
      <c r="B33" s="220"/>
      <c r="C33" s="221"/>
      <c r="D33" s="237"/>
      <c r="E33" s="222"/>
      <c r="F33" s="369"/>
      <c r="G33" s="519"/>
      <c r="H33" s="519"/>
      <c r="I33" s="519"/>
      <c r="J33" s="519"/>
      <c r="K33" s="519"/>
      <c r="L33" s="519"/>
      <c r="M33" s="519"/>
      <c r="N33" s="519"/>
      <c r="O33" s="519"/>
      <c r="P33" s="519"/>
      <c r="Q33" s="339"/>
      <c r="S33" s="220"/>
      <c r="T33" s="221"/>
      <c r="U33" s="222"/>
      <c r="V33" s="369"/>
      <c r="W33" s="519"/>
      <c r="X33" s="519"/>
      <c r="Y33" s="519"/>
      <c r="Z33" s="519"/>
      <c r="AA33" s="519"/>
      <c r="AB33" s="519"/>
      <c r="AC33" s="519"/>
      <c r="AD33" s="519"/>
      <c r="AE33" s="519"/>
      <c r="AF33" s="519"/>
    </row>
    <row r="34" spans="1:32" s="186" customFormat="1" ht="27.6" customHeight="1" thickBot="1" x14ac:dyDescent="0.3">
      <c r="B34" s="81"/>
      <c r="C34" s="82"/>
      <c r="D34" s="239"/>
      <c r="E34" s="189" t="s">
        <v>131</v>
      </c>
      <c r="F34" s="187"/>
      <c r="G34" s="187"/>
      <c r="H34" s="187"/>
      <c r="I34" s="187"/>
      <c r="J34" s="187"/>
      <c r="K34" s="187"/>
      <c r="L34" s="187"/>
      <c r="M34" s="187"/>
      <c r="N34" s="187"/>
      <c r="O34" s="187"/>
      <c r="P34" s="187"/>
      <c r="Q34" s="188"/>
      <c r="S34" s="81"/>
      <c r="T34" s="82"/>
      <c r="U34" s="189" t="s">
        <v>131</v>
      </c>
      <c r="V34" s="187"/>
      <c r="W34" s="187"/>
      <c r="X34" s="187"/>
      <c r="Y34" s="187"/>
      <c r="Z34" s="187"/>
      <c r="AA34" s="187"/>
      <c r="AB34" s="187"/>
      <c r="AC34" s="187"/>
      <c r="AD34" s="187"/>
      <c r="AE34" s="187"/>
      <c r="AF34" s="187"/>
    </row>
    <row r="35" spans="1:32" ht="15" customHeight="1" x14ac:dyDescent="0.25">
      <c r="B35" s="212"/>
      <c r="C35" s="213"/>
      <c r="D35" s="238"/>
      <c r="E35" s="215"/>
      <c r="S35" s="212"/>
      <c r="T35" s="213"/>
      <c r="U35" s="215"/>
    </row>
    <row r="36" spans="1:32" ht="15" customHeight="1" x14ac:dyDescent="0.25">
      <c r="B36" s="223">
        <v>3</v>
      </c>
      <c r="C36" s="224">
        <f>SUM(C37:C41)</f>
        <v>0</v>
      </c>
      <c r="D36" s="237"/>
      <c r="E36" s="194" t="s">
        <v>203</v>
      </c>
      <c r="L36" s="194" t="s">
        <v>204</v>
      </c>
      <c r="S36" s="223">
        <v>3</v>
      </c>
      <c r="T36" s="224">
        <f>SUM(T37:T41)</f>
        <v>0</v>
      </c>
      <c r="U36" s="194" t="s">
        <v>203</v>
      </c>
      <c r="AB36" s="194" t="s">
        <v>204</v>
      </c>
    </row>
    <row r="37" spans="1:32" ht="15" customHeight="1" x14ac:dyDescent="0.25">
      <c r="B37" s="212"/>
      <c r="C37" s="213">
        <f>IF(F37="X",1,0)</f>
        <v>0</v>
      </c>
      <c r="D37" s="238"/>
      <c r="F37" s="210"/>
      <c r="G37" s="522" t="s">
        <v>370</v>
      </c>
      <c r="H37" s="522"/>
      <c r="I37" s="522"/>
      <c r="J37" s="522"/>
      <c r="K37" s="522"/>
      <c r="L37" s="522"/>
      <c r="M37" s="522"/>
      <c r="N37" s="522"/>
      <c r="O37" s="522"/>
      <c r="P37" s="522"/>
      <c r="Q37" s="340"/>
      <c r="S37" s="212"/>
      <c r="T37" s="213">
        <f>IF(V37="X",1,0)</f>
        <v>0</v>
      </c>
      <c r="V37" s="211"/>
      <c r="W37" s="522" t="s">
        <v>66</v>
      </c>
      <c r="X37" s="522"/>
      <c r="Y37" s="522"/>
      <c r="Z37" s="522"/>
      <c r="AA37" s="522"/>
      <c r="AB37" s="522"/>
      <c r="AC37" s="522"/>
      <c r="AD37" s="522"/>
      <c r="AE37" s="522"/>
      <c r="AF37" s="522"/>
    </row>
    <row r="38" spans="1:32" ht="15" customHeight="1" x14ac:dyDescent="0.25">
      <c r="B38" s="212"/>
      <c r="C38" s="213"/>
      <c r="D38" s="238"/>
      <c r="G38" s="522"/>
      <c r="H38" s="522"/>
      <c r="I38" s="522"/>
      <c r="J38" s="522"/>
      <c r="K38" s="522"/>
      <c r="L38" s="522"/>
      <c r="M38" s="522"/>
      <c r="N38" s="522"/>
      <c r="O38" s="522"/>
      <c r="P38" s="522"/>
      <c r="Q38" s="340"/>
      <c r="S38" s="212"/>
      <c r="T38" s="213"/>
      <c r="W38" s="522"/>
      <c r="X38" s="522"/>
      <c r="Y38" s="522"/>
      <c r="Z38" s="522"/>
      <c r="AA38" s="522"/>
      <c r="AB38" s="522"/>
      <c r="AC38" s="522"/>
      <c r="AD38" s="522"/>
      <c r="AE38" s="522"/>
      <c r="AF38" s="522"/>
    </row>
    <row r="39" spans="1:32" ht="15" customHeight="1" x14ac:dyDescent="0.25">
      <c r="B39" s="212"/>
      <c r="C39" s="213">
        <f>IF(F39="X",1,0)</f>
        <v>0</v>
      </c>
      <c r="D39" s="238"/>
      <c r="F39" s="210"/>
      <c r="G39" s="522" t="s">
        <v>205</v>
      </c>
      <c r="H39" s="522"/>
      <c r="I39" s="522"/>
      <c r="J39" s="522"/>
      <c r="K39" s="522"/>
      <c r="L39" s="522"/>
      <c r="M39" s="522"/>
      <c r="N39" s="522"/>
      <c r="O39" s="522"/>
      <c r="P39" s="522"/>
      <c r="Q39" s="340"/>
      <c r="S39" s="212"/>
      <c r="T39" s="213">
        <f>IF(V39="X",1,0)</f>
        <v>0</v>
      </c>
      <c r="V39" s="211"/>
      <c r="W39" s="522" t="s">
        <v>205</v>
      </c>
      <c r="X39" s="522"/>
      <c r="Y39" s="522"/>
      <c r="Z39" s="522"/>
      <c r="AA39" s="522"/>
      <c r="AB39" s="522"/>
      <c r="AC39" s="522"/>
      <c r="AD39" s="522"/>
      <c r="AE39" s="522"/>
      <c r="AF39" s="522"/>
    </row>
    <row r="40" spans="1:32" ht="15" customHeight="1" x14ac:dyDescent="0.25">
      <c r="B40" s="212"/>
      <c r="C40" s="213"/>
      <c r="D40" s="238"/>
      <c r="G40" s="522"/>
      <c r="H40" s="522"/>
      <c r="I40" s="522"/>
      <c r="J40" s="522"/>
      <c r="K40" s="522"/>
      <c r="L40" s="522"/>
      <c r="M40" s="522"/>
      <c r="N40" s="522"/>
      <c r="O40" s="522"/>
      <c r="P40" s="522"/>
      <c r="Q40" s="340"/>
      <c r="S40" s="212"/>
      <c r="T40" s="213"/>
      <c r="W40" s="522"/>
      <c r="X40" s="522"/>
      <c r="Y40" s="522"/>
      <c r="Z40" s="522"/>
      <c r="AA40" s="522"/>
      <c r="AB40" s="522"/>
      <c r="AC40" s="522"/>
      <c r="AD40" s="522"/>
      <c r="AE40" s="522"/>
      <c r="AF40" s="522"/>
    </row>
    <row r="41" spans="1:32" ht="15" customHeight="1" x14ac:dyDescent="0.25">
      <c r="B41" s="212"/>
      <c r="C41" s="213">
        <f>IF(F41="X",1,0)</f>
        <v>0</v>
      </c>
      <c r="D41" s="238"/>
      <c r="F41" s="210"/>
      <c r="G41" s="523" t="s">
        <v>206</v>
      </c>
      <c r="H41" s="522"/>
      <c r="I41" s="522"/>
      <c r="J41" s="522"/>
      <c r="K41" s="522"/>
      <c r="L41" s="522"/>
      <c r="M41" s="522"/>
      <c r="N41" s="522"/>
      <c r="O41" s="522"/>
      <c r="P41" s="522"/>
      <c r="Q41" s="340"/>
      <c r="S41" s="212"/>
      <c r="T41" s="213">
        <f>IF(V41="X",1,0)</f>
        <v>0</v>
      </c>
      <c r="V41" s="211"/>
      <c r="W41" s="523" t="s">
        <v>206</v>
      </c>
      <c r="X41" s="522"/>
      <c r="Y41" s="522"/>
      <c r="Z41" s="522"/>
      <c r="AA41" s="522"/>
      <c r="AB41" s="522"/>
      <c r="AC41" s="522"/>
      <c r="AD41" s="522"/>
      <c r="AE41" s="522"/>
      <c r="AF41" s="522"/>
    </row>
    <row r="42" spans="1:32" ht="15" customHeight="1" x14ac:dyDescent="0.25">
      <c r="B42" s="212"/>
      <c r="C42" s="213"/>
      <c r="D42" s="238"/>
      <c r="F42" s="225"/>
      <c r="G42" s="344"/>
      <c r="H42" s="340"/>
      <c r="I42" s="340"/>
      <c r="J42" s="340"/>
      <c r="K42" s="340"/>
      <c r="L42" s="340"/>
      <c r="M42" s="340"/>
      <c r="N42" s="340"/>
      <c r="O42" s="340"/>
      <c r="P42" s="340"/>
      <c r="Q42" s="340"/>
      <c r="S42" s="212"/>
      <c r="T42" s="213"/>
      <c r="V42" s="225"/>
      <c r="W42" s="344"/>
      <c r="X42" s="340"/>
      <c r="Y42" s="340"/>
      <c r="Z42" s="340"/>
      <c r="AA42" s="340"/>
      <c r="AB42" s="340"/>
      <c r="AC42" s="340"/>
      <c r="AD42" s="340"/>
      <c r="AE42" s="340"/>
      <c r="AF42" s="340"/>
    </row>
    <row r="43" spans="1:32" ht="15" customHeight="1" x14ac:dyDescent="0.25">
      <c r="B43" s="223">
        <v>2</v>
      </c>
      <c r="C43" s="224">
        <f>SUM(C44:C47)</f>
        <v>0</v>
      </c>
      <c r="D43" s="237"/>
      <c r="E43" s="194" t="s">
        <v>207</v>
      </c>
      <c r="S43" s="223">
        <v>2</v>
      </c>
      <c r="T43" s="224">
        <f>SUM(T44:T47)</f>
        <v>0</v>
      </c>
      <c r="U43" s="194" t="s">
        <v>207</v>
      </c>
    </row>
    <row r="44" spans="1:32" ht="15" customHeight="1" x14ac:dyDescent="0.25">
      <c r="B44" s="212"/>
      <c r="C44" s="213">
        <f>IF(F44="X",1,0)</f>
        <v>0</v>
      </c>
      <c r="D44" s="238"/>
      <c r="F44" s="210"/>
      <c r="G44" s="519" t="s">
        <v>208</v>
      </c>
      <c r="H44" s="519"/>
      <c r="I44" s="519"/>
      <c r="J44" s="519"/>
      <c r="K44" s="519"/>
      <c r="L44" s="519"/>
      <c r="M44" s="519"/>
      <c r="N44" s="519"/>
      <c r="O44" s="519"/>
      <c r="P44" s="519"/>
      <c r="Q44" s="339"/>
      <c r="S44" s="212"/>
      <c r="T44" s="213">
        <f>IF(V44="X",1,0)</f>
        <v>0</v>
      </c>
      <c r="V44" s="211"/>
      <c r="W44" s="519" t="s">
        <v>208</v>
      </c>
      <c r="X44" s="519"/>
      <c r="Y44" s="519"/>
      <c r="Z44" s="519"/>
      <c r="AA44" s="519"/>
      <c r="AB44" s="519"/>
      <c r="AC44" s="519"/>
      <c r="AD44" s="519"/>
      <c r="AE44" s="519"/>
      <c r="AF44" s="519"/>
    </row>
    <row r="45" spans="1:32" x14ac:dyDescent="0.25">
      <c r="A45" s="202"/>
      <c r="B45" s="212"/>
      <c r="C45" s="213"/>
      <c r="D45" s="238"/>
      <c r="G45" s="519"/>
      <c r="H45" s="519"/>
      <c r="I45" s="519"/>
      <c r="J45" s="519"/>
      <c r="K45" s="519"/>
      <c r="L45" s="519"/>
      <c r="M45" s="519"/>
      <c r="N45" s="519"/>
      <c r="O45" s="519"/>
      <c r="P45" s="519"/>
      <c r="Q45" s="339"/>
      <c r="R45" s="202"/>
      <c r="S45" s="212"/>
      <c r="T45" s="213"/>
      <c r="W45" s="519"/>
      <c r="X45" s="519"/>
      <c r="Y45" s="519"/>
      <c r="Z45" s="519"/>
      <c r="AA45" s="519"/>
      <c r="AB45" s="519"/>
      <c r="AC45" s="519"/>
      <c r="AD45" s="519"/>
      <c r="AE45" s="519"/>
      <c r="AF45" s="519"/>
    </row>
    <row r="46" spans="1:32" ht="15" customHeight="1" x14ac:dyDescent="0.25">
      <c r="B46" s="212"/>
      <c r="C46" s="213">
        <f>IF(F46="X",1,0)</f>
        <v>0</v>
      </c>
      <c r="D46" s="238"/>
      <c r="F46" s="210"/>
      <c r="G46" s="523" t="s">
        <v>212</v>
      </c>
      <c r="H46" s="524"/>
      <c r="I46" s="524"/>
      <c r="J46" s="524"/>
      <c r="K46" s="524"/>
      <c r="L46" s="524"/>
      <c r="M46" s="524"/>
      <c r="N46" s="524"/>
      <c r="O46" s="524"/>
      <c r="P46" s="524"/>
      <c r="Q46" s="340"/>
      <c r="S46" s="212"/>
      <c r="T46" s="213">
        <f>IF(V46="X",1,0)</f>
        <v>0</v>
      </c>
      <c r="V46" s="211"/>
      <c r="W46" s="523" t="s">
        <v>212</v>
      </c>
      <c r="X46" s="524"/>
      <c r="Y46" s="524"/>
      <c r="Z46" s="524"/>
      <c r="AA46" s="524"/>
      <c r="AB46" s="524"/>
      <c r="AC46" s="524"/>
      <c r="AD46" s="524"/>
      <c r="AE46" s="524"/>
      <c r="AF46" s="524"/>
    </row>
    <row r="47" spans="1:32" ht="15" customHeight="1" x14ac:dyDescent="0.25">
      <c r="B47" s="212"/>
      <c r="C47" s="213"/>
      <c r="D47" s="238"/>
      <c r="F47" s="225"/>
      <c r="G47" s="344"/>
      <c r="H47" s="340"/>
      <c r="I47" s="340"/>
      <c r="J47" s="340"/>
      <c r="K47" s="340"/>
      <c r="L47" s="340"/>
      <c r="M47" s="340"/>
      <c r="N47" s="340"/>
      <c r="O47" s="340"/>
      <c r="P47" s="340"/>
      <c r="Q47" s="340"/>
      <c r="S47" s="212"/>
      <c r="T47" s="213"/>
      <c r="V47" s="225"/>
      <c r="W47" s="344"/>
      <c r="X47" s="340"/>
      <c r="Y47" s="340"/>
      <c r="Z47" s="340"/>
      <c r="AA47" s="340"/>
      <c r="AB47" s="340"/>
      <c r="AC47" s="340"/>
      <c r="AD47" s="340"/>
      <c r="AE47" s="340"/>
      <c r="AF47" s="340"/>
    </row>
    <row r="48" spans="1:32" ht="15" customHeight="1" x14ac:dyDescent="0.25">
      <c r="B48" s="223">
        <v>2</v>
      </c>
      <c r="C48" s="224">
        <f>SUM(C49:C52)</f>
        <v>0</v>
      </c>
      <c r="D48" s="237"/>
      <c r="E48" s="194" t="s">
        <v>159</v>
      </c>
      <c r="S48" s="223">
        <v>2</v>
      </c>
      <c r="T48" s="224">
        <f>SUM(T49:T52)</f>
        <v>0</v>
      </c>
      <c r="U48" s="194" t="s">
        <v>159</v>
      </c>
    </row>
    <row r="49" spans="1:32" x14ac:dyDescent="0.25">
      <c r="B49" s="212"/>
      <c r="C49" s="213">
        <f>IF(F49="X",1,0)</f>
        <v>0</v>
      </c>
      <c r="D49" s="238"/>
      <c r="F49" s="210"/>
      <c r="G49" s="519" t="s">
        <v>371</v>
      </c>
      <c r="H49" s="519"/>
      <c r="I49" s="519"/>
      <c r="J49" s="519"/>
      <c r="K49" s="519"/>
      <c r="L49" s="519"/>
      <c r="M49" s="519"/>
      <c r="N49" s="519"/>
      <c r="O49" s="519"/>
      <c r="P49" s="519"/>
      <c r="Q49" s="339"/>
      <c r="S49" s="212"/>
      <c r="T49" s="213">
        <f>IF(V49="X",1,0)</f>
        <v>0</v>
      </c>
      <c r="V49" s="211"/>
      <c r="W49" s="519" t="s">
        <v>164</v>
      </c>
      <c r="X49" s="519"/>
      <c r="Y49" s="519"/>
      <c r="Z49" s="519"/>
      <c r="AA49" s="519"/>
      <c r="AB49" s="519"/>
      <c r="AC49" s="519"/>
      <c r="AD49" s="519"/>
      <c r="AE49" s="519"/>
      <c r="AF49" s="519"/>
    </row>
    <row r="50" spans="1:32" ht="15" customHeight="1" x14ac:dyDescent="0.25">
      <c r="A50" s="202"/>
      <c r="B50" s="212"/>
      <c r="C50" s="213"/>
      <c r="D50" s="238"/>
      <c r="G50" s="519"/>
      <c r="H50" s="519"/>
      <c r="I50" s="519"/>
      <c r="J50" s="519"/>
      <c r="K50" s="519"/>
      <c r="L50" s="519"/>
      <c r="M50" s="519"/>
      <c r="N50" s="519"/>
      <c r="O50" s="519"/>
      <c r="P50" s="519"/>
      <c r="Q50" s="339"/>
      <c r="R50" s="202"/>
      <c r="S50" s="212"/>
      <c r="T50" s="213"/>
      <c r="W50" s="519"/>
      <c r="X50" s="519"/>
      <c r="Y50" s="519"/>
      <c r="Z50" s="519"/>
      <c r="AA50" s="519"/>
      <c r="AB50" s="519"/>
      <c r="AC50" s="519"/>
      <c r="AD50" s="519"/>
      <c r="AE50" s="519"/>
      <c r="AF50" s="519"/>
    </row>
    <row r="51" spans="1:32" ht="15" customHeight="1" x14ac:dyDescent="0.25">
      <c r="B51" s="212"/>
      <c r="C51" s="213">
        <f>IF(F51="X",1,0)</f>
        <v>0</v>
      </c>
      <c r="D51" s="238"/>
      <c r="F51" s="210"/>
      <c r="G51" s="522" t="s">
        <v>178</v>
      </c>
      <c r="H51" s="522"/>
      <c r="I51" s="522"/>
      <c r="J51" s="522"/>
      <c r="K51" s="522"/>
      <c r="L51" s="522"/>
      <c r="M51" s="522"/>
      <c r="N51" s="522"/>
      <c r="O51" s="522"/>
      <c r="P51" s="522"/>
      <c r="Q51" s="340"/>
      <c r="S51" s="212"/>
      <c r="T51" s="213">
        <f>IF(V51="X",1,0)</f>
        <v>0</v>
      </c>
      <c r="V51" s="211"/>
      <c r="W51" s="522" t="s">
        <v>178</v>
      </c>
      <c r="X51" s="522"/>
      <c r="Y51" s="522"/>
      <c r="Z51" s="522"/>
      <c r="AA51" s="522"/>
      <c r="AB51" s="522"/>
      <c r="AC51" s="522"/>
      <c r="AD51" s="522"/>
      <c r="AE51" s="522"/>
      <c r="AF51" s="522"/>
    </row>
    <row r="52" spans="1:32" ht="15.95" customHeight="1" x14ac:dyDescent="0.25">
      <c r="B52" s="212"/>
      <c r="C52" s="213"/>
      <c r="D52" s="238"/>
      <c r="G52" s="522"/>
      <c r="H52" s="522"/>
      <c r="I52" s="522"/>
      <c r="J52" s="522"/>
      <c r="K52" s="522"/>
      <c r="L52" s="522"/>
      <c r="M52" s="522"/>
      <c r="N52" s="522"/>
      <c r="O52" s="522"/>
      <c r="P52" s="522"/>
      <c r="Q52" s="340"/>
      <c r="S52" s="212"/>
      <c r="T52" s="213"/>
      <c r="W52" s="522"/>
      <c r="X52" s="522"/>
      <c r="Y52" s="522"/>
      <c r="Z52" s="522"/>
      <c r="AA52" s="522"/>
      <c r="AB52" s="522"/>
      <c r="AC52" s="522"/>
      <c r="AD52" s="522"/>
      <c r="AE52" s="522"/>
      <c r="AF52" s="522"/>
    </row>
    <row r="53" spans="1:32" s="226" customFormat="1" ht="15" customHeight="1" x14ac:dyDescent="0.25">
      <c r="B53" s="227">
        <v>2</v>
      </c>
      <c r="C53" s="228">
        <f>SUM(C54:C57)</f>
        <v>0</v>
      </c>
      <c r="D53" s="240"/>
      <c r="E53" s="229" t="s">
        <v>160</v>
      </c>
      <c r="F53" s="229"/>
      <c r="G53" s="229"/>
      <c r="H53" s="229"/>
      <c r="I53" s="229"/>
      <c r="J53" s="229"/>
      <c r="K53" s="229"/>
      <c r="L53" s="229"/>
      <c r="M53" s="229"/>
      <c r="N53" s="229"/>
      <c r="O53" s="229"/>
      <c r="P53" s="229"/>
      <c r="Q53" s="229"/>
      <c r="R53" s="229"/>
      <c r="S53" s="230">
        <v>2</v>
      </c>
      <c r="T53" s="231">
        <f>SUM(T54:T57)</f>
        <v>0</v>
      </c>
      <c r="U53" s="229" t="s">
        <v>160</v>
      </c>
      <c r="V53" s="229"/>
      <c r="W53" s="229"/>
      <c r="X53" s="229"/>
      <c r="Y53" s="229"/>
      <c r="Z53" s="229"/>
      <c r="AA53" s="229"/>
      <c r="AB53" s="229"/>
      <c r="AC53" s="229"/>
      <c r="AD53" s="229"/>
      <c r="AE53" s="229"/>
      <c r="AF53" s="229"/>
    </row>
    <row r="54" spans="1:32" s="226" customFormat="1" ht="15" customHeight="1" x14ac:dyDescent="0.25">
      <c r="B54" s="232"/>
      <c r="C54" s="233">
        <f>IF(F54="X",1,0)</f>
        <v>0</v>
      </c>
      <c r="D54" s="241"/>
      <c r="E54" s="342"/>
      <c r="F54" s="210"/>
      <c r="G54" s="522" t="s">
        <v>179</v>
      </c>
      <c r="H54" s="522"/>
      <c r="I54" s="522"/>
      <c r="J54" s="522"/>
      <c r="K54" s="522"/>
      <c r="L54" s="522"/>
      <c r="M54" s="522"/>
      <c r="N54" s="522"/>
      <c r="O54" s="522"/>
      <c r="P54" s="522"/>
      <c r="Q54" s="340"/>
      <c r="R54" s="229"/>
      <c r="S54" s="234"/>
      <c r="T54" s="235">
        <f>IF(V54="X",1,0)</f>
        <v>0</v>
      </c>
      <c r="U54" s="342"/>
      <c r="V54" s="211"/>
      <c r="W54" s="522" t="s">
        <v>179</v>
      </c>
      <c r="X54" s="522"/>
      <c r="Y54" s="522"/>
      <c r="Z54" s="522"/>
      <c r="AA54" s="522"/>
      <c r="AB54" s="522"/>
      <c r="AC54" s="522"/>
      <c r="AD54" s="522"/>
      <c r="AE54" s="522"/>
      <c r="AF54" s="522"/>
    </row>
    <row r="55" spans="1:32" x14ac:dyDescent="0.25">
      <c r="A55" s="202"/>
      <c r="B55" s="212"/>
      <c r="C55" s="213"/>
      <c r="D55" s="238"/>
      <c r="F55" s="229"/>
      <c r="G55" s="522"/>
      <c r="H55" s="522"/>
      <c r="I55" s="522"/>
      <c r="J55" s="522"/>
      <c r="K55" s="522"/>
      <c r="L55" s="522"/>
      <c r="M55" s="522"/>
      <c r="N55" s="522"/>
      <c r="O55" s="522"/>
      <c r="P55" s="522"/>
      <c r="Q55" s="340"/>
      <c r="R55" s="236"/>
      <c r="S55" s="234"/>
      <c r="T55" s="235"/>
      <c r="V55" s="229"/>
      <c r="W55" s="522"/>
      <c r="X55" s="522"/>
      <c r="Y55" s="522"/>
      <c r="Z55" s="522"/>
      <c r="AA55" s="522"/>
      <c r="AB55" s="522"/>
      <c r="AC55" s="522"/>
      <c r="AD55" s="522"/>
      <c r="AE55" s="522"/>
      <c r="AF55" s="522"/>
    </row>
    <row r="56" spans="1:32" ht="15" customHeight="1" x14ac:dyDescent="0.25">
      <c r="B56" s="212"/>
      <c r="C56" s="213">
        <f>IF(F56="X",1,0)</f>
        <v>0</v>
      </c>
      <c r="D56" s="238"/>
      <c r="F56" s="210"/>
      <c r="G56" s="522" t="s">
        <v>180</v>
      </c>
      <c r="H56" s="522"/>
      <c r="I56" s="522"/>
      <c r="J56" s="522"/>
      <c r="K56" s="522"/>
      <c r="L56" s="522"/>
      <c r="M56" s="522"/>
      <c r="N56" s="522"/>
      <c r="O56" s="522"/>
      <c r="P56" s="522"/>
      <c r="Q56" s="340"/>
      <c r="S56" s="212"/>
      <c r="T56" s="213">
        <f>IF(V56="X",1,0)</f>
        <v>0</v>
      </c>
      <c r="V56" s="211"/>
      <c r="W56" s="522" t="s">
        <v>180</v>
      </c>
      <c r="X56" s="522"/>
      <c r="Y56" s="522"/>
      <c r="Z56" s="522"/>
      <c r="AA56" s="522"/>
      <c r="AB56" s="522"/>
      <c r="AC56" s="522"/>
      <c r="AD56" s="522"/>
      <c r="AE56" s="522"/>
      <c r="AF56" s="522"/>
    </row>
    <row r="57" spans="1:32" ht="12" customHeight="1" x14ac:dyDescent="0.25">
      <c r="B57" s="212"/>
      <c r="C57" s="213"/>
      <c r="D57" s="238"/>
      <c r="G57" s="522"/>
      <c r="H57" s="522"/>
      <c r="I57" s="522"/>
      <c r="J57" s="522"/>
      <c r="K57" s="522"/>
      <c r="L57" s="522"/>
      <c r="M57" s="522"/>
      <c r="N57" s="522"/>
      <c r="O57" s="522"/>
      <c r="P57" s="522"/>
      <c r="Q57" s="340"/>
      <c r="S57" s="212"/>
      <c r="T57" s="213"/>
      <c r="W57" s="522"/>
      <c r="X57" s="522"/>
      <c r="Y57" s="522"/>
      <c r="Z57" s="522"/>
      <c r="AA57" s="522"/>
      <c r="AB57" s="522"/>
      <c r="AC57" s="522"/>
      <c r="AD57" s="522"/>
      <c r="AE57" s="522"/>
      <c r="AF57" s="522"/>
    </row>
    <row r="58" spans="1:32" ht="15.6" customHeight="1" x14ac:dyDescent="0.25">
      <c r="B58" s="212"/>
      <c r="C58" s="213"/>
      <c r="D58" s="238"/>
      <c r="G58" s="340"/>
      <c r="H58" s="340"/>
      <c r="I58" s="340"/>
      <c r="J58" s="340"/>
      <c r="K58" s="340"/>
      <c r="L58" s="340"/>
      <c r="M58" s="340"/>
      <c r="N58" s="340"/>
      <c r="O58" s="340"/>
      <c r="P58" s="340"/>
      <c r="Q58" s="340"/>
      <c r="S58" s="212"/>
      <c r="T58" s="213"/>
      <c r="W58" s="340"/>
      <c r="X58" s="340"/>
      <c r="Y58" s="340"/>
      <c r="Z58" s="340"/>
      <c r="AA58" s="340"/>
      <c r="AB58" s="340"/>
      <c r="AC58" s="340"/>
      <c r="AD58" s="340"/>
      <c r="AE58" s="340"/>
      <c r="AF58" s="340"/>
    </row>
    <row r="59" spans="1:32" x14ac:dyDescent="0.25">
      <c r="B59" s="223">
        <v>2</v>
      </c>
      <c r="C59" s="224">
        <f>SUM(C60:C69)</f>
        <v>0</v>
      </c>
      <c r="D59" s="237"/>
      <c r="E59" s="194" t="s">
        <v>135</v>
      </c>
      <c r="S59" s="223">
        <v>2</v>
      </c>
      <c r="T59" s="224">
        <f>SUM(T60:T69)</f>
        <v>0</v>
      </c>
      <c r="U59" s="194" t="s">
        <v>135</v>
      </c>
    </row>
    <row r="60" spans="1:32" ht="15" customHeight="1" x14ac:dyDescent="0.25">
      <c r="B60" s="212"/>
      <c r="C60" s="213">
        <f>IF(F60="X",1,0)</f>
        <v>0</v>
      </c>
      <c r="D60" s="238"/>
      <c r="F60" s="210"/>
      <c r="G60" s="519" t="s">
        <v>115</v>
      </c>
      <c r="H60" s="519"/>
      <c r="I60" s="519"/>
      <c r="J60" s="519"/>
      <c r="K60" s="519"/>
      <c r="L60" s="519"/>
      <c r="M60" s="519"/>
      <c r="N60" s="519"/>
      <c r="O60" s="519"/>
      <c r="P60" s="519"/>
      <c r="Q60" s="339"/>
      <c r="S60" s="212"/>
      <c r="T60" s="213">
        <f>IF(V60="X",1,0)</f>
        <v>0</v>
      </c>
      <c r="V60" s="211"/>
      <c r="W60" s="519" t="s">
        <v>115</v>
      </c>
      <c r="X60" s="519"/>
      <c r="Y60" s="519"/>
      <c r="Z60" s="519"/>
      <c r="AA60" s="519"/>
      <c r="AB60" s="519"/>
      <c r="AC60" s="519"/>
      <c r="AD60" s="519"/>
      <c r="AE60" s="519"/>
      <c r="AF60" s="519"/>
    </row>
    <row r="61" spans="1:32" x14ac:dyDescent="0.25">
      <c r="B61" s="212"/>
      <c r="C61" s="213"/>
      <c r="D61" s="238"/>
      <c r="G61" s="519"/>
      <c r="H61" s="519"/>
      <c r="I61" s="519"/>
      <c r="J61" s="519"/>
      <c r="K61" s="519"/>
      <c r="L61" s="519"/>
      <c r="M61" s="519"/>
      <c r="N61" s="519"/>
      <c r="O61" s="519"/>
      <c r="P61" s="519"/>
      <c r="Q61" s="339"/>
      <c r="S61" s="212"/>
      <c r="T61" s="213"/>
      <c r="W61" s="519"/>
      <c r="X61" s="519"/>
      <c r="Y61" s="519"/>
      <c r="Z61" s="519"/>
      <c r="AA61" s="519"/>
      <c r="AB61" s="519"/>
      <c r="AC61" s="519"/>
      <c r="AD61" s="519"/>
      <c r="AE61" s="519"/>
      <c r="AF61" s="519"/>
    </row>
    <row r="62" spans="1:32" ht="15.75" customHeight="1" x14ac:dyDescent="0.25">
      <c r="B62" s="212"/>
      <c r="C62" s="213">
        <f>IF(F62="X",1,0)</f>
        <v>0</v>
      </c>
      <c r="D62" s="238"/>
      <c r="E62" s="369"/>
      <c r="F62" s="210"/>
      <c r="G62" s="522" t="s">
        <v>120</v>
      </c>
      <c r="H62" s="522"/>
      <c r="I62" s="522"/>
      <c r="J62" s="522"/>
      <c r="K62" s="522"/>
      <c r="L62" s="522"/>
      <c r="M62" s="522"/>
      <c r="N62" s="522"/>
      <c r="O62" s="522"/>
      <c r="P62" s="522"/>
      <c r="Q62" s="340"/>
      <c r="S62" s="212"/>
      <c r="T62" s="213">
        <f>IF(V62="X",1,0)</f>
        <v>0</v>
      </c>
      <c r="U62" s="369"/>
      <c r="V62" s="211"/>
      <c r="W62" s="522" t="s">
        <v>120</v>
      </c>
      <c r="X62" s="522"/>
      <c r="Y62" s="522"/>
      <c r="Z62" s="522"/>
      <c r="AA62" s="522"/>
      <c r="AB62" s="522"/>
      <c r="AC62" s="522"/>
      <c r="AD62" s="522"/>
      <c r="AE62" s="522"/>
      <c r="AF62" s="522"/>
    </row>
    <row r="63" spans="1:32" x14ac:dyDescent="0.25">
      <c r="B63" s="212"/>
      <c r="C63" s="213"/>
      <c r="D63" s="238"/>
      <c r="G63" s="522"/>
      <c r="H63" s="522"/>
      <c r="I63" s="522"/>
      <c r="J63" s="522"/>
      <c r="K63" s="522"/>
      <c r="L63" s="522"/>
      <c r="M63" s="522"/>
      <c r="N63" s="522"/>
      <c r="O63" s="522"/>
      <c r="P63" s="522"/>
      <c r="Q63" s="340"/>
      <c r="S63" s="212"/>
      <c r="T63" s="213"/>
      <c r="W63" s="522"/>
      <c r="X63" s="522"/>
      <c r="Y63" s="522"/>
      <c r="Z63" s="522"/>
      <c r="AA63" s="522"/>
      <c r="AB63" s="522"/>
      <c r="AC63" s="522"/>
      <c r="AD63" s="522"/>
      <c r="AE63" s="522"/>
      <c r="AF63" s="522"/>
    </row>
    <row r="64" spans="1:32" x14ac:dyDescent="0.25">
      <c r="B64" s="212"/>
      <c r="C64" s="213"/>
      <c r="D64" s="238"/>
      <c r="G64" s="340"/>
      <c r="H64" s="340"/>
      <c r="I64" s="340"/>
      <c r="J64" s="340"/>
      <c r="K64" s="340"/>
      <c r="L64" s="340"/>
      <c r="M64" s="340"/>
      <c r="N64" s="340"/>
      <c r="O64" s="340"/>
      <c r="P64" s="340"/>
      <c r="Q64" s="340"/>
      <c r="S64" s="212"/>
      <c r="T64" s="213"/>
      <c r="W64" s="340"/>
      <c r="X64" s="340"/>
      <c r="Y64" s="340"/>
      <c r="Z64" s="340"/>
      <c r="AA64" s="340"/>
      <c r="AB64" s="340"/>
      <c r="AC64" s="340"/>
      <c r="AD64" s="340"/>
      <c r="AE64" s="340"/>
      <c r="AF64" s="340"/>
    </row>
    <row r="65" spans="2:32" ht="15" customHeight="1" x14ac:dyDescent="0.25">
      <c r="B65" s="212"/>
      <c r="C65" s="213">
        <f>IF(F65="X",1,0)</f>
        <v>0</v>
      </c>
      <c r="D65" s="238"/>
      <c r="F65" s="210"/>
      <c r="G65" s="522" t="s">
        <v>156</v>
      </c>
      <c r="H65" s="522"/>
      <c r="I65" s="522"/>
      <c r="J65" s="522"/>
      <c r="K65" s="522"/>
      <c r="L65" s="522"/>
      <c r="M65" s="522"/>
      <c r="N65" s="522"/>
      <c r="O65" s="522"/>
      <c r="P65" s="522"/>
      <c r="Q65" s="340"/>
      <c r="S65" s="212"/>
      <c r="T65" s="213">
        <f>IF(V65="X",1,0)</f>
        <v>0</v>
      </c>
      <c r="V65" s="211"/>
      <c r="W65" s="522" t="s">
        <v>156</v>
      </c>
      <c r="X65" s="522"/>
      <c r="Y65" s="522"/>
      <c r="Z65" s="522"/>
      <c r="AA65" s="522"/>
      <c r="AB65" s="522"/>
      <c r="AC65" s="522"/>
      <c r="AD65" s="522"/>
      <c r="AE65" s="522"/>
      <c r="AF65" s="522"/>
    </row>
    <row r="66" spans="2:32" ht="62.25" customHeight="1" x14ac:dyDescent="0.25">
      <c r="B66" s="212"/>
      <c r="C66" s="213"/>
      <c r="D66" s="238"/>
      <c r="G66" s="522"/>
      <c r="H66" s="522"/>
      <c r="I66" s="522"/>
      <c r="J66" s="522"/>
      <c r="K66" s="522"/>
      <c r="L66" s="522"/>
      <c r="M66" s="522"/>
      <c r="N66" s="522"/>
      <c r="O66" s="522"/>
      <c r="P66" s="522"/>
      <c r="Q66" s="340"/>
      <c r="S66" s="212"/>
      <c r="T66" s="213"/>
      <c r="W66" s="522"/>
      <c r="X66" s="522"/>
      <c r="Y66" s="522"/>
      <c r="Z66" s="522"/>
      <c r="AA66" s="522"/>
      <c r="AB66" s="522"/>
      <c r="AC66" s="522"/>
      <c r="AD66" s="522"/>
      <c r="AE66" s="522"/>
      <c r="AF66" s="522"/>
    </row>
    <row r="67" spans="2:32" ht="15" customHeight="1" x14ac:dyDescent="0.25">
      <c r="B67" s="212"/>
      <c r="C67" s="213">
        <f>IF(F67="X",1,0)</f>
        <v>0</v>
      </c>
      <c r="D67" s="238"/>
      <c r="F67" s="210"/>
      <c r="G67" s="522" t="s">
        <v>157</v>
      </c>
      <c r="H67" s="522"/>
      <c r="I67" s="522"/>
      <c r="J67" s="522"/>
      <c r="K67" s="522"/>
      <c r="L67" s="522"/>
      <c r="M67" s="522"/>
      <c r="N67" s="522"/>
      <c r="O67" s="522"/>
      <c r="P67" s="522"/>
      <c r="Q67" s="340"/>
      <c r="S67" s="212"/>
      <c r="T67" s="213">
        <f>IF(V67="X",1,0)</f>
        <v>0</v>
      </c>
      <c r="V67" s="211"/>
      <c r="W67" s="522" t="s">
        <v>157</v>
      </c>
      <c r="X67" s="522"/>
      <c r="Y67" s="522"/>
      <c r="Z67" s="522"/>
      <c r="AA67" s="522"/>
      <c r="AB67" s="522"/>
      <c r="AC67" s="522"/>
      <c r="AD67" s="522"/>
      <c r="AE67" s="522"/>
      <c r="AF67" s="522"/>
    </row>
    <row r="68" spans="2:32" x14ac:dyDescent="0.25">
      <c r="B68" s="212"/>
      <c r="C68" s="213"/>
      <c r="D68" s="238"/>
      <c r="G68" s="522"/>
      <c r="H68" s="522"/>
      <c r="I68" s="522"/>
      <c r="J68" s="522"/>
      <c r="K68" s="522"/>
      <c r="L68" s="522"/>
      <c r="M68" s="522"/>
      <c r="N68" s="522"/>
      <c r="O68" s="522"/>
      <c r="P68" s="522"/>
      <c r="Q68" s="340"/>
      <c r="S68" s="212"/>
      <c r="T68" s="213"/>
      <c r="W68" s="522"/>
      <c r="X68" s="522"/>
      <c r="Y68" s="522"/>
      <c r="Z68" s="522"/>
      <c r="AA68" s="522"/>
      <c r="AB68" s="522"/>
      <c r="AC68" s="522"/>
      <c r="AD68" s="522"/>
      <c r="AE68" s="522"/>
      <c r="AF68" s="522"/>
    </row>
    <row r="69" spans="2:32" x14ac:dyDescent="0.25">
      <c r="B69" s="212"/>
      <c r="C69" s="213">
        <f>IF(F69="X",1,0)</f>
        <v>0</v>
      </c>
      <c r="D69" s="238"/>
      <c r="F69" s="210"/>
      <c r="G69" s="522" t="s">
        <v>121</v>
      </c>
      <c r="H69" s="522"/>
      <c r="I69" s="522"/>
      <c r="J69" s="522"/>
      <c r="K69" s="522"/>
      <c r="L69" s="522"/>
      <c r="M69" s="522"/>
      <c r="N69" s="522"/>
      <c r="O69" s="522"/>
      <c r="P69" s="522"/>
      <c r="Q69" s="340"/>
      <c r="S69" s="212"/>
      <c r="T69" s="213">
        <f>IF(V69="X",1,0)</f>
        <v>0</v>
      </c>
      <c r="V69" s="211"/>
      <c r="W69" s="522" t="s">
        <v>121</v>
      </c>
      <c r="X69" s="522"/>
      <c r="Y69" s="522"/>
      <c r="Z69" s="522"/>
      <c r="AA69" s="522"/>
      <c r="AB69" s="522"/>
      <c r="AC69" s="522"/>
      <c r="AD69" s="522"/>
      <c r="AE69" s="522"/>
      <c r="AF69" s="522"/>
    </row>
    <row r="70" spans="2:32" x14ac:dyDescent="0.25">
      <c r="B70" s="212"/>
      <c r="C70" s="213"/>
      <c r="D70" s="238"/>
      <c r="G70" s="522"/>
      <c r="H70" s="522"/>
      <c r="I70" s="522"/>
      <c r="J70" s="522"/>
      <c r="K70" s="522"/>
      <c r="L70" s="522"/>
      <c r="M70" s="522"/>
      <c r="N70" s="522"/>
      <c r="O70" s="522"/>
      <c r="P70" s="522"/>
      <c r="Q70" s="340"/>
      <c r="S70" s="212"/>
      <c r="T70" s="213"/>
      <c r="W70" s="522"/>
      <c r="X70" s="522"/>
      <c r="Y70" s="522"/>
      <c r="Z70" s="522"/>
      <c r="AA70" s="522"/>
      <c r="AB70" s="522"/>
      <c r="AC70" s="522"/>
      <c r="AD70" s="522"/>
      <c r="AE70" s="522"/>
      <c r="AF70" s="522"/>
    </row>
    <row r="71" spans="2:32" x14ac:dyDescent="0.25">
      <c r="B71" s="223">
        <v>3</v>
      </c>
      <c r="C71" s="224">
        <f>SUM(C72:C77)</f>
        <v>0</v>
      </c>
      <c r="D71" s="237"/>
      <c r="E71" s="194" t="s">
        <v>136</v>
      </c>
      <c r="S71" s="223">
        <v>3</v>
      </c>
      <c r="T71" s="224">
        <f>SUM(T72:T77)</f>
        <v>0</v>
      </c>
      <c r="U71" s="194" t="s">
        <v>136</v>
      </c>
    </row>
    <row r="72" spans="2:32" ht="15.75" customHeight="1" x14ac:dyDescent="0.25">
      <c r="B72" s="212"/>
      <c r="C72" s="213">
        <f>IF(F72="X",1,0)</f>
        <v>0</v>
      </c>
      <c r="D72" s="238"/>
      <c r="F72" s="210"/>
      <c r="G72" s="519" t="s">
        <v>132</v>
      </c>
      <c r="H72" s="519"/>
      <c r="I72" s="519"/>
      <c r="J72" s="519"/>
      <c r="K72" s="519"/>
      <c r="L72" s="519"/>
      <c r="M72" s="519"/>
      <c r="N72" s="519"/>
      <c r="O72" s="519"/>
      <c r="P72" s="519"/>
      <c r="Q72" s="339"/>
      <c r="S72" s="212"/>
      <c r="T72" s="213">
        <f>IF(V72="X",1,0)</f>
        <v>0</v>
      </c>
      <c r="V72" s="211"/>
      <c r="W72" s="519" t="s">
        <v>132</v>
      </c>
      <c r="X72" s="519"/>
      <c r="Y72" s="519"/>
      <c r="Z72" s="519"/>
      <c r="AA72" s="519"/>
      <c r="AB72" s="519"/>
      <c r="AC72" s="519"/>
      <c r="AD72" s="519"/>
      <c r="AE72" s="519"/>
      <c r="AF72" s="519"/>
    </row>
    <row r="73" spans="2:32" x14ac:dyDescent="0.25">
      <c r="B73" s="212"/>
      <c r="C73" s="213"/>
      <c r="D73" s="238"/>
      <c r="G73" s="519"/>
      <c r="H73" s="519"/>
      <c r="I73" s="519"/>
      <c r="J73" s="519"/>
      <c r="K73" s="519"/>
      <c r="L73" s="519"/>
      <c r="M73" s="519"/>
      <c r="N73" s="519"/>
      <c r="O73" s="519"/>
      <c r="P73" s="519"/>
      <c r="Q73" s="339"/>
      <c r="S73" s="212"/>
      <c r="T73" s="213"/>
      <c r="W73" s="519"/>
      <c r="X73" s="519"/>
      <c r="Y73" s="519"/>
      <c r="Z73" s="519"/>
      <c r="AA73" s="519"/>
      <c r="AB73" s="519"/>
      <c r="AC73" s="519"/>
      <c r="AD73" s="519"/>
      <c r="AE73" s="519"/>
      <c r="AF73" s="519"/>
    </row>
    <row r="74" spans="2:32" ht="15.75" customHeight="1" x14ac:dyDescent="0.25">
      <c r="B74" s="212"/>
      <c r="C74" s="213">
        <f>IF(F74="X",1,0)</f>
        <v>0</v>
      </c>
      <c r="D74" s="238"/>
      <c r="F74" s="210"/>
      <c r="G74" s="519" t="s">
        <v>133</v>
      </c>
      <c r="H74" s="519"/>
      <c r="I74" s="519"/>
      <c r="J74" s="519"/>
      <c r="K74" s="519"/>
      <c r="L74" s="519"/>
      <c r="M74" s="519"/>
      <c r="N74" s="519"/>
      <c r="O74" s="519"/>
      <c r="P74" s="519"/>
      <c r="Q74" s="339"/>
      <c r="S74" s="212"/>
      <c r="T74" s="213">
        <f>IF(V74="X",1,0)</f>
        <v>0</v>
      </c>
      <c r="V74" s="211"/>
      <c r="W74" s="519" t="s">
        <v>133</v>
      </c>
      <c r="X74" s="519"/>
      <c r="Y74" s="519"/>
      <c r="Z74" s="519"/>
      <c r="AA74" s="519"/>
      <c r="AB74" s="519"/>
      <c r="AC74" s="519"/>
      <c r="AD74" s="519"/>
      <c r="AE74" s="519"/>
      <c r="AF74" s="519"/>
    </row>
    <row r="75" spans="2:32" x14ac:dyDescent="0.25">
      <c r="B75" s="212"/>
      <c r="C75" s="213"/>
      <c r="D75" s="238"/>
      <c r="G75" s="519"/>
      <c r="H75" s="519"/>
      <c r="I75" s="519"/>
      <c r="J75" s="519"/>
      <c r="K75" s="519"/>
      <c r="L75" s="519"/>
      <c r="M75" s="519"/>
      <c r="N75" s="519"/>
      <c r="O75" s="519"/>
      <c r="P75" s="519"/>
      <c r="Q75" s="339"/>
      <c r="S75" s="212"/>
      <c r="T75" s="213"/>
      <c r="W75" s="519"/>
      <c r="X75" s="519"/>
      <c r="Y75" s="519"/>
      <c r="Z75" s="519"/>
      <c r="AA75" s="519"/>
      <c r="AB75" s="519"/>
      <c r="AC75" s="519"/>
      <c r="AD75" s="519"/>
      <c r="AE75" s="519"/>
      <c r="AF75" s="519"/>
    </row>
    <row r="76" spans="2:32" ht="15" hidden="1" customHeight="1" x14ac:dyDescent="0.25">
      <c r="B76" s="212"/>
      <c r="C76" s="213"/>
      <c r="D76" s="238"/>
      <c r="G76" s="519"/>
      <c r="H76" s="519"/>
      <c r="I76" s="519"/>
      <c r="J76" s="519"/>
      <c r="K76" s="519"/>
      <c r="L76" s="519"/>
      <c r="M76" s="519"/>
      <c r="N76" s="519"/>
      <c r="O76" s="519"/>
      <c r="P76" s="519"/>
      <c r="Q76" s="339"/>
      <c r="S76" s="212"/>
      <c r="T76" s="213"/>
      <c r="W76" s="519"/>
      <c r="X76" s="519"/>
      <c r="Y76" s="519"/>
      <c r="Z76" s="519"/>
      <c r="AA76" s="519"/>
      <c r="AB76" s="519"/>
      <c r="AC76" s="519"/>
      <c r="AD76" s="519"/>
      <c r="AE76" s="519"/>
      <c r="AF76" s="519"/>
    </row>
    <row r="77" spans="2:32" ht="15" customHeight="1" x14ac:dyDescent="0.25">
      <c r="B77" s="212"/>
      <c r="C77" s="213">
        <f>IF(F77="X",1,0)</f>
        <v>0</v>
      </c>
      <c r="D77" s="238"/>
      <c r="F77" s="210"/>
      <c r="G77" s="519" t="s">
        <v>134</v>
      </c>
      <c r="H77" s="519"/>
      <c r="I77" s="519"/>
      <c r="J77" s="519"/>
      <c r="K77" s="519"/>
      <c r="L77" s="519"/>
      <c r="M77" s="519"/>
      <c r="N77" s="519"/>
      <c r="O77" s="519"/>
      <c r="P77" s="519"/>
      <c r="Q77" s="339"/>
      <c r="S77" s="212"/>
      <c r="T77" s="213">
        <f>IF(V77="X",1,0)</f>
        <v>0</v>
      </c>
      <c r="V77" s="211"/>
      <c r="W77" s="519" t="s">
        <v>134</v>
      </c>
      <c r="X77" s="519"/>
      <c r="Y77" s="519"/>
      <c r="Z77" s="519"/>
      <c r="AA77" s="519"/>
      <c r="AB77" s="519"/>
      <c r="AC77" s="519"/>
      <c r="AD77" s="519"/>
      <c r="AE77" s="519"/>
      <c r="AF77" s="519"/>
    </row>
    <row r="78" spans="2:32" ht="14.25" customHeight="1" x14ac:dyDescent="0.25">
      <c r="B78" s="212"/>
      <c r="C78" s="213"/>
      <c r="D78" s="238"/>
      <c r="G78" s="519"/>
      <c r="H78" s="519"/>
      <c r="I78" s="519"/>
      <c r="J78" s="519"/>
      <c r="K78" s="519"/>
      <c r="L78" s="519"/>
      <c r="M78" s="519"/>
      <c r="N78" s="519"/>
      <c r="O78" s="519"/>
      <c r="P78" s="519"/>
      <c r="Q78" s="339"/>
      <c r="S78" s="212"/>
      <c r="T78" s="213"/>
      <c r="W78" s="519"/>
      <c r="X78" s="519"/>
      <c r="Y78" s="519"/>
      <c r="Z78" s="519"/>
      <c r="AA78" s="519"/>
      <c r="AB78" s="519"/>
      <c r="AC78" s="519"/>
      <c r="AD78" s="519"/>
      <c r="AE78" s="519"/>
      <c r="AF78" s="519"/>
    </row>
    <row r="79" spans="2:32" ht="15.6" customHeight="1" x14ac:dyDescent="0.25">
      <c r="B79" s="212"/>
      <c r="C79" s="213"/>
      <c r="D79" s="238"/>
      <c r="G79" s="339"/>
      <c r="H79" s="339"/>
      <c r="I79" s="339"/>
      <c r="J79" s="339"/>
      <c r="K79" s="339"/>
      <c r="L79" s="339"/>
      <c r="M79" s="339"/>
      <c r="N79" s="339"/>
      <c r="O79" s="339"/>
      <c r="P79" s="339"/>
      <c r="Q79" s="339"/>
      <c r="S79" s="212"/>
      <c r="T79" s="213"/>
      <c r="W79" s="339"/>
      <c r="X79" s="339"/>
      <c r="Y79" s="339"/>
      <c r="Z79" s="339"/>
      <c r="AA79" s="339"/>
      <c r="AB79" s="339"/>
      <c r="AC79" s="339"/>
      <c r="AD79" s="339"/>
      <c r="AE79" s="339"/>
      <c r="AF79" s="339"/>
    </row>
    <row r="80" spans="2:32" ht="22.5" customHeight="1" thickBot="1" x14ac:dyDescent="0.3">
      <c r="B80" s="212"/>
      <c r="C80" s="213"/>
      <c r="D80" s="238"/>
      <c r="E80" s="203" t="s">
        <v>112</v>
      </c>
      <c r="F80" s="201"/>
      <c r="G80" s="201"/>
      <c r="H80" s="201"/>
      <c r="I80" s="201"/>
      <c r="J80" s="201"/>
      <c r="K80" s="201"/>
      <c r="L80" s="201"/>
      <c r="M80" s="201"/>
      <c r="N80" s="201"/>
      <c r="O80" s="201"/>
      <c r="P80" s="201"/>
      <c r="Q80" s="202"/>
      <c r="S80" s="212"/>
      <c r="T80" s="213"/>
      <c r="U80" s="203" t="s">
        <v>112</v>
      </c>
      <c r="V80" s="201"/>
      <c r="W80" s="201"/>
      <c r="X80" s="201"/>
      <c r="Y80" s="201"/>
      <c r="Z80" s="201"/>
      <c r="AA80" s="201"/>
      <c r="AB80" s="201"/>
      <c r="AC80" s="201"/>
      <c r="AD80" s="201"/>
      <c r="AE80" s="201"/>
      <c r="AF80" s="201"/>
    </row>
    <row r="81" spans="2:32" ht="14.25" customHeight="1" x14ac:dyDescent="0.25">
      <c r="B81" s="212"/>
      <c r="C81" s="213"/>
      <c r="D81" s="238"/>
      <c r="E81" s="215"/>
      <c r="S81" s="212"/>
      <c r="T81" s="213"/>
      <c r="U81" s="215"/>
    </row>
    <row r="82" spans="2:32" ht="14.25" customHeight="1" x14ac:dyDescent="0.25">
      <c r="B82" s="223">
        <v>2</v>
      </c>
      <c r="C82" s="224">
        <f>SUM(C83:C85)</f>
        <v>0</v>
      </c>
      <c r="D82" s="237"/>
      <c r="E82" s="194" t="s">
        <v>184</v>
      </c>
      <c r="S82" s="223">
        <v>2</v>
      </c>
      <c r="T82" s="224">
        <f>SUM(T83:T85)</f>
        <v>0</v>
      </c>
      <c r="U82" s="194" t="s">
        <v>184</v>
      </c>
    </row>
    <row r="83" spans="2:32" ht="14.25" customHeight="1" x14ac:dyDescent="0.25">
      <c r="B83" s="212"/>
      <c r="C83" s="213">
        <f>IF(F83="X",1,0)</f>
        <v>0</v>
      </c>
      <c r="D83" s="238"/>
      <c r="F83" s="210"/>
      <c r="G83" s="519" t="s">
        <v>209</v>
      </c>
      <c r="H83" s="519"/>
      <c r="I83" s="519"/>
      <c r="J83" s="519"/>
      <c r="K83" s="519"/>
      <c r="L83" s="519"/>
      <c r="M83" s="519"/>
      <c r="N83" s="519"/>
      <c r="O83" s="519"/>
      <c r="P83" s="519"/>
      <c r="Q83" s="339"/>
      <c r="S83" s="212"/>
      <c r="T83" s="213">
        <f>IF(V83="X",1,0)</f>
        <v>0</v>
      </c>
      <c r="V83" s="211"/>
      <c r="W83" s="519" t="s">
        <v>209</v>
      </c>
      <c r="X83" s="519"/>
      <c r="Y83" s="519"/>
      <c r="Z83" s="519"/>
      <c r="AA83" s="519"/>
      <c r="AB83" s="519"/>
      <c r="AC83" s="519"/>
      <c r="AD83" s="519"/>
      <c r="AE83" s="519"/>
      <c r="AF83" s="519"/>
    </row>
    <row r="84" spans="2:32" ht="14.25" customHeight="1" x14ac:dyDescent="0.25">
      <c r="B84" s="212"/>
      <c r="C84" s="213"/>
      <c r="D84" s="238"/>
      <c r="G84" s="519"/>
      <c r="H84" s="519"/>
      <c r="I84" s="519"/>
      <c r="J84" s="519"/>
      <c r="K84" s="519"/>
      <c r="L84" s="519"/>
      <c r="M84" s="519"/>
      <c r="N84" s="519"/>
      <c r="O84" s="519"/>
      <c r="P84" s="519"/>
      <c r="Q84" s="339"/>
      <c r="S84" s="212"/>
      <c r="T84" s="213"/>
      <c r="W84" s="519"/>
      <c r="X84" s="519"/>
      <c r="Y84" s="519"/>
      <c r="Z84" s="519"/>
      <c r="AA84" s="519"/>
      <c r="AB84" s="519"/>
      <c r="AC84" s="519"/>
      <c r="AD84" s="519"/>
      <c r="AE84" s="519"/>
      <c r="AF84" s="519"/>
    </row>
    <row r="85" spans="2:32" ht="14.25" customHeight="1" x14ac:dyDescent="0.25">
      <c r="B85" s="212"/>
      <c r="C85" s="213">
        <f>IF(F85="X",1,0)</f>
        <v>0</v>
      </c>
      <c r="D85" s="238"/>
      <c r="F85" s="210"/>
      <c r="G85" s="519" t="s">
        <v>211</v>
      </c>
      <c r="H85" s="519"/>
      <c r="I85" s="519"/>
      <c r="J85" s="519"/>
      <c r="K85" s="519"/>
      <c r="L85" s="519"/>
      <c r="M85" s="519"/>
      <c r="N85" s="519"/>
      <c r="O85" s="519"/>
      <c r="P85" s="519"/>
      <c r="Q85" s="339"/>
      <c r="S85" s="212"/>
      <c r="T85" s="213">
        <f>IF(V85="X",1,0)</f>
        <v>0</v>
      </c>
      <c r="V85" s="211"/>
      <c r="W85" s="519" t="s">
        <v>211</v>
      </c>
      <c r="X85" s="519"/>
      <c r="Y85" s="519"/>
      <c r="Z85" s="519"/>
      <c r="AA85" s="519"/>
      <c r="AB85" s="519"/>
      <c r="AC85" s="519"/>
      <c r="AD85" s="519"/>
      <c r="AE85" s="519"/>
      <c r="AF85" s="519"/>
    </row>
    <row r="86" spans="2:32" ht="15.75" x14ac:dyDescent="0.25">
      <c r="B86" s="212"/>
      <c r="C86" s="213"/>
      <c r="D86" s="238"/>
      <c r="F86" s="369"/>
      <c r="G86" s="339"/>
      <c r="H86" s="339"/>
      <c r="I86" s="339"/>
      <c r="J86" s="339"/>
      <c r="K86" s="339"/>
      <c r="L86" s="339"/>
      <c r="M86" s="339"/>
      <c r="N86" s="339"/>
      <c r="O86" s="339"/>
      <c r="P86" s="339"/>
      <c r="Q86" s="339"/>
      <c r="S86" s="212"/>
      <c r="T86" s="213"/>
      <c r="V86" s="369"/>
      <c r="W86" s="339"/>
      <c r="X86" s="339"/>
      <c r="Y86" s="339"/>
      <c r="Z86" s="339"/>
      <c r="AA86" s="339"/>
      <c r="AB86" s="339"/>
      <c r="AC86" s="339"/>
      <c r="AD86" s="339"/>
      <c r="AE86" s="339"/>
      <c r="AF86" s="339"/>
    </row>
    <row r="87" spans="2:32" ht="15" customHeight="1" x14ac:dyDescent="0.25">
      <c r="B87" s="223">
        <v>2</v>
      </c>
      <c r="C87" s="224">
        <f>SUM(C88:C91)</f>
        <v>0</v>
      </c>
      <c r="D87" s="237"/>
      <c r="E87" s="194" t="s">
        <v>185</v>
      </c>
      <c r="S87" s="223">
        <v>3</v>
      </c>
      <c r="T87" s="224">
        <f>SUM(T88:T91)</f>
        <v>0</v>
      </c>
      <c r="U87" s="194" t="s">
        <v>185</v>
      </c>
    </row>
    <row r="88" spans="2:32" ht="15" customHeight="1" x14ac:dyDescent="0.25">
      <c r="B88" s="212"/>
      <c r="C88" s="213">
        <f>IF(F88="X",1,0)</f>
        <v>0</v>
      </c>
      <c r="D88" s="238"/>
      <c r="F88" s="210"/>
      <c r="G88" s="519" t="s">
        <v>210</v>
      </c>
      <c r="H88" s="519"/>
      <c r="I88" s="519"/>
      <c r="J88" s="519"/>
      <c r="K88" s="519"/>
      <c r="L88" s="519"/>
      <c r="M88" s="519"/>
      <c r="N88" s="519"/>
      <c r="O88" s="519"/>
      <c r="P88" s="519"/>
      <c r="Q88" s="339"/>
      <c r="S88" s="212"/>
      <c r="T88" s="213">
        <f>IF(V88="X",1,0)</f>
        <v>0</v>
      </c>
      <c r="V88" s="211"/>
      <c r="W88" s="519" t="s">
        <v>19</v>
      </c>
      <c r="X88" s="519"/>
      <c r="Y88" s="519"/>
      <c r="Z88" s="519"/>
      <c r="AA88" s="519"/>
      <c r="AB88" s="519"/>
      <c r="AC88" s="519"/>
      <c r="AD88" s="519"/>
      <c r="AE88" s="519"/>
      <c r="AF88" s="519"/>
    </row>
    <row r="89" spans="2:32" ht="15" customHeight="1" x14ac:dyDescent="0.25">
      <c r="B89" s="212"/>
      <c r="C89" s="213"/>
      <c r="D89" s="238"/>
      <c r="G89" s="519"/>
      <c r="H89" s="519"/>
      <c r="I89" s="519"/>
      <c r="J89" s="519"/>
      <c r="K89" s="519"/>
      <c r="L89" s="519"/>
      <c r="M89" s="519"/>
      <c r="N89" s="519"/>
      <c r="O89" s="519"/>
      <c r="P89" s="519"/>
      <c r="Q89" s="339"/>
      <c r="S89" s="212"/>
      <c r="T89" s="213"/>
      <c r="W89" s="519"/>
      <c r="X89" s="519"/>
      <c r="Y89" s="519"/>
      <c r="Z89" s="519"/>
      <c r="AA89" s="519"/>
      <c r="AB89" s="519"/>
      <c r="AC89" s="519"/>
      <c r="AD89" s="519"/>
      <c r="AE89" s="519"/>
      <c r="AF89" s="519"/>
    </row>
    <row r="90" spans="2:32" ht="15" customHeight="1" x14ac:dyDescent="0.25">
      <c r="B90" s="212"/>
      <c r="C90" s="213">
        <f>IF(F90="X",1,0)</f>
        <v>0</v>
      </c>
      <c r="D90" s="238"/>
      <c r="F90" s="210"/>
      <c r="G90" s="519" t="s">
        <v>137</v>
      </c>
      <c r="H90" s="519"/>
      <c r="I90" s="519"/>
      <c r="J90" s="519"/>
      <c r="K90" s="519"/>
      <c r="L90" s="519"/>
      <c r="M90" s="519"/>
      <c r="N90" s="519"/>
      <c r="O90" s="519"/>
      <c r="P90" s="519"/>
      <c r="Q90" s="339"/>
      <c r="S90" s="212"/>
      <c r="T90" s="213">
        <f>IF(V90="X",1,0)</f>
        <v>0</v>
      </c>
      <c r="V90" s="211"/>
      <c r="W90" s="519" t="s">
        <v>137</v>
      </c>
      <c r="X90" s="519"/>
      <c r="Y90" s="519"/>
      <c r="Z90" s="519"/>
      <c r="AA90" s="519"/>
      <c r="AB90" s="519"/>
      <c r="AC90" s="519"/>
      <c r="AD90" s="519"/>
      <c r="AE90" s="519"/>
      <c r="AF90" s="519"/>
    </row>
    <row r="91" spans="2:32" ht="15" customHeight="1" x14ac:dyDescent="0.25">
      <c r="B91" s="212"/>
      <c r="C91" s="213"/>
      <c r="D91" s="238"/>
      <c r="G91" s="519"/>
      <c r="H91" s="519"/>
      <c r="I91" s="519"/>
      <c r="J91" s="519"/>
      <c r="K91" s="519"/>
      <c r="L91" s="519"/>
      <c r="M91" s="519"/>
      <c r="N91" s="519"/>
      <c r="O91" s="519"/>
      <c r="P91" s="519"/>
      <c r="Q91" s="339"/>
      <c r="S91" s="212"/>
      <c r="T91" s="213"/>
      <c r="W91" s="519"/>
      <c r="X91" s="519"/>
      <c r="Y91" s="519"/>
      <c r="Z91" s="519"/>
      <c r="AA91" s="519"/>
      <c r="AB91" s="519"/>
      <c r="AC91" s="519"/>
      <c r="AD91" s="519"/>
      <c r="AE91" s="519"/>
      <c r="AF91" s="519"/>
    </row>
    <row r="92" spans="2:32" ht="15" customHeight="1" x14ac:dyDescent="0.25">
      <c r="B92" s="212"/>
      <c r="C92" s="213"/>
      <c r="D92" s="238"/>
      <c r="G92" s="339"/>
      <c r="H92" s="339"/>
      <c r="I92" s="339"/>
      <c r="J92" s="339"/>
      <c r="K92" s="339"/>
      <c r="L92" s="339"/>
      <c r="M92" s="339"/>
      <c r="N92" s="339"/>
      <c r="O92" s="339"/>
      <c r="P92" s="339"/>
      <c r="Q92" s="339"/>
      <c r="S92" s="212"/>
      <c r="T92" s="213"/>
      <c r="W92" s="339"/>
      <c r="X92" s="339"/>
      <c r="Y92" s="339"/>
      <c r="Z92" s="339"/>
      <c r="AA92" s="339"/>
      <c r="AB92" s="339"/>
      <c r="AC92" s="339"/>
      <c r="AD92" s="339"/>
      <c r="AE92" s="339"/>
      <c r="AF92" s="339"/>
    </row>
    <row r="93" spans="2:32" ht="15" customHeight="1" x14ac:dyDescent="0.25">
      <c r="B93" s="223">
        <v>4</v>
      </c>
      <c r="C93" s="224">
        <f>SUM(C94:C100)</f>
        <v>0</v>
      </c>
      <c r="D93" s="237"/>
      <c r="E93" s="194" t="s">
        <v>186</v>
      </c>
      <c r="S93" s="223">
        <v>4</v>
      </c>
      <c r="T93" s="224">
        <f>SUM(T94:T100)</f>
        <v>0</v>
      </c>
      <c r="U93" s="194" t="s">
        <v>186</v>
      </c>
    </row>
    <row r="94" spans="2:32" ht="15" customHeight="1" x14ac:dyDescent="0.25">
      <c r="B94" s="212"/>
      <c r="C94" s="213">
        <f>IF(F94="X",1,0)</f>
        <v>0</v>
      </c>
      <c r="D94" s="238"/>
      <c r="F94" s="210"/>
      <c r="G94" s="519" t="s">
        <v>19</v>
      </c>
      <c r="H94" s="519"/>
      <c r="I94" s="519"/>
      <c r="J94" s="519"/>
      <c r="K94" s="519"/>
      <c r="L94" s="519"/>
      <c r="M94" s="519"/>
      <c r="N94" s="519"/>
      <c r="O94" s="519"/>
      <c r="P94" s="519"/>
      <c r="Q94" s="339"/>
      <c r="S94" s="212"/>
      <c r="T94" s="213">
        <f>IF(V94="X",1,0)</f>
        <v>0</v>
      </c>
      <c r="V94" s="211"/>
      <c r="W94" s="519" t="s">
        <v>19</v>
      </c>
      <c r="X94" s="519"/>
      <c r="Y94" s="519"/>
      <c r="Z94" s="519"/>
      <c r="AA94" s="519"/>
      <c r="AB94" s="519"/>
      <c r="AC94" s="519"/>
      <c r="AD94" s="519"/>
      <c r="AE94" s="519"/>
      <c r="AF94" s="519"/>
    </row>
    <row r="95" spans="2:32" ht="15" customHeight="1" x14ac:dyDescent="0.25">
      <c r="B95" s="212"/>
      <c r="C95" s="213"/>
      <c r="D95" s="238"/>
      <c r="G95" s="519"/>
      <c r="H95" s="519"/>
      <c r="I95" s="519"/>
      <c r="J95" s="519"/>
      <c r="K95" s="519"/>
      <c r="L95" s="519"/>
      <c r="M95" s="519"/>
      <c r="N95" s="519"/>
      <c r="O95" s="519"/>
      <c r="P95" s="519"/>
      <c r="Q95" s="339"/>
      <c r="S95" s="212"/>
      <c r="T95" s="213"/>
      <c r="W95" s="519"/>
      <c r="X95" s="519"/>
      <c r="Y95" s="519"/>
      <c r="Z95" s="519"/>
      <c r="AA95" s="519"/>
      <c r="AB95" s="519"/>
      <c r="AC95" s="519"/>
      <c r="AD95" s="519"/>
      <c r="AE95" s="519"/>
      <c r="AF95" s="519"/>
    </row>
    <row r="96" spans="2:32" ht="15" customHeight="1" x14ac:dyDescent="0.25">
      <c r="B96" s="212"/>
      <c r="C96" s="213">
        <f>IF(F96="X",1,0)</f>
        <v>0</v>
      </c>
      <c r="D96" s="238"/>
      <c r="F96" s="210"/>
      <c r="G96" s="519" t="s">
        <v>70</v>
      </c>
      <c r="H96" s="519"/>
      <c r="I96" s="519"/>
      <c r="J96" s="519"/>
      <c r="K96" s="519"/>
      <c r="L96" s="519"/>
      <c r="M96" s="519"/>
      <c r="N96" s="519"/>
      <c r="O96" s="519"/>
      <c r="P96" s="519"/>
      <c r="Q96" s="339"/>
      <c r="S96" s="212"/>
      <c r="T96" s="213">
        <f>IF(V96="X",1,0)</f>
        <v>0</v>
      </c>
      <c r="V96" s="211"/>
      <c r="W96" s="519" t="s">
        <v>70</v>
      </c>
      <c r="X96" s="519"/>
      <c r="Y96" s="519"/>
      <c r="Z96" s="519"/>
      <c r="AA96" s="519"/>
      <c r="AB96" s="519"/>
      <c r="AC96" s="519"/>
      <c r="AD96" s="519"/>
      <c r="AE96" s="519"/>
      <c r="AF96" s="519"/>
    </row>
    <row r="97" spans="2:32" ht="15" customHeight="1" x14ac:dyDescent="0.25">
      <c r="B97" s="212"/>
      <c r="C97" s="213"/>
      <c r="D97" s="238"/>
      <c r="G97" s="519"/>
      <c r="H97" s="519"/>
      <c r="I97" s="519"/>
      <c r="J97" s="519"/>
      <c r="K97" s="519"/>
      <c r="L97" s="519"/>
      <c r="M97" s="519"/>
      <c r="N97" s="519"/>
      <c r="O97" s="519"/>
      <c r="P97" s="519"/>
      <c r="Q97" s="339"/>
      <c r="S97" s="212"/>
      <c r="T97" s="213"/>
      <c r="W97" s="519"/>
      <c r="X97" s="519"/>
      <c r="Y97" s="519"/>
      <c r="Z97" s="519"/>
      <c r="AA97" s="519"/>
      <c r="AB97" s="519"/>
      <c r="AC97" s="519"/>
      <c r="AD97" s="519"/>
      <c r="AE97" s="519"/>
      <c r="AF97" s="519"/>
    </row>
    <row r="98" spans="2:32" ht="15" customHeight="1" x14ac:dyDescent="0.25">
      <c r="B98" s="212"/>
      <c r="C98" s="213">
        <f>IF(F98="X",1,0)</f>
        <v>0</v>
      </c>
      <c r="D98" s="238"/>
      <c r="F98" s="210"/>
      <c r="G98" s="519" t="s">
        <v>236</v>
      </c>
      <c r="H98" s="519"/>
      <c r="I98" s="519"/>
      <c r="J98" s="519"/>
      <c r="K98" s="519"/>
      <c r="L98" s="519"/>
      <c r="M98" s="519"/>
      <c r="N98" s="519"/>
      <c r="O98" s="519"/>
      <c r="P98" s="519"/>
      <c r="Q98" s="339"/>
      <c r="S98" s="212"/>
      <c r="T98" s="213">
        <f>IF(V98="X",1,0)</f>
        <v>0</v>
      </c>
      <c r="V98" s="211"/>
      <c r="W98" s="519" t="s">
        <v>236</v>
      </c>
      <c r="X98" s="519"/>
      <c r="Y98" s="519"/>
      <c r="Z98" s="519"/>
      <c r="AA98" s="519"/>
      <c r="AB98" s="519"/>
      <c r="AC98" s="519"/>
      <c r="AD98" s="519"/>
      <c r="AE98" s="519"/>
      <c r="AF98" s="519"/>
    </row>
    <row r="99" spans="2:32" ht="20.25" customHeight="1" x14ac:dyDescent="0.25">
      <c r="B99" s="212"/>
      <c r="C99" s="213"/>
      <c r="D99" s="238"/>
      <c r="G99" s="519"/>
      <c r="H99" s="519"/>
      <c r="I99" s="519"/>
      <c r="J99" s="519"/>
      <c r="K99" s="519"/>
      <c r="L99" s="519"/>
      <c r="M99" s="519"/>
      <c r="N99" s="519"/>
      <c r="O99" s="519"/>
      <c r="P99" s="519"/>
      <c r="Q99" s="339"/>
      <c r="S99" s="212"/>
      <c r="T99" s="213"/>
      <c r="W99" s="519"/>
      <c r="X99" s="519"/>
      <c r="Y99" s="519"/>
      <c r="Z99" s="519"/>
      <c r="AA99" s="519"/>
      <c r="AB99" s="519"/>
      <c r="AC99" s="519"/>
      <c r="AD99" s="519"/>
      <c r="AE99" s="519"/>
      <c r="AF99" s="519"/>
    </row>
    <row r="100" spans="2:32" x14ac:dyDescent="0.25">
      <c r="B100" s="212"/>
      <c r="C100" s="213">
        <f>IF(F100="X",1,0)</f>
        <v>0</v>
      </c>
      <c r="D100" s="238"/>
      <c r="F100" s="210"/>
      <c r="G100" s="520" t="s">
        <v>218</v>
      </c>
      <c r="H100" s="520"/>
      <c r="I100" s="520"/>
      <c r="J100" s="520"/>
      <c r="K100" s="520"/>
      <c r="L100" s="520"/>
      <c r="M100" s="520"/>
      <c r="N100" s="520"/>
      <c r="O100" s="520"/>
      <c r="P100" s="520"/>
      <c r="Q100" s="339"/>
      <c r="S100" s="212"/>
      <c r="T100" s="213">
        <f>IF(V100="X",1,0)</f>
        <v>0</v>
      </c>
      <c r="V100" s="211"/>
      <c r="W100" s="520" t="s">
        <v>218</v>
      </c>
      <c r="X100" s="520"/>
      <c r="Y100" s="520"/>
      <c r="Z100" s="520"/>
      <c r="AA100" s="520"/>
      <c r="AB100" s="520"/>
      <c r="AC100" s="520"/>
      <c r="AD100" s="520"/>
      <c r="AE100" s="520"/>
      <c r="AF100" s="520"/>
    </row>
    <row r="101" spans="2:32" ht="19.5" customHeight="1" x14ac:dyDescent="0.25">
      <c r="B101" s="212"/>
      <c r="C101" s="213"/>
      <c r="D101" s="238"/>
      <c r="F101" s="369"/>
      <c r="G101" s="520"/>
      <c r="H101" s="520"/>
      <c r="I101" s="520"/>
      <c r="J101" s="520"/>
      <c r="K101" s="520"/>
      <c r="L101" s="520"/>
      <c r="M101" s="520"/>
      <c r="N101" s="520"/>
      <c r="O101" s="520"/>
      <c r="P101" s="520"/>
      <c r="Q101" s="339"/>
      <c r="S101" s="212"/>
      <c r="T101" s="213"/>
      <c r="V101" s="369"/>
      <c r="W101" s="520"/>
      <c r="X101" s="520"/>
      <c r="Y101" s="520"/>
      <c r="Z101" s="520"/>
      <c r="AA101" s="520"/>
      <c r="AB101" s="520"/>
      <c r="AC101" s="520"/>
      <c r="AD101" s="520"/>
      <c r="AE101" s="520"/>
      <c r="AF101" s="520"/>
    </row>
    <row r="102" spans="2:32" s="186" customFormat="1" ht="28.5" customHeight="1" thickBot="1" x14ac:dyDescent="0.3">
      <c r="B102" s="81"/>
      <c r="C102" s="82"/>
      <c r="D102" s="239"/>
      <c r="E102" s="189" t="s">
        <v>113</v>
      </c>
      <c r="F102" s="187"/>
      <c r="G102" s="187"/>
      <c r="H102" s="187"/>
      <c r="I102" s="187"/>
      <c r="J102" s="187"/>
      <c r="K102" s="187"/>
      <c r="L102" s="187"/>
      <c r="M102" s="187"/>
      <c r="N102" s="187"/>
      <c r="O102" s="187"/>
      <c r="P102" s="187"/>
      <c r="Q102" s="188"/>
      <c r="S102" s="81"/>
      <c r="T102" s="82"/>
      <c r="U102" s="189" t="s">
        <v>113</v>
      </c>
      <c r="V102" s="187"/>
      <c r="W102" s="187"/>
      <c r="X102" s="187"/>
      <c r="Y102" s="187"/>
      <c r="Z102" s="187"/>
      <c r="AA102" s="187"/>
      <c r="AB102" s="187"/>
      <c r="AC102" s="187"/>
      <c r="AD102" s="187"/>
      <c r="AE102" s="187"/>
      <c r="AF102" s="187"/>
    </row>
    <row r="103" spans="2:32" ht="15" customHeight="1" x14ac:dyDescent="0.25">
      <c r="B103" s="212"/>
      <c r="C103" s="213"/>
      <c r="D103" s="238"/>
      <c r="E103" s="205"/>
      <c r="S103" s="212"/>
      <c r="T103" s="213"/>
      <c r="U103" s="205"/>
    </row>
    <row r="104" spans="2:32" x14ac:dyDescent="0.25">
      <c r="B104" s="223">
        <v>2</v>
      </c>
      <c r="C104" s="224">
        <f>SUM(C105:C107)</f>
        <v>0</v>
      </c>
      <c r="D104" s="237"/>
      <c r="E104" s="194" t="s">
        <v>261</v>
      </c>
      <c r="S104" s="223">
        <v>2</v>
      </c>
      <c r="T104" s="224">
        <f>SUM(T105:T107)</f>
        <v>0</v>
      </c>
      <c r="U104" s="194" t="s">
        <v>261</v>
      </c>
    </row>
    <row r="105" spans="2:32" ht="15" customHeight="1" x14ac:dyDescent="0.25">
      <c r="B105" s="212">
        <v>1</v>
      </c>
      <c r="C105" s="213">
        <f>IF(F105="X",1,0)</f>
        <v>0</v>
      </c>
      <c r="D105" s="238"/>
      <c r="F105" s="210"/>
      <c r="G105" s="519" t="s">
        <v>315</v>
      </c>
      <c r="H105" s="519"/>
      <c r="I105" s="519"/>
      <c r="J105" s="519"/>
      <c r="K105" s="519"/>
      <c r="L105" s="519"/>
      <c r="M105" s="519"/>
      <c r="N105" s="519"/>
      <c r="O105" s="519"/>
      <c r="P105" s="519"/>
      <c r="Q105" s="339"/>
      <c r="S105" s="212">
        <v>1</v>
      </c>
      <c r="T105" s="213">
        <f>IF(V105="X",1,0)</f>
        <v>0</v>
      </c>
      <c r="V105" s="211"/>
      <c r="W105" s="519" t="s">
        <v>315</v>
      </c>
      <c r="X105" s="519"/>
      <c r="Y105" s="519"/>
      <c r="Z105" s="519"/>
      <c r="AA105" s="519"/>
      <c r="AB105" s="519"/>
      <c r="AC105" s="519"/>
      <c r="AD105" s="519"/>
      <c r="AE105" s="519"/>
      <c r="AF105" s="519"/>
    </row>
    <row r="106" spans="2:32" x14ac:dyDescent="0.25">
      <c r="B106" s="212"/>
      <c r="C106" s="213"/>
      <c r="D106" s="238"/>
      <c r="G106" s="519"/>
      <c r="H106" s="519"/>
      <c r="I106" s="519"/>
      <c r="J106" s="519"/>
      <c r="K106" s="519"/>
      <c r="L106" s="519"/>
      <c r="M106" s="519"/>
      <c r="N106" s="519"/>
      <c r="O106" s="519"/>
      <c r="P106" s="519"/>
      <c r="Q106" s="339"/>
      <c r="S106" s="212"/>
      <c r="T106" s="213"/>
      <c r="W106" s="519"/>
      <c r="X106" s="519"/>
      <c r="Y106" s="519"/>
      <c r="Z106" s="519"/>
      <c r="AA106" s="519"/>
      <c r="AB106" s="519"/>
      <c r="AC106" s="519"/>
      <c r="AD106" s="519"/>
      <c r="AE106" s="519"/>
      <c r="AF106" s="519"/>
    </row>
    <row r="107" spans="2:32" x14ac:dyDescent="0.25">
      <c r="B107" s="212"/>
      <c r="C107" s="213">
        <f>IF(F107="X",1,0)</f>
        <v>0</v>
      </c>
      <c r="D107" s="238"/>
      <c r="F107" s="210"/>
      <c r="G107" s="519" t="s">
        <v>372</v>
      </c>
      <c r="H107" s="519"/>
      <c r="I107" s="519"/>
      <c r="J107" s="519"/>
      <c r="K107" s="519"/>
      <c r="L107" s="519"/>
      <c r="M107" s="519"/>
      <c r="N107" s="519"/>
      <c r="O107" s="519"/>
      <c r="P107" s="519"/>
      <c r="Q107" s="339"/>
      <c r="S107" s="212"/>
      <c r="T107" s="213">
        <f>IF(V107="X",1,0)</f>
        <v>0</v>
      </c>
      <c r="V107" s="211"/>
      <c r="W107" s="519" t="s">
        <v>71</v>
      </c>
      <c r="X107" s="519"/>
      <c r="Y107" s="519"/>
      <c r="Z107" s="519"/>
      <c r="AA107" s="519"/>
      <c r="AB107" s="519"/>
      <c r="AC107" s="519"/>
      <c r="AD107" s="519"/>
      <c r="AE107" s="519"/>
      <c r="AF107" s="519"/>
    </row>
    <row r="108" spans="2:32" x14ac:dyDescent="0.25">
      <c r="B108" s="212"/>
      <c r="C108" s="213"/>
      <c r="D108" s="238"/>
      <c r="G108" s="519"/>
      <c r="H108" s="519"/>
      <c r="I108" s="519"/>
      <c r="J108" s="519"/>
      <c r="K108" s="519"/>
      <c r="L108" s="519"/>
      <c r="M108" s="519"/>
      <c r="N108" s="519"/>
      <c r="O108" s="519"/>
      <c r="P108" s="519"/>
      <c r="Q108" s="339"/>
      <c r="S108" s="212"/>
      <c r="T108" s="213"/>
      <c r="W108" s="519"/>
      <c r="X108" s="519"/>
      <c r="Y108" s="519"/>
      <c r="Z108" s="519"/>
      <c r="AA108" s="519"/>
      <c r="AB108" s="519"/>
      <c r="AC108" s="519"/>
      <c r="AD108" s="519"/>
      <c r="AE108" s="519"/>
      <c r="AF108" s="519"/>
    </row>
    <row r="109" spans="2:32" ht="15.75" x14ac:dyDescent="0.25">
      <c r="B109" s="212"/>
      <c r="C109" s="213"/>
      <c r="D109" s="238"/>
      <c r="F109" s="369"/>
      <c r="G109" s="194" t="s">
        <v>73</v>
      </c>
      <c r="S109" s="212"/>
      <c r="T109" s="213"/>
      <c r="V109" s="369"/>
      <c r="W109" s="194" t="s">
        <v>73</v>
      </c>
    </row>
    <row r="110" spans="2:32" ht="15.75" x14ac:dyDescent="0.25">
      <c r="B110" s="212"/>
      <c r="C110" s="213"/>
      <c r="D110" s="238"/>
      <c r="F110" s="369"/>
      <c r="G110" s="194" t="s">
        <v>72</v>
      </c>
      <c r="S110" s="212"/>
      <c r="T110" s="213"/>
      <c r="V110" s="369"/>
      <c r="W110" s="194" t="s">
        <v>72</v>
      </c>
    </row>
    <row r="111" spans="2:32" ht="15.75" x14ac:dyDescent="0.25">
      <c r="B111" s="212"/>
      <c r="C111" s="213"/>
      <c r="D111" s="238"/>
      <c r="F111" s="369"/>
      <c r="G111" s="194" t="s">
        <v>74</v>
      </c>
      <c r="S111" s="212"/>
      <c r="T111" s="213"/>
      <c r="V111" s="369"/>
      <c r="W111" s="194" t="s">
        <v>74</v>
      </c>
    </row>
    <row r="112" spans="2:32" ht="15.75" x14ac:dyDescent="0.25">
      <c r="B112" s="212"/>
      <c r="C112" s="213"/>
      <c r="D112" s="238"/>
      <c r="F112" s="369"/>
      <c r="G112" s="194" t="s">
        <v>116</v>
      </c>
      <c r="S112" s="212"/>
      <c r="T112" s="213"/>
      <c r="V112" s="369"/>
      <c r="W112" s="194" t="s">
        <v>116</v>
      </c>
    </row>
    <row r="113" spans="2:32" ht="15" customHeight="1" x14ac:dyDescent="0.25">
      <c r="B113" s="212"/>
      <c r="C113" s="213"/>
      <c r="D113" s="238"/>
      <c r="S113" s="212"/>
      <c r="T113" s="213"/>
    </row>
    <row r="114" spans="2:32" ht="15.95" customHeight="1" x14ac:dyDescent="0.25">
      <c r="B114" s="223">
        <v>1</v>
      </c>
      <c r="C114" s="224">
        <f>SUM(C115:C116)</f>
        <v>0</v>
      </c>
      <c r="D114" s="237"/>
      <c r="E114" s="194" t="s">
        <v>263</v>
      </c>
      <c r="S114" s="223">
        <v>1</v>
      </c>
      <c r="T114" s="224">
        <f>SUM(T115:T116)</f>
        <v>0</v>
      </c>
      <c r="U114" s="194" t="s">
        <v>263</v>
      </c>
    </row>
    <row r="115" spans="2:32" ht="15" customHeight="1" x14ac:dyDescent="0.25">
      <c r="B115" s="212"/>
      <c r="C115" s="213">
        <f>IF(F115="X",1,0)</f>
        <v>0</v>
      </c>
      <c r="D115" s="238"/>
      <c r="F115" s="210"/>
      <c r="G115" s="521" t="s">
        <v>373</v>
      </c>
      <c r="H115" s="519"/>
      <c r="I115" s="519"/>
      <c r="J115" s="519"/>
      <c r="K115" s="519"/>
      <c r="L115" s="519"/>
      <c r="M115" s="519"/>
      <c r="N115" s="519"/>
      <c r="O115" s="519"/>
      <c r="P115" s="519"/>
      <c r="Q115" s="339"/>
      <c r="S115" s="212"/>
      <c r="T115" s="213">
        <f>IF(V115="X",1,0)</f>
        <v>0</v>
      </c>
      <c r="V115" s="211"/>
      <c r="W115" s="521" t="s">
        <v>373</v>
      </c>
      <c r="X115" s="519"/>
      <c r="Y115" s="519"/>
      <c r="Z115" s="519"/>
      <c r="AA115" s="519"/>
      <c r="AB115" s="519"/>
      <c r="AC115" s="519"/>
      <c r="AD115" s="519"/>
      <c r="AE115" s="519"/>
      <c r="AF115" s="519"/>
    </row>
    <row r="116" spans="2:32" x14ac:dyDescent="0.25">
      <c r="B116" s="295">
        <v>2</v>
      </c>
      <c r="C116" s="296">
        <f>SUM(C117:C119)</f>
        <v>0</v>
      </c>
      <c r="D116" s="238"/>
      <c r="F116" s="342"/>
      <c r="G116" s="182"/>
      <c r="H116" s="182"/>
      <c r="I116" s="182"/>
      <c r="J116" s="182"/>
      <c r="K116" s="182"/>
      <c r="L116" s="182"/>
      <c r="M116" s="182"/>
      <c r="N116" s="182"/>
      <c r="O116" s="182"/>
      <c r="P116" s="182"/>
      <c r="Q116" s="339"/>
      <c r="S116" s="295">
        <v>2</v>
      </c>
      <c r="T116" s="296">
        <f>SUM(T117:T119)</f>
        <v>0</v>
      </c>
      <c r="V116" s="342"/>
      <c r="W116" s="182"/>
      <c r="X116" s="182"/>
      <c r="Y116" s="182"/>
      <c r="Z116" s="182"/>
      <c r="AA116" s="182"/>
      <c r="AB116" s="182"/>
      <c r="AC116" s="182"/>
      <c r="AD116" s="182"/>
      <c r="AE116" s="182"/>
      <c r="AF116" s="182"/>
    </row>
    <row r="117" spans="2:32" x14ac:dyDescent="0.25">
      <c r="B117" s="297"/>
      <c r="C117" s="213">
        <f>IF(F117="X",1,0)</f>
        <v>0</v>
      </c>
      <c r="D117" s="238"/>
      <c r="F117" s="210"/>
      <c r="G117" s="194" t="s">
        <v>374</v>
      </c>
      <c r="H117" s="182"/>
      <c r="I117" s="182"/>
      <c r="J117" s="182"/>
      <c r="K117" s="182"/>
      <c r="L117" s="182"/>
      <c r="M117" s="182"/>
      <c r="N117" s="182"/>
      <c r="O117" s="182"/>
      <c r="P117" s="182"/>
      <c r="Q117" s="339"/>
      <c r="S117" s="297"/>
      <c r="T117" s="213">
        <f>IF(V117="X",1,0)</f>
        <v>0</v>
      </c>
      <c r="V117" s="211"/>
      <c r="W117" s="194" t="s">
        <v>374</v>
      </c>
      <c r="X117" s="182"/>
      <c r="Y117" s="182"/>
      <c r="Z117" s="182"/>
      <c r="AA117" s="182"/>
      <c r="AB117" s="182"/>
      <c r="AC117" s="182"/>
      <c r="AD117" s="182"/>
      <c r="AE117" s="182"/>
      <c r="AF117" s="182"/>
    </row>
    <row r="118" spans="2:32" ht="13.5" customHeight="1" x14ac:dyDescent="0.25">
      <c r="B118" s="212"/>
      <c r="C118" s="213"/>
      <c r="D118" s="238"/>
      <c r="F118" s="205"/>
      <c r="G118" s="182"/>
      <c r="H118" s="182"/>
      <c r="I118" s="182"/>
      <c r="J118" s="182"/>
      <c r="K118" s="182"/>
      <c r="L118" s="182"/>
      <c r="M118" s="182"/>
      <c r="N118" s="182"/>
      <c r="O118" s="182"/>
      <c r="P118" s="182"/>
      <c r="Q118" s="339"/>
      <c r="S118" s="212"/>
      <c r="T118" s="213"/>
      <c r="V118" s="205"/>
      <c r="W118" s="182"/>
      <c r="X118" s="182"/>
      <c r="Y118" s="182"/>
      <c r="Z118" s="182"/>
      <c r="AA118" s="182"/>
      <c r="AB118" s="182"/>
      <c r="AC118" s="182"/>
      <c r="AD118" s="182"/>
      <c r="AE118" s="182"/>
      <c r="AF118" s="182"/>
    </row>
    <row r="119" spans="2:32" ht="14.25" customHeight="1" x14ac:dyDescent="0.25">
      <c r="B119" s="212"/>
      <c r="C119" s="213">
        <f>IF(F119="X",1,0)</f>
        <v>0</v>
      </c>
      <c r="D119" s="238"/>
      <c r="F119" s="210"/>
      <c r="G119" s="519" t="s">
        <v>138</v>
      </c>
      <c r="H119" s="519"/>
      <c r="I119" s="519"/>
      <c r="J119" s="519"/>
      <c r="K119" s="519"/>
      <c r="L119" s="519"/>
      <c r="M119" s="519"/>
      <c r="N119" s="519"/>
      <c r="O119" s="519"/>
      <c r="P119" s="519"/>
      <c r="Q119" s="339"/>
      <c r="S119" s="212"/>
      <c r="T119" s="213">
        <f>IF(V119="X",1,0)</f>
        <v>0</v>
      </c>
      <c r="V119" s="211"/>
      <c r="W119" s="519" t="s">
        <v>138</v>
      </c>
      <c r="X119" s="519"/>
      <c r="Y119" s="519"/>
      <c r="Z119" s="519"/>
      <c r="AA119" s="519"/>
      <c r="AB119" s="519"/>
      <c r="AC119" s="519"/>
      <c r="AD119" s="519"/>
      <c r="AE119" s="519"/>
      <c r="AF119" s="519"/>
    </row>
    <row r="120" spans="2:32" ht="16.5" customHeight="1" x14ac:dyDescent="0.25">
      <c r="B120" s="212"/>
      <c r="C120" s="213"/>
      <c r="D120" s="238"/>
      <c r="F120" s="205"/>
      <c r="G120" s="519"/>
      <c r="H120" s="519"/>
      <c r="I120" s="519"/>
      <c r="J120" s="519"/>
      <c r="K120" s="519"/>
      <c r="L120" s="519"/>
      <c r="M120" s="519"/>
      <c r="N120" s="519"/>
      <c r="O120" s="519"/>
      <c r="P120" s="519"/>
      <c r="Q120" s="339"/>
      <c r="S120" s="212"/>
      <c r="T120" s="213"/>
      <c r="V120" s="205"/>
      <c r="W120" s="519"/>
      <c r="X120" s="519"/>
      <c r="Y120" s="519"/>
      <c r="Z120" s="519"/>
      <c r="AA120" s="519"/>
      <c r="AB120" s="519"/>
      <c r="AC120" s="519"/>
      <c r="AD120" s="519"/>
      <c r="AE120" s="519"/>
      <c r="AF120" s="519"/>
    </row>
    <row r="121" spans="2:32" ht="15" customHeight="1" x14ac:dyDescent="0.25">
      <c r="B121" s="212"/>
      <c r="C121" s="213"/>
      <c r="D121" s="238"/>
      <c r="F121" s="205"/>
      <c r="G121" s="339"/>
      <c r="H121" s="339"/>
      <c r="I121" s="339"/>
      <c r="J121" s="339"/>
      <c r="K121" s="339"/>
      <c r="L121" s="339"/>
      <c r="M121" s="339"/>
      <c r="N121" s="339"/>
      <c r="O121" s="339"/>
      <c r="P121" s="339"/>
      <c r="Q121" s="339"/>
      <c r="S121" s="212"/>
      <c r="T121" s="213"/>
      <c r="V121" s="205"/>
      <c r="W121" s="339"/>
      <c r="X121" s="339"/>
      <c r="Y121" s="339"/>
      <c r="Z121" s="339"/>
      <c r="AA121" s="339"/>
      <c r="AB121" s="339"/>
      <c r="AC121" s="339"/>
      <c r="AD121" s="339"/>
      <c r="AE121" s="339"/>
      <c r="AF121" s="339"/>
    </row>
    <row r="122" spans="2:32" s="186" customFormat="1" ht="27.6" customHeight="1" thickBot="1" x14ac:dyDescent="0.3">
      <c r="B122" s="298"/>
      <c r="C122" s="299"/>
      <c r="D122" s="239"/>
      <c r="E122" s="189" t="s">
        <v>117</v>
      </c>
      <c r="F122" s="187"/>
      <c r="G122" s="187"/>
      <c r="H122" s="187"/>
      <c r="I122" s="187"/>
      <c r="J122" s="187"/>
      <c r="K122" s="187"/>
      <c r="L122" s="187"/>
      <c r="M122" s="187"/>
      <c r="N122" s="187"/>
      <c r="O122" s="187"/>
      <c r="P122" s="187"/>
      <c r="Q122" s="188"/>
      <c r="S122" s="81"/>
      <c r="T122" s="82"/>
      <c r="U122" s="189" t="s">
        <v>117</v>
      </c>
      <c r="V122" s="187"/>
      <c r="W122" s="187"/>
      <c r="X122" s="187"/>
      <c r="Y122" s="187"/>
      <c r="Z122" s="187"/>
      <c r="AA122" s="187"/>
      <c r="AB122" s="187"/>
      <c r="AC122" s="187"/>
      <c r="AD122" s="187"/>
      <c r="AE122" s="187"/>
      <c r="AF122" s="187"/>
    </row>
    <row r="123" spans="2:32" ht="15" customHeight="1" x14ac:dyDescent="0.25">
      <c r="B123" s="212"/>
      <c r="C123" s="213"/>
      <c r="D123" s="238"/>
      <c r="F123" s="205"/>
      <c r="S123" s="212"/>
      <c r="T123" s="213"/>
      <c r="V123" s="205"/>
    </row>
    <row r="124" spans="2:32" x14ac:dyDescent="0.25">
      <c r="B124" s="206">
        <v>1</v>
      </c>
      <c r="C124" s="207">
        <f>SUM(C125)</f>
        <v>0</v>
      </c>
      <c r="D124" s="237"/>
      <c r="E124" s="194" t="s">
        <v>264</v>
      </c>
      <c r="S124" s="206">
        <v>1</v>
      </c>
      <c r="T124" s="300">
        <f>SUM(T125)</f>
        <v>0</v>
      </c>
      <c r="U124" s="194" t="s">
        <v>264</v>
      </c>
    </row>
    <row r="125" spans="2:32" ht="15" customHeight="1" x14ac:dyDescent="0.25">
      <c r="B125" s="208"/>
      <c r="C125" s="209">
        <f>IF(F125="X",1,0)</f>
        <v>0</v>
      </c>
      <c r="D125" s="238"/>
      <c r="F125" s="210"/>
      <c r="G125" s="519" t="s">
        <v>375</v>
      </c>
      <c r="H125" s="519"/>
      <c r="I125" s="519"/>
      <c r="J125" s="519"/>
      <c r="K125" s="519"/>
      <c r="L125" s="519"/>
      <c r="M125" s="519"/>
      <c r="N125" s="519"/>
      <c r="O125" s="519"/>
      <c r="P125" s="519"/>
      <c r="Q125" s="339"/>
      <c r="S125" s="208"/>
      <c r="T125" s="213">
        <f>IF(V125="X",1,0)</f>
        <v>0</v>
      </c>
      <c r="V125" s="211"/>
      <c r="W125" s="519" t="s">
        <v>375</v>
      </c>
      <c r="X125" s="519"/>
      <c r="Y125" s="519"/>
      <c r="Z125" s="519"/>
      <c r="AA125" s="519"/>
      <c r="AB125" s="519"/>
      <c r="AC125" s="519"/>
      <c r="AD125" s="519"/>
      <c r="AE125" s="519"/>
      <c r="AF125" s="519"/>
    </row>
    <row r="126" spans="2:32" x14ac:dyDescent="0.25">
      <c r="B126" s="212"/>
      <c r="C126" s="213"/>
      <c r="D126" s="238"/>
      <c r="G126" s="519"/>
      <c r="H126" s="519"/>
      <c r="I126" s="519"/>
      <c r="J126" s="519"/>
      <c r="K126" s="519"/>
      <c r="L126" s="519"/>
      <c r="M126" s="519"/>
      <c r="N126" s="519"/>
      <c r="O126" s="519"/>
      <c r="P126" s="519"/>
      <c r="Q126" s="339"/>
      <c r="S126" s="212"/>
      <c r="T126" s="213"/>
      <c r="W126" s="519"/>
      <c r="X126" s="519"/>
      <c r="Y126" s="519"/>
      <c r="Z126" s="519"/>
      <c r="AA126" s="519"/>
      <c r="AB126" s="519"/>
      <c r="AC126" s="519"/>
      <c r="AD126" s="519"/>
      <c r="AE126" s="519"/>
      <c r="AF126" s="519"/>
    </row>
    <row r="127" spans="2:32" ht="15.95" customHeight="1" x14ac:dyDescent="0.25">
      <c r="B127" s="206">
        <v>1</v>
      </c>
      <c r="C127" s="207">
        <f>SUM(C128)</f>
        <v>0</v>
      </c>
      <c r="D127" s="237"/>
      <c r="E127" s="194" t="s">
        <v>376</v>
      </c>
      <c r="S127" s="223">
        <v>1</v>
      </c>
      <c r="T127" s="224">
        <f>SUM(T128)</f>
        <v>0</v>
      </c>
      <c r="U127" s="194" t="s">
        <v>376</v>
      </c>
    </row>
    <row r="128" spans="2:32" ht="15" customHeight="1" x14ac:dyDescent="0.25">
      <c r="B128" s="208"/>
      <c r="C128" s="209">
        <f>IF(F128="X",1,0)</f>
        <v>0</v>
      </c>
      <c r="D128" s="238"/>
      <c r="F128" s="210"/>
      <c r="G128" s="519" t="s">
        <v>377</v>
      </c>
      <c r="H128" s="519"/>
      <c r="I128" s="519"/>
      <c r="J128" s="519"/>
      <c r="K128" s="519"/>
      <c r="L128" s="519"/>
      <c r="M128" s="519"/>
      <c r="N128" s="519"/>
      <c r="O128" s="519"/>
      <c r="P128" s="519"/>
      <c r="Q128" s="339"/>
      <c r="S128" s="212"/>
      <c r="T128" s="213">
        <f>IF(V128="X",1,0)</f>
        <v>0</v>
      </c>
      <c r="V128" s="211"/>
      <c r="W128" s="519" t="s">
        <v>377</v>
      </c>
      <c r="X128" s="519"/>
      <c r="Y128" s="519"/>
      <c r="Z128" s="519"/>
      <c r="AA128" s="519"/>
      <c r="AB128" s="519"/>
      <c r="AC128" s="519"/>
      <c r="AD128" s="519"/>
      <c r="AE128" s="519"/>
      <c r="AF128" s="519"/>
    </row>
    <row r="129" spans="2:32" x14ac:dyDescent="0.25">
      <c r="B129" s="212"/>
      <c r="C129" s="213"/>
      <c r="D129" s="238"/>
      <c r="G129" s="519"/>
      <c r="H129" s="519"/>
      <c r="I129" s="519"/>
      <c r="J129" s="519"/>
      <c r="K129" s="519"/>
      <c r="L129" s="519"/>
      <c r="M129" s="519"/>
      <c r="N129" s="519"/>
      <c r="O129" s="519"/>
      <c r="P129" s="519"/>
      <c r="Q129" s="339"/>
      <c r="S129" s="212"/>
      <c r="T129" s="213"/>
      <c r="W129" s="519"/>
      <c r="X129" s="519"/>
      <c r="Y129" s="519"/>
      <c r="Z129" s="519"/>
      <c r="AA129" s="519"/>
      <c r="AB129" s="519"/>
      <c r="AC129" s="519"/>
      <c r="AD129" s="519"/>
      <c r="AE129" s="519"/>
      <c r="AF129" s="519"/>
    </row>
    <row r="130" spans="2:32" ht="18" customHeight="1" x14ac:dyDescent="0.25">
      <c r="B130" s="223">
        <v>1</v>
      </c>
      <c r="C130" s="224">
        <f>SUM(C131)</f>
        <v>0</v>
      </c>
      <c r="D130" s="237"/>
      <c r="E130" s="194" t="s">
        <v>266</v>
      </c>
      <c r="S130" s="223">
        <v>1</v>
      </c>
      <c r="T130" s="224">
        <f>SUM(T131:T132)</f>
        <v>0</v>
      </c>
      <c r="U130" s="194" t="s">
        <v>266</v>
      </c>
    </row>
    <row r="131" spans="2:32" ht="15" customHeight="1" x14ac:dyDescent="0.25">
      <c r="B131" s="212"/>
      <c r="C131" s="209">
        <f>IF(F131="X",1,0)</f>
        <v>0</v>
      </c>
      <c r="D131" s="238"/>
      <c r="F131" s="210"/>
      <c r="G131" s="519" t="s">
        <v>378</v>
      </c>
      <c r="H131" s="519"/>
      <c r="I131" s="519"/>
      <c r="J131" s="519"/>
      <c r="K131" s="519"/>
      <c r="L131" s="519"/>
      <c r="M131" s="519"/>
      <c r="N131" s="519"/>
      <c r="O131" s="519"/>
      <c r="P131" s="519"/>
      <c r="Q131" s="339"/>
      <c r="S131" s="212"/>
      <c r="T131" s="213">
        <f>IF(V131="X",1,0)</f>
        <v>0</v>
      </c>
      <c r="V131" s="211"/>
      <c r="W131" s="519" t="s">
        <v>378</v>
      </c>
      <c r="X131" s="519"/>
      <c r="Y131" s="519"/>
      <c r="Z131" s="519"/>
      <c r="AA131" s="519"/>
      <c r="AB131" s="519"/>
      <c r="AC131" s="519"/>
      <c r="AD131" s="519"/>
      <c r="AE131" s="519"/>
      <c r="AF131" s="519"/>
    </row>
    <row r="132" spans="2:32" x14ac:dyDescent="0.25">
      <c r="B132" s="212"/>
      <c r="C132" s="213"/>
      <c r="D132" s="238"/>
      <c r="G132" s="519"/>
      <c r="H132" s="519"/>
      <c r="I132" s="519"/>
      <c r="J132" s="519"/>
      <c r="K132" s="519"/>
      <c r="L132" s="519"/>
      <c r="M132" s="519"/>
      <c r="N132" s="519"/>
      <c r="O132" s="519"/>
      <c r="P132" s="519"/>
      <c r="Q132" s="339"/>
      <c r="S132" s="212"/>
      <c r="T132" s="213"/>
      <c r="W132" s="519"/>
      <c r="X132" s="519"/>
      <c r="Y132" s="519"/>
      <c r="Z132" s="519"/>
      <c r="AA132" s="519"/>
      <c r="AB132" s="519"/>
      <c r="AC132" s="519"/>
      <c r="AD132" s="519"/>
      <c r="AE132" s="519"/>
      <c r="AF132" s="519"/>
    </row>
    <row r="133" spans="2:32" x14ac:dyDescent="0.25">
      <c r="B133" s="216"/>
      <c r="C133" s="217"/>
      <c r="D133" s="238"/>
      <c r="G133" s="182"/>
      <c r="H133" s="182"/>
      <c r="I133" s="182"/>
      <c r="J133" s="182"/>
      <c r="K133" s="182"/>
      <c r="L133" s="182"/>
      <c r="M133" s="182"/>
      <c r="N133" s="182"/>
      <c r="O133" s="182"/>
      <c r="P133" s="182"/>
      <c r="Q133" s="339"/>
      <c r="S133" s="216"/>
      <c r="T133" s="217"/>
      <c r="W133" s="182"/>
      <c r="X133" s="182"/>
      <c r="Y133" s="182"/>
      <c r="Z133" s="182"/>
      <c r="AA133" s="182"/>
      <c r="AB133" s="182"/>
      <c r="AC133" s="182"/>
      <c r="AD133" s="182"/>
      <c r="AE133" s="182"/>
      <c r="AF133" s="182"/>
    </row>
    <row r="136" spans="2:32" ht="15" customHeight="1" x14ac:dyDescent="0.25">
      <c r="B136" s="194"/>
      <c r="U136" s="194"/>
    </row>
    <row r="137" spans="2:32" x14ac:dyDescent="0.25">
      <c r="B137" s="194"/>
      <c r="C137" s="193" t="s">
        <v>4</v>
      </c>
      <c r="T137" s="193" t="s">
        <v>4</v>
      </c>
      <c r="U137" s="194"/>
    </row>
    <row r="141" spans="2:32" ht="15" customHeight="1" x14ac:dyDescent="0.25">
      <c r="B141" s="194"/>
      <c r="U141" s="194"/>
    </row>
    <row r="144" spans="2:32" ht="15" customHeight="1" x14ac:dyDescent="0.25">
      <c r="B144" s="194"/>
      <c r="U144" s="194"/>
    </row>
    <row r="146" spans="2:21" ht="15" customHeight="1" x14ac:dyDescent="0.25">
      <c r="B146" s="194"/>
      <c r="U146" s="194"/>
    </row>
    <row r="152" spans="2:21" ht="15" customHeight="1" x14ac:dyDescent="0.25">
      <c r="B152" s="194"/>
      <c r="C152" s="194"/>
      <c r="D152" s="194"/>
      <c r="E152" s="194"/>
      <c r="S152" s="194"/>
      <c r="T152" s="194"/>
      <c r="U152" s="194"/>
    </row>
    <row r="155" spans="2:21" ht="15" customHeight="1" x14ac:dyDescent="0.25">
      <c r="B155" s="194"/>
      <c r="C155" s="194"/>
      <c r="D155" s="194"/>
      <c r="E155" s="194"/>
      <c r="S155" s="194"/>
      <c r="T155" s="194"/>
      <c r="U155" s="194"/>
    </row>
    <row r="158" spans="2:21" ht="15" customHeight="1" x14ac:dyDescent="0.25">
      <c r="B158" s="194"/>
      <c r="C158" s="194"/>
      <c r="D158" s="194"/>
      <c r="E158" s="194"/>
      <c r="S158" s="194"/>
      <c r="T158" s="194"/>
      <c r="U158" s="194"/>
    </row>
    <row r="160" spans="2:21" ht="15" customHeight="1" x14ac:dyDescent="0.25">
      <c r="B160" s="194"/>
      <c r="C160" s="194"/>
      <c r="D160" s="194"/>
      <c r="E160" s="194"/>
      <c r="S160" s="194"/>
      <c r="T160" s="194"/>
      <c r="U160" s="194"/>
    </row>
    <row r="162" spans="2:21" ht="15" customHeight="1" x14ac:dyDescent="0.25">
      <c r="B162" s="194"/>
      <c r="C162" s="194"/>
      <c r="D162" s="194"/>
      <c r="E162" s="194"/>
      <c r="S162" s="194"/>
      <c r="T162" s="194"/>
      <c r="U162" s="194"/>
    </row>
  </sheetData>
  <sheetProtection algorithmName="SHA-512" hashValue="iYe6TVp0/YZ6wz9cBORnF0FEdq7C29F57KsO1xCTPedRJ8Ox3Umv0gyT97uSRNhwzV8Fd128DEFTGJVtHAZ/kw==" saltValue="/amRJc6DqZbN9D7wKf2QBA==" spinCount="100000" sheet="1" selectLockedCells="1"/>
  <mergeCells count="88">
    <mergeCell ref="G77:P78"/>
    <mergeCell ref="W88:AF89"/>
    <mergeCell ref="W76:AF76"/>
    <mergeCell ref="W77:AF78"/>
    <mergeCell ref="W85:AF85"/>
    <mergeCell ref="W83:AF84"/>
    <mergeCell ref="W74:AF75"/>
    <mergeCell ref="G131:P132"/>
    <mergeCell ref="G119:P120"/>
    <mergeCell ref="G125:P126"/>
    <mergeCell ref="G128:P129"/>
    <mergeCell ref="G100:P101"/>
    <mergeCell ref="G105:P106"/>
    <mergeCell ref="G115:P115"/>
    <mergeCell ref="G107:P108"/>
    <mergeCell ref="G83:P84"/>
    <mergeCell ref="G85:P85"/>
    <mergeCell ref="G88:P89"/>
    <mergeCell ref="G90:P91"/>
    <mergeCell ref="G74:P75"/>
    <mergeCell ref="G76:P76"/>
    <mergeCell ref="W90:AF91"/>
    <mergeCell ref="G51:P52"/>
    <mergeCell ref="G46:P46"/>
    <mergeCell ref="G60:P61"/>
    <mergeCell ref="W69:AF70"/>
    <mergeCell ref="W72:AF73"/>
    <mergeCell ref="G72:P73"/>
    <mergeCell ref="W67:AF68"/>
    <mergeCell ref="G19:P20"/>
    <mergeCell ref="W22:AF22"/>
    <mergeCell ref="G22:P22"/>
    <mergeCell ref="G62:P63"/>
    <mergeCell ref="G69:P70"/>
    <mergeCell ref="G65:P66"/>
    <mergeCell ref="G29:P30"/>
    <mergeCell ref="G32:P33"/>
    <mergeCell ref="G37:P38"/>
    <mergeCell ref="G67:P68"/>
    <mergeCell ref="G44:P45"/>
    <mergeCell ref="G54:P55"/>
    <mergeCell ref="G56:P57"/>
    <mergeCell ref="G39:P40"/>
    <mergeCell ref="G41:P41"/>
    <mergeCell ref="G49:P50"/>
    <mergeCell ref="W29:AF30"/>
    <mergeCell ref="E2:P2"/>
    <mergeCell ref="E3:P3"/>
    <mergeCell ref="H6:L6"/>
    <mergeCell ref="H8:I8"/>
    <mergeCell ref="E11:P11"/>
    <mergeCell ref="U2:AF2"/>
    <mergeCell ref="U3:AF3"/>
    <mergeCell ref="U11:AF11"/>
    <mergeCell ref="U12:AF12"/>
    <mergeCell ref="W19:AF20"/>
    <mergeCell ref="X6:AB6"/>
    <mergeCell ref="X8:Y8"/>
    <mergeCell ref="W16:AF17"/>
    <mergeCell ref="E12:P12"/>
    <mergeCell ref="G16:P17"/>
    <mergeCell ref="W32:AF33"/>
    <mergeCell ref="W60:AF61"/>
    <mergeCell ref="W62:AF63"/>
    <mergeCell ref="W65:AF66"/>
    <mergeCell ref="W44:AF45"/>
    <mergeCell ref="W37:AF38"/>
    <mergeCell ref="W46:AF46"/>
    <mergeCell ref="W54:AF55"/>
    <mergeCell ref="W56:AF57"/>
    <mergeCell ref="W49:AF50"/>
    <mergeCell ref="W39:AF40"/>
    <mergeCell ref="W41:AF41"/>
    <mergeCell ref="W51:AF52"/>
    <mergeCell ref="W94:AF95"/>
    <mergeCell ref="W98:AF99"/>
    <mergeCell ref="G94:P95"/>
    <mergeCell ref="G96:P97"/>
    <mergeCell ref="G98:P99"/>
    <mergeCell ref="W125:AF126"/>
    <mergeCell ref="W128:AF129"/>
    <mergeCell ref="W131:AF132"/>
    <mergeCell ref="W100:AF101"/>
    <mergeCell ref="W96:AF97"/>
    <mergeCell ref="W115:AF115"/>
    <mergeCell ref="W119:AF120"/>
    <mergeCell ref="W105:AF106"/>
    <mergeCell ref="W107:AF108"/>
  </mergeCells>
  <dataValidations count="4">
    <dataValidation showInputMessage="1" showErrorMessage="1" sqref="H8:I8 X8:Y8 F47 F42 V42 F28" xr:uid="{00000000-0002-0000-0200-000000000000}"/>
    <dataValidation type="list" showInputMessage="1" showErrorMessage="1" sqref="V49 V96 V56 V107 V74 V72 V62 V60 V77 V85 V83 V54 V88 V98 V90 V94 V69 V100 V29 V32 V16 V19 V67 V46 V27 V51 V37 V39 V41 V44 V65" xr:uid="{00000000-0002-0000-0200-000001000000}">
      <formula1>T$136:T$137</formula1>
    </dataValidation>
    <dataValidation type="list" showInputMessage="1" showErrorMessage="1" sqref="V47" xr:uid="{00000000-0002-0000-0200-000002000000}">
      <formula1>T$153:T$154</formula1>
    </dataValidation>
    <dataValidation type="list" showInputMessage="1" showErrorMessage="1" sqref="F49 V105 V115 V119 V117 V125 V128 V131 F115 F22 F51 F62 F60 F65 F56 F29 F107 F32 F125 F54 F88 F119 F67 F19 F16 F85 F128 F77 F83 F90 F74 F69 F72 F105 F117 F131 F37 F39 F41 F44 F46 F100 F98 F94 F96 F27" xr:uid="{00000000-0002-0000-0200-000003000000}">
      <formula1>C$136:C$137</formula1>
    </dataValidation>
  </dataValidations>
  <pageMargins left="0.7" right="0.7" top="0.75" bottom="0.75" header="0.3" footer="0.3"/>
  <pageSetup scale="63" fitToWidth="2" fitToHeight="3" orientation="portrait" r:id="rId1"/>
  <headerFooter>
    <oddFooter>&amp;CTab: &amp;A&amp;RPrint Date: &amp;D</oddFooter>
  </headerFooter>
  <rowBreaks count="6" manualBreakCount="6">
    <brk id="33" max="16383" man="1"/>
    <brk id="78" min="20" max="31" man="1"/>
    <brk id="78" min="4" max="15" man="1"/>
    <brk id="121" min="4" max="15" man="1"/>
    <brk id="121" min="20" max="31" man="1"/>
    <brk id="134" max="29" man="1"/>
  </rowBreaks>
  <colBreaks count="2" manualBreakCount="2">
    <brk id="16"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dimension ref="A1:AB101"/>
  <sheetViews>
    <sheetView showGridLines="0" view="pageBreakPreview" zoomScaleNormal="100" zoomScaleSheetLayoutView="100" workbookViewId="0">
      <selection activeCell="D25" sqref="D25:M25"/>
    </sheetView>
  </sheetViews>
  <sheetFormatPr defaultColWidth="9.140625" defaultRowHeight="15.75" x14ac:dyDescent="0.25"/>
  <cols>
    <col min="1" max="1" width="5.7109375" style="3" customWidth="1"/>
    <col min="2" max="3" width="4.85546875" style="3" customWidth="1"/>
    <col min="4" max="9" width="12.42578125" style="3" customWidth="1"/>
    <col min="10" max="10" width="12.42578125" style="1" customWidth="1"/>
    <col min="11" max="13" width="12.42578125" style="3" customWidth="1"/>
    <col min="14" max="14" width="18.42578125" style="40" hidden="1" customWidth="1"/>
    <col min="15" max="15" width="1.5703125" style="14" customWidth="1"/>
    <col min="16" max="17" width="4.85546875" style="3" customWidth="1"/>
    <col min="18" max="23" width="12.42578125" style="3" customWidth="1"/>
    <col min="24" max="24" width="12.42578125" style="1" customWidth="1"/>
    <col min="25" max="27" width="12.42578125" style="3" customWidth="1"/>
    <col min="28" max="28" width="18.42578125" style="40" hidden="1" customWidth="1"/>
    <col min="29" max="16384" width="9.140625" style="1"/>
  </cols>
  <sheetData>
    <row r="1" spans="1:28" x14ac:dyDescent="0.25">
      <c r="O1" s="69"/>
    </row>
    <row r="2" spans="1:28" x14ac:dyDescent="0.25">
      <c r="A2" s="1"/>
      <c r="B2" s="498" t="s">
        <v>81</v>
      </c>
      <c r="C2" s="498"/>
      <c r="D2" s="498"/>
      <c r="E2" s="498"/>
      <c r="F2" s="498"/>
      <c r="G2" s="498"/>
      <c r="H2" s="498"/>
      <c r="I2" s="498"/>
      <c r="J2" s="498"/>
      <c r="K2" s="498"/>
      <c r="L2" s="498"/>
      <c r="M2" s="498"/>
      <c r="N2" s="63"/>
      <c r="O2" s="67"/>
      <c r="P2" s="498" t="s">
        <v>81</v>
      </c>
      <c r="Q2" s="498"/>
      <c r="R2" s="498"/>
      <c r="S2" s="498"/>
      <c r="T2" s="498"/>
      <c r="U2" s="498"/>
      <c r="V2" s="498"/>
      <c r="W2" s="498"/>
      <c r="X2" s="498"/>
      <c r="Y2" s="498"/>
      <c r="Z2" s="498"/>
      <c r="AA2" s="498"/>
      <c r="AB2" s="63"/>
    </row>
    <row r="3" spans="1:28" ht="16.5" thickBot="1" x14ac:dyDescent="0.3">
      <c r="A3" s="1"/>
      <c r="B3" s="499" t="s">
        <v>60</v>
      </c>
      <c r="C3" s="499"/>
      <c r="D3" s="499"/>
      <c r="E3" s="499"/>
      <c r="F3" s="499"/>
      <c r="G3" s="499"/>
      <c r="H3" s="499"/>
      <c r="I3" s="499"/>
      <c r="J3" s="499"/>
      <c r="K3" s="499"/>
      <c r="L3" s="499"/>
      <c r="M3" s="499"/>
      <c r="N3" s="63"/>
      <c r="O3" s="67"/>
      <c r="P3" s="499" t="s">
        <v>61</v>
      </c>
      <c r="Q3" s="499"/>
      <c r="R3" s="499"/>
      <c r="S3" s="499"/>
      <c r="T3" s="499"/>
      <c r="U3" s="499"/>
      <c r="V3" s="499"/>
      <c r="W3" s="499"/>
      <c r="X3" s="499"/>
      <c r="Y3" s="499"/>
      <c r="Z3" s="499"/>
      <c r="AA3" s="499"/>
      <c r="AB3" s="63"/>
    </row>
    <row r="4" spans="1:28" x14ac:dyDescent="0.25">
      <c r="A4" s="1"/>
      <c r="B4" s="2"/>
      <c r="C4" s="2"/>
      <c r="D4" s="2"/>
      <c r="E4" s="2"/>
      <c r="F4" s="2"/>
      <c r="G4" s="2"/>
      <c r="H4" s="2"/>
      <c r="I4" s="2"/>
      <c r="K4" s="2"/>
      <c r="L4" s="2"/>
      <c r="M4" s="2"/>
      <c r="N4" s="39"/>
      <c r="O4" s="67"/>
      <c r="P4" s="2"/>
      <c r="Q4" s="2"/>
      <c r="R4" s="2"/>
      <c r="S4" s="2"/>
      <c r="T4" s="2"/>
      <c r="U4" s="2"/>
      <c r="V4" s="2"/>
      <c r="W4" s="2"/>
      <c r="Y4" s="2"/>
      <c r="Z4" s="2"/>
      <c r="AA4" s="2"/>
      <c r="AB4" s="39"/>
    </row>
    <row r="5" spans="1:28" x14ac:dyDescent="0.25">
      <c r="A5" s="1"/>
      <c r="B5" s="1"/>
      <c r="D5" s="279" t="s">
        <v>0</v>
      </c>
      <c r="E5" s="80" t="str">
        <f>IF(Summary!E5="","",Summary!E5)</f>
        <v/>
      </c>
      <c r="F5" s="122"/>
      <c r="G5" s="122"/>
      <c r="H5" s="122"/>
      <c r="I5" s="122"/>
      <c r="K5" s="353"/>
      <c r="L5" s="353"/>
      <c r="N5" s="76" t="s">
        <v>83</v>
      </c>
      <c r="O5" s="67"/>
      <c r="P5" s="1"/>
      <c r="R5" s="279" t="s">
        <v>0</v>
      </c>
      <c r="S5" s="80" t="str">
        <f>IF(Summary!S5="","",Summary!S5)</f>
        <v/>
      </c>
      <c r="T5" s="122"/>
      <c r="U5" s="122"/>
      <c r="V5" s="122"/>
      <c r="W5" s="122"/>
      <c r="Y5" s="353"/>
      <c r="Z5" s="353"/>
      <c r="AB5" s="76" t="s">
        <v>83</v>
      </c>
    </row>
    <row r="6" spans="1:28" x14ac:dyDescent="0.25">
      <c r="A6" s="1"/>
      <c r="B6" s="1"/>
      <c r="D6" s="279" t="s">
        <v>1</v>
      </c>
      <c r="E6" s="533" t="str">
        <f>IF(Summary!E6="","",Summary!E6)</f>
        <v/>
      </c>
      <c r="F6" s="534"/>
      <c r="G6" s="534"/>
      <c r="H6" s="534"/>
      <c r="I6" s="535"/>
      <c r="K6" s="122"/>
      <c r="L6" s="122"/>
      <c r="N6" s="365">
        <v>1000</v>
      </c>
      <c r="O6" s="67"/>
      <c r="P6" s="1"/>
      <c r="R6" s="279" t="s">
        <v>1</v>
      </c>
      <c r="S6" s="533" t="str">
        <f>IF(Summary!S6="","",Summary!S6)</f>
        <v/>
      </c>
      <c r="T6" s="534"/>
      <c r="U6" s="534"/>
      <c r="V6" s="534"/>
      <c r="W6" s="535"/>
      <c r="Y6" s="122"/>
      <c r="Z6" s="122"/>
      <c r="AB6" s="365">
        <v>1000</v>
      </c>
    </row>
    <row r="7" spans="1:28" x14ac:dyDescent="0.25">
      <c r="A7" s="1"/>
      <c r="B7" s="1"/>
      <c r="D7" s="279"/>
      <c r="E7" s="348"/>
      <c r="F7" s="33"/>
      <c r="G7" s="353"/>
      <c r="H7" s="353"/>
      <c r="I7" s="353"/>
      <c r="K7" s="353"/>
      <c r="L7" s="353"/>
      <c r="O7" s="67"/>
      <c r="P7" s="1"/>
      <c r="R7" s="279"/>
      <c r="S7" s="348"/>
      <c r="T7" s="33"/>
      <c r="U7" s="353"/>
      <c r="V7" s="353"/>
      <c r="W7" s="353"/>
      <c r="Y7" s="353"/>
      <c r="Z7" s="353"/>
    </row>
    <row r="8" spans="1:28" x14ac:dyDescent="0.25">
      <c r="A8" s="1"/>
      <c r="B8" s="1"/>
      <c r="D8" s="279" t="s">
        <v>55</v>
      </c>
      <c r="E8" s="539" t="str">
        <f>IF(Summary!E8="","",Summary!E8)</f>
        <v/>
      </c>
      <c r="F8" s="540"/>
      <c r="G8" s="353"/>
      <c r="H8" s="353"/>
      <c r="I8" s="353"/>
      <c r="K8" s="353"/>
      <c r="L8" s="353"/>
      <c r="O8" s="67"/>
      <c r="P8" s="1"/>
      <c r="R8" s="279" t="s">
        <v>55</v>
      </c>
      <c r="S8" s="539" t="str">
        <f>IF(Summary!S8="","",Summary!S8)</f>
        <v/>
      </c>
      <c r="T8" s="540"/>
      <c r="U8" s="353"/>
      <c r="V8" s="353"/>
      <c r="W8" s="353"/>
      <c r="Y8" s="353"/>
      <c r="Z8" s="353"/>
    </row>
    <row r="9" spans="1:28" x14ac:dyDescent="0.25">
      <c r="A9" s="1"/>
      <c r="D9" s="1"/>
      <c r="E9" s="1"/>
      <c r="F9" s="1"/>
      <c r="G9" s="1"/>
      <c r="H9" s="353"/>
      <c r="I9" s="353"/>
      <c r="K9" s="353"/>
      <c r="L9" s="353"/>
      <c r="M9" s="353"/>
      <c r="O9" s="67"/>
      <c r="R9" s="1"/>
      <c r="S9" s="1"/>
      <c r="T9" s="1"/>
      <c r="U9" s="1"/>
      <c r="V9" s="353"/>
      <c r="W9" s="353"/>
      <c r="Y9" s="353"/>
      <c r="Z9" s="353"/>
      <c r="AA9" s="353"/>
    </row>
    <row r="10" spans="1:28" ht="16.5" thickBot="1" x14ac:dyDescent="0.3">
      <c r="A10" s="1"/>
      <c r="B10" s="5"/>
      <c r="C10" s="5"/>
      <c r="D10" s="5"/>
      <c r="E10" s="5"/>
      <c r="F10" s="5"/>
      <c r="G10" s="5"/>
      <c r="H10" s="5"/>
      <c r="I10" s="5"/>
      <c r="J10" s="6"/>
      <c r="K10" s="5"/>
      <c r="L10" s="5"/>
      <c r="M10" s="5"/>
      <c r="O10" s="67"/>
      <c r="P10" s="5"/>
      <c r="Q10" s="5"/>
      <c r="R10" s="5"/>
      <c r="S10" s="5"/>
      <c r="T10" s="5"/>
      <c r="U10" s="5"/>
      <c r="V10" s="5"/>
      <c r="W10" s="5"/>
      <c r="X10" s="6"/>
      <c r="Y10" s="5"/>
      <c r="Z10" s="5"/>
      <c r="AA10" s="5"/>
    </row>
    <row r="11" spans="1:28" x14ac:dyDescent="0.25">
      <c r="O11" s="69"/>
    </row>
    <row r="12" spans="1:28" ht="42" customHeight="1" x14ac:dyDescent="0.25">
      <c r="B12" s="541" t="s">
        <v>101</v>
      </c>
      <c r="C12" s="541"/>
      <c r="D12" s="541"/>
      <c r="E12" s="541"/>
      <c r="F12" s="541"/>
      <c r="G12" s="541"/>
      <c r="H12" s="541"/>
      <c r="I12" s="541"/>
      <c r="J12" s="541"/>
      <c r="K12" s="541"/>
      <c r="L12" s="541"/>
      <c r="M12" s="541"/>
      <c r="O12" s="69"/>
      <c r="P12" s="541" t="s">
        <v>101</v>
      </c>
      <c r="Q12" s="541"/>
      <c r="R12" s="541"/>
      <c r="S12" s="541"/>
      <c r="T12" s="541"/>
      <c r="U12" s="541"/>
      <c r="V12" s="541"/>
      <c r="W12" s="541"/>
      <c r="X12" s="541"/>
      <c r="Y12" s="541"/>
      <c r="Z12" s="541"/>
      <c r="AA12" s="541"/>
    </row>
    <row r="13" spans="1:28" ht="16.5" thickBot="1" x14ac:dyDescent="0.3">
      <c r="B13" s="5"/>
      <c r="C13" s="5"/>
      <c r="D13" s="5"/>
      <c r="E13" s="5"/>
      <c r="F13" s="5"/>
      <c r="G13" s="5"/>
      <c r="H13" s="5"/>
      <c r="I13" s="5"/>
      <c r="J13" s="6"/>
      <c r="K13" s="5"/>
      <c r="L13" s="5"/>
      <c r="M13" s="5"/>
      <c r="O13" s="69"/>
      <c r="P13" s="5"/>
      <c r="Q13" s="5"/>
      <c r="R13" s="5"/>
      <c r="S13" s="5"/>
      <c r="T13" s="5"/>
      <c r="U13" s="5"/>
      <c r="V13" s="5"/>
      <c r="W13" s="5"/>
      <c r="X13" s="6"/>
      <c r="Y13" s="5"/>
      <c r="Z13" s="5"/>
      <c r="AA13" s="5"/>
    </row>
    <row r="14" spans="1:28" x14ac:dyDescent="0.25">
      <c r="O14" s="69"/>
    </row>
    <row r="15" spans="1:28" x14ac:dyDescent="0.25">
      <c r="O15" s="69"/>
      <c r="V15" s="83" t="s">
        <v>52</v>
      </c>
      <c r="W15" s="101">
        <f>Summary!K22</f>
        <v>0</v>
      </c>
      <c r="X15" s="64"/>
      <c r="Y15" s="83" t="s">
        <v>105</v>
      </c>
      <c r="Z15" s="101">
        <f>Summary!AA22</f>
        <v>0</v>
      </c>
    </row>
    <row r="16" spans="1:28" ht="15.75" customHeight="1" x14ac:dyDescent="0.25">
      <c r="A16" s="1"/>
      <c r="C16" s="12" t="s">
        <v>274</v>
      </c>
      <c r="D16" s="1"/>
      <c r="E16" s="1"/>
      <c r="F16" s="1"/>
      <c r="G16" s="1"/>
      <c r="H16" s="1"/>
      <c r="I16" s="1"/>
      <c r="K16" s="1"/>
      <c r="L16" s="1"/>
      <c r="M16" s="1"/>
      <c r="O16" s="67"/>
      <c r="Q16" s="12" t="s">
        <v>274</v>
      </c>
      <c r="R16" s="1"/>
      <c r="S16" s="1"/>
      <c r="T16" s="1"/>
      <c r="U16" s="1"/>
      <c r="V16" s="1"/>
      <c r="W16" s="1"/>
      <c r="Y16" s="1"/>
      <c r="Z16" s="1"/>
      <c r="AA16" s="1"/>
    </row>
    <row r="17" spans="1:28" ht="91.5" customHeight="1" x14ac:dyDescent="0.25">
      <c r="A17" s="1"/>
      <c r="B17" s="1"/>
      <c r="C17" s="1"/>
      <c r="D17" s="536"/>
      <c r="E17" s="537"/>
      <c r="F17" s="537"/>
      <c r="G17" s="537"/>
      <c r="H17" s="537"/>
      <c r="I17" s="537"/>
      <c r="J17" s="537"/>
      <c r="K17" s="537"/>
      <c r="L17" s="537"/>
      <c r="M17" s="538"/>
      <c r="O17" s="67"/>
      <c r="P17" s="1"/>
      <c r="Q17" s="1"/>
      <c r="R17" s="542"/>
      <c r="S17" s="543"/>
      <c r="T17" s="543"/>
      <c r="U17" s="543"/>
      <c r="V17" s="543"/>
      <c r="W17" s="543"/>
      <c r="X17" s="543"/>
      <c r="Y17" s="543"/>
      <c r="Z17" s="543"/>
      <c r="AA17" s="544"/>
    </row>
    <row r="18" spans="1:28" s="95" customFormat="1" ht="15" customHeight="1" x14ac:dyDescent="0.25">
      <c r="D18" s="95" t="s">
        <v>82</v>
      </c>
      <c r="F18" s="95">
        <f>N$6-LEN(D17)</f>
        <v>1000</v>
      </c>
      <c r="N18" s="96"/>
      <c r="O18" s="97"/>
      <c r="R18" s="95" t="s">
        <v>82</v>
      </c>
      <c r="T18" s="95">
        <f>AB$6-LEN(R17)</f>
        <v>1000</v>
      </c>
      <c r="AB18" s="96"/>
    </row>
    <row r="19" spans="1:28" s="95" customFormat="1" ht="15" customHeight="1" x14ac:dyDescent="0.25">
      <c r="N19" s="96"/>
      <c r="O19" s="97"/>
      <c r="V19" s="279" t="s">
        <v>52</v>
      </c>
      <c r="W19" s="62">
        <f>Summary!K23</f>
        <v>0</v>
      </c>
      <c r="X19" s="1"/>
      <c r="Y19" s="279" t="s">
        <v>105</v>
      </c>
      <c r="Z19" s="62">
        <f>Summary!AA23</f>
        <v>0</v>
      </c>
      <c r="AB19" s="96"/>
    </row>
    <row r="20" spans="1:28" ht="15.75" customHeight="1" x14ac:dyDescent="0.25">
      <c r="A20" s="1"/>
      <c r="C20" s="12" t="s">
        <v>275</v>
      </c>
      <c r="D20" s="1"/>
      <c r="E20" s="1"/>
      <c r="F20" s="1"/>
      <c r="G20" s="1"/>
      <c r="H20" s="1"/>
      <c r="I20" s="1"/>
      <c r="K20" s="1"/>
      <c r="L20" s="1"/>
      <c r="M20" s="1"/>
      <c r="O20" s="67"/>
      <c r="Q20" s="12" t="s">
        <v>275</v>
      </c>
      <c r="R20" s="1"/>
      <c r="S20" s="1"/>
      <c r="T20" s="1"/>
      <c r="U20" s="1"/>
      <c r="V20" s="1"/>
      <c r="W20" s="1"/>
      <c r="Y20" s="1"/>
      <c r="Z20" s="1"/>
      <c r="AA20" s="1"/>
    </row>
    <row r="21" spans="1:28" ht="90.75" customHeight="1" x14ac:dyDescent="0.25">
      <c r="A21" s="1"/>
      <c r="B21" s="1"/>
      <c r="C21" s="1"/>
      <c r="D21" s="536"/>
      <c r="E21" s="537"/>
      <c r="F21" s="537"/>
      <c r="G21" s="537"/>
      <c r="H21" s="537"/>
      <c r="I21" s="537"/>
      <c r="J21" s="537"/>
      <c r="K21" s="537"/>
      <c r="L21" s="537"/>
      <c r="M21" s="538"/>
      <c r="O21" s="67"/>
      <c r="P21" s="1"/>
      <c r="Q21" s="1"/>
      <c r="R21" s="542"/>
      <c r="S21" s="543"/>
      <c r="T21" s="543"/>
      <c r="U21" s="543"/>
      <c r="V21" s="543"/>
      <c r="W21" s="543"/>
      <c r="X21" s="543"/>
      <c r="Y21" s="543"/>
      <c r="Z21" s="543"/>
      <c r="AA21" s="544"/>
    </row>
    <row r="22" spans="1:28" s="95" customFormat="1" ht="15" customHeight="1" x14ac:dyDescent="0.25">
      <c r="D22" s="95" t="s">
        <v>82</v>
      </c>
      <c r="F22" s="95">
        <f>N$6-LEN(D21)</f>
        <v>1000</v>
      </c>
      <c r="N22" s="96"/>
      <c r="O22" s="97"/>
      <c r="R22" s="95" t="s">
        <v>82</v>
      </c>
      <c r="T22" s="95">
        <f>AB$6-LEN(R21)</f>
        <v>1000</v>
      </c>
      <c r="AB22" s="96"/>
    </row>
    <row r="23" spans="1:28" x14ac:dyDescent="0.25">
      <c r="O23" s="69"/>
      <c r="V23" s="279" t="s">
        <v>52</v>
      </c>
      <c r="W23" s="101">
        <f>Summary!K24</f>
        <v>0</v>
      </c>
      <c r="Y23" s="279" t="s">
        <v>105</v>
      </c>
      <c r="Z23" s="62">
        <f>Summary!AA24</f>
        <v>0</v>
      </c>
    </row>
    <row r="24" spans="1:28" ht="15.75" customHeight="1" x14ac:dyDescent="0.25">
      <c r="A24" s="1"/>
      <c r="C24" s="12" t="s">
        <v>276</v>
      </c>
      <c r="D24" s="1"/>
      <c r="E24" s="1"/>
      <c r="F24" s="1"/>
      <c r="G24" s="1"/>
      <c r="H24" s="1"/>
      <c r="I24" s="1"/>
      <c r="K24" s="1"/>
      <c r="L24" s="1"/>
      <c r="M24" s="1"/>
      <c r="O24" s="67"/>
      <c r="Q24" s="12" t="s">
        <v>276</v>
      </c>
      <c r="R24" s="1"/>
      <c r="S24" s="1"/>
      <c r="T24" s="1"/>
      <c r="U24" s="1"/>
      <c r="V24" s="1"/>
      <c r="W24" s="1"/>
      <c r="Y24" s="1"/>
      <c r="Z24" s="1"/>
      <c r="AA24" s="1"/>
    </row>
    <row r="25" spans="1:28" ht="90" customHeight="1" x14ac:dyDescent="0.25">
      <c r="A25" s="1"/>
      <c r="B25" s="1"/>
      <c r="C25" s="1"/>
      <c r="D25" s="536"/>
      <c r="E25" s="537"/>
      <c r="F25" s="537"/>
      <c r="G25" s="537"/>
      <c r="H25" s="537"/>
      <c r="I25" s="537"/>
      <c r="J25" s="537"/>
      <c r="K25" s="537"/>
      <c r="L25" s="537"/>
      <c r="M25" s="538"/>
      <c r="O25" s="67"/>
      <c r="P25" s="1"/>
      <c r="Q25" s="1"/>
      <c r="R25" s="542"/>
      <c r="S25" s="543"/>
      <c r="T25" s="543"/>
      <c r="U25" s="543"/>
      <c r="V25" s="543"/>
      <c r="W25" s="543"/>
      <c r="X25" s="543"/>
      <c r="Y25" s="543"/>
      <c r="Z25" s="543"/>
      <c r="AA25" s="544"/>
    </row>
    <row r="26" spans="1:28" s="95" customFormat="1" ht="15" customHeight="1" x14ac:dyDescent="0.25">
      <c r="D26" s="95" t="s">
        <v>82</v>
      </c>
      <c r="F26" s="95">
        <f>N$6-LEN(D25)</f>
        <v>1000</v>
      </c>
      <c r="N26" s="96"/>
      <c r="O26" s="97"/>
      <c r="R26" s="95" t="s">
        <v>82</v>
      </c>
      <c r="T26" s="95">
        <f>AB$6-LEN(R25)</f>
        <v>1000</v>
      </c>
      <c r="AB26" s="96"/>
    </row>
    <row r="27" spans="1:28" s="11" customFormat="1" ht="15" customHeight="1" x14ac:dyDescent="0.25">
      <c r="N27" s="41"/>
      <c r="O27" s="68"/>
      <c r="V27" s="279"/>
      <c r="W27" s="75"/>
      <c r="X27" s="1"/>
      <c r="Y27" s="279"/>
      <c r="Z27" s="75"/>
      <c r="AB27" s="41"/>
    </row>
    <row r="28" spans="1:28" x14ac:dyDescent="0.25">
      <c r="O28" s="69"/>
      <c r="V28" s="279" t="s">
        <v>52</v>
      </c>
      <c r="W28" s="180">
        <f>Summary!K28</f>
        <v>0</v>
      </c>
      <c r="Y28" s="279" t="s">
        <v>105</v>
      </c>
      <c r="Z28" s="180">
        <f>Summary!AA28</f>
        <v>0</v>
      </c>
    </row>
    <row r="29" spans="1:28" ht="15.75" customHeight="1" x14ac:dyDescent="0.25">
      <c r="A29" s="1"/>
      <c r="C29" s="12" t="s">
        <v>277</v>
      </c>
      <c r="D29" s="1"/>
      <c r="E29" s="1"/>
      <c r="F29" s="1"/>
      <c r="G29" s="1"/>
      <c r="H29" s="1"/>
      <c r="I29" s="1"/>
      <c r="K29" s="1"/>
      <c r="L29" s="1"/>
      <c r="M29" s="1"/>
      <c r="O29" s="67"/>
      <c r="Q29" s="12" t="s">
        <v>277</v>
      </c>
      <c r="R29" s="1"/>
      <c r="S29" s="1"/>
      <c r="T29" s="1"/>
      <c r="U29" s="1"/>
      <c r="V29" s="1"/>
      <c r="W29" s="1"/>
      <c r="Y29" s="1"/>
      <c r="Z29" s="1"/>
      <c r="AA29" s="1"/>
    </row>
    <row r="30" spans="1:28" ht="91.5" customHeight="1" x14ac:dyDescent="0.25">
      <c r="A30" s="1"/>
      <c r="B30" s="1"/>
      <c r="C30" s="1"/>
      <c r="D30" s="536"/>
      <c r="E30" s="537"/>
      <c r="F30" s="537"/>
      <c r="G30" s="537"/>
      <c r="H30" s="537"/>
      <c r="I30" s="537"/>
      <c r="J30" s="537"/>
      <c r="K30" s="537"/>
      <c r="L30" s="537"/>
      <c r="M30" s="538"/>
      <c r="O30" s="67"/>
      <c r="P30" s="1"/>
      <c r="Q30" s="1"/>
      <c r="R30" s="542"/>
      <c r="S30" s="543"/>
      <c r="T30" s="543"/>
      <c r="U30" s="543"/>
      <c r="V30" s="543"/>
      <c r="W30" s="543"/>
      <c r="X30" s="543"/>
      <c r="Y30" s="543"/>
      <c r="Z30" s="543"/>
      <c r="AA30" s="544"/>
    </row>
    <row r="31" spans="1:28" s="95" customFormat="1" ht="15" customHeight="1" x14ac:dyDescent="0.25">
      <c r="D31" s="95" t="s">
        <v>82</v>
      </c>
      <c r="F31" s="95">
        <f>N$6-LEN(D30)</f>
        <v>1000</v>
      </c>
      <c r="N31" s="96"/>
      <c r="O31" s="97"/>
      <c r="R31" s="95" t="s">
        <v>82</v>
      </c>
      <c r="T31" s="95">
        <f>AB$6-LEN(R30)</f>
        <v>1000</v>
      </c>
      <c r="AB31" s="96"/>
    </row>
    <row r="32" spans="1:28" s="11" customFormat="1" ht="15" customHeight="1" x14ac:dyDescent="0.25">
      <c r="N32" s="41"/>
      <c r="O32" s="68"/>
      <c r="V32" s="279" t="s">
        <v>52</v>
      </c>
      <c r="W32" s="62">
        <f>Summary!K29</f>
        <v>0</v>
      </c>
      <c r="X32" s="1"/>
      <c r="Y32" s="279" t="s">
        <v>105</v>
      </c>
      <c r="Z32" s="62">
        <f>Summary!AA29</f>
        <v>0</v>
      </c>
      <c r="AB32" s="41"/>
    </row>
    <row r="33" spans="1:28" ht="15.75" customHeight="1" x14ac:dyDescent="0.25">
      <c r="A33" s="1"/>
      <c r="C33" s="12" t="s">
        <v>278</v>
      </c>
      <c r="D33" s="1"/>
      <c r="E33" s="1"/>
      <c r="F33" s="1"/>
      <c r="G33" s="1"/>
      <c r="H33" s="1"/>
      <c r="I33" s="1"/>
      <c r="K33" s="1"/>
      <c r="L33" s="1"/>
      <c r="M33" s="1"/>
      <c r="O33" s="67"/>
      <c r="Q33" s="12" t="s">
        <v>278</v>
      </c>
      <c r="R33" s="1"/>
      <c r="S33" s="1"/>
      <c r="T33" s="1"/>
      <c r="U33" s="1"/>
      <c r="V33" s="1"/>
      <c r="W33" s="1"/>
      <c r="Y33" s="1"/>
      <c r="Z33" s="1"/>
      <c r="AA33" s="1"/>
    </row>
    <row r="34" spans="1:28" ht="90" customHeight="1" x14ac:dyDescent="0.25">
      <c r="A34" s="1"/>
      <c r="B34" s="1"/>
      <c r="C34" s="1"/>
      <c r="D34" s="536"/>
      <c r="E34" s="537"/>
      <c r="F34" s="537"/>
      <c r="G34" s="537"/>
      <c r="H34" s="537"/>
      <c r="I34" s="537"/>
      <c r="J34" s="537"/>
      <c r="K34" s="537"/>
      <c r="L34" s="537"/>
      <c r="M34" s="538"/>
      <c r="O34" s="67"/>
      <c r="P34" s="1"/>
      <c r="Q34" s="1"/>
      <c r="R34" s="542"/>
      <c r="S34" s="543"/>
      <c r="T34" s="543"/>
      <c r="U34" s="543"/>
      <c r="V34" s="543"/>
      <c r="W34" s="543"/>
      <c r="X34" s="543"/>
      <c r="Y34" s="543"/>
      <c r="Z34" s="543"/>
      <c r="AA34" s="544"/>
    </row>
    <row r="35" spans="1:28" s="95" customFormat="1" ht="15" customHeight="1" x14ac:dyDescent="0.25">
      <c r="D35" s="95" t="s">
        <v>82</v>
      </c>
      <c r="F35" s="95">
        <f>N$6-LEN(D34)</f>
        <v>1000</v>
      </c>
      <c r="N35" s="96"/>
      <c r="O35" s="97"/>
      <c r="R35" s="95" t="s">
        <v>82</v>
      </c>
      <c r="T35" s="95">
        <f>AB$6-LEN(R34)</f>
        <v>1000</v>
      </c>
      <c r="AB35" s="96"/>
    </row>
    <row r="36" spans="1:28" x14ac:dyDescent="0.25">
      <c r="O36" s="69"/>
      <c r="V36" s="279" t="s">
        <v>52</v>
      </c>
      <c r="W36" s="179"/>
      <c r="Y36" s="279" t="s">
        <v>105</v>
      </c>
      <c r="Z36" s="62">
        <f>Summary!AA33</f>
        <v>0</v>
      </c>
    </row>
    <row r="37" spans="1:28" ht="15.75" customHeight="1" x14ac:dyDescent="0.25">
      <c r="A37" s="1"/>
      <c r="C37" s="12" t="s">
        <v>279</v>
      </c>
      <c r="D37" s="1"/>
      <c r="E37" s="1"/>
      <c r="F37" s="1"/>
      <c r="G37" s="1"/>
      <c r="H37" s="1"/>
      <c r="I37" s="1"/>
      <c r="K37" s="1"/>
      <c r="L37" s="1"/>
      <c r="M37" s="1"/>
      <c r="O37" s="67"/>
      <c r="Q37" s="12" t="s">
        <v>279</v>
      </c>
      <c r="R37" s="1"/>
      <c r="S37" s="1"/>
      <c r="T37" s="1"/>
      <c r="U37" s="1"/>
      <c r="V37" s="1"/>
      <c r="W37" s="1"/>
      <c r="Y37" s="1"/>
      <c r="Z37" s="1"/>
      <c r="AA37" s="1"/>
    </row>
    <row r="38" spans="1:28" ht="90.75" customHeight="1" x14ac:dyDescent="0.25">
      <c r="A38" s="1"/>
      <c r="B38" s="1"/>
      <c r="C38" s="1"/>
      <c r="D38" s="536"/>
      <c r="E38" s="537"/>
      <c r="F38" s="537"/>
      <c r="G38" s="537"/>
      <c r="H38" s="537"/>
      <c r="I38" s="537"/>
      <c r="J38" s="537"/>
      <c r="K38" s="537"/>
      <c r="L38" s="537"/>
      <c r="M38" s="538"/>
      <c r="O38" s="67"/>
      <c r="P38" s="1"/>
      <c r="Q38" s="1"/>
      <c r="R38" s="542"/>
      <c r="S38" s="543"/>
      <c r="T38" s="543"/>
      <c r="U38" s="543"/>
      <c r="V38" s="543"/>
      <c r="W38" s="543"/>
      <c r="X38" s="543"/>
      <c r="Y38" s="543"/>
      <c r="Z38" s="543"/>
      <c r="AA38" s="544"/>
    </row>
    <row r="39" spans="1:28" s="95" customFormat="1" ht="15" customHeight="1" x14ac:dyDescent="0.25">
      <c r="D39" s="95" t="s">
        <v>82</v>
      </c>
      <c r="F39" s="95">
        <f>N$6-LEN(D38)</f>
        <v>1000</v>
      </c>
      <c r="N39" s="96"/>
      <c r="O39" s="97"/>
      <c r="R39" s="95" t="s">
        <v>82</v>
      </c>
      <c r="T39" s="95">
        <f>AB$6-LEN(R38)</f>
        <v>1000</v>
      </c>
      <c r="AB39" s="96"/>
    </row>
    <row r="40" spans="1:28" s="11" customFormat="1" ht="15" customHeight="1" x14ac:dyDescent="0.25">
      <c r="N40" s="41"/>
      <c r="O40" s="68"/>
      <c r="V40" s="279" t="s">
        <v>52</v>
      </c>
      <c r="W40" s="62">
        <f>Summary!K35</f>
        <v>0</v>
      </c>
      <c r="X40" s="1"/>
      <c r="Y40" s="279" t="s">
        <v>105</v>
      </c>
      <c r="Z40" s="62">
        <f>Summary!AA35</f>
        <v>0</v>
      </c>
      <c r="AB40" s="41"/>
    </row>
    <row r="41" spans="1:28" ht="15.75" customHeight="1" x14ac:dyDescent="0.25">
      <c r="A41" s="1"/>
      <c r="C41" s="12" t="s">
        <v>280</v>
      </c>
      <c r="D41" s="1"/>
      <c r="E41" s="1"/>
      <c r="F41" s="1"/>
      <c r="G41" s="1"/>
      <c r="H41" s="1"/>
      <c r="I41" s="1"/>
      <c r="K41" s="1"/>
      <c r="L41" s="1"/>
      <c r="M41" s="1"/>
      <c r="O41" s="67"/>
      <c r="Q41" s="12" t="s">
        <v>280</v>
      </c>
      <c r="R41" s="1"/>
      <c r="S41" s="1"/>
      <c r="T41" s="1"/>
      <c r="U41" s="1"/>
      <c r="V41" s="1"/>
      <c r="W41" s="1"/>
      <c r="Y41" s="1"/>
      <c r="Z41" s="1"/>
      <c r="AA41" s="1"/>
    </row>
    <row r="42" spans="1:28" ht="89.25" customHeight="1" x14ac:dyDescent="0.25">
      <c r="A42" s="1"/>
      <c r="B42" s="1"/>
      <c r="C42" s="1"/>
      <c r="D42" s="536"/>
      <c r="E42" s="537"/>
      <c r="F42" s="537"/>
      <c r="G42" s="537"/>
      <c r="H42" s="537"/>
      <c r="I42" s="537"/>
      <c r="J42" s="537"/>
      <c r="K42" s="537"/>
      <c r="L42" s="537"/>
      <c r="M42" s="538"/>
      <c r="O42" s="67"/>
      <c r="P42" s="1"/>
      <c r="Q42" s="1"/>
      <c r="R42" s="542"/>
      <c r="S42" s="543"/>
      <c r="T42" s="543"/>
      <c r="U42" s="543"/>
      <c r="V42" s="543"/>
      <c r="W42" s="543"/>
      <c r="X42" s="543"/>
      <c r="Y42" s="543"/>
      <c r="Z42" s="543"/>
      <c r="AA42" s="544"/>
    </row>
    <row r="43" spans="1:28" s="95" customFormat="1" ht="15" customHeight="1" x14ac:dyDescent="0.25">
      <c r="D43" s="95" t="s">
        <v>82</v>
      </c>
      <c r="F43" s="95">
        <f>N$6-LEN(D42)</f>
        <v>1000</v>
      </c>
      <c r="N43" s="96"/>
      <c r="O43" s="97"/>
      <c r="R43" s="95" t="s">
        <v>82</v>
      </c>
      <c r="T43" s="95">
        <f>AB$6-LEN(R42)</f>
        <v>1000</v>
      </c>
      <c r="AB43" s="96"/>
    </row>
    <row r="44" spans="1:28" x14ac:dyDescent="0.25">
      <c r="O44" s="69"/>
      <c r="V44" s="279" t="s">
        <v>52</v>
      </c>
      <c r="W44" s="179">
        <f>Summary!K36</f>
        <v>0</v>
      </c>
      <c r="Y44" s="279" t="s">
        <v>105</v>
      </c>
      <c r="Z44" s="62">
        <f>Summary!AA36</f>
        <v>0</v>
      </c>
    </row>
    <row r="45" spans="1:28" ht="15.75" customHeight="1" x14ac:dyDescent="0.25">
      <c r="A45" s="1"/>
      <c r="C45" s="12" t="s">
        <v>281</v>
      </c>
      <c r="D45" s="1"/>
      <c r="E45" s="1"/>
      <c r="F45" s="1"/>
      <c r="G45" s="1"/>
      <c r="H45" s="1"/>
      <c r="I45" s="1"/>
      <c r="K45" s="1"/>
      <c r="L45" s="1"/>
      <c r="M45" s="1"/>
      <c r="O45" s="67"/>
      <c r="Q45" s="12" t="s">
        <v>281</v>
      </c>
      <c r="R45" s="1"/>
      <c r="S45" s="1"/>
      <c r="T45" s="1"/>
      <c r="U45" s="1"/>
      <c r="V45" s="1"/>
      <c r="W45" s="1"/>
      <c r="Y45" s="1"/>
      <c r="Z45" s="1"/>
      <c r="AA45" s="1"/>
    </row>
    <row r="46" spans="1:28" ht="90" customHeight="1" x14ac:dyDescent="0.25">
      <c r="A46" s="1"/>
      <c r="B46" s="1"/>
      <c r="C46" s="1"/>
      <c r="D46" s="536"/>
      <c r="E46" s="537"/>
      <c r="F46" s="537"/>
      <c r="G46" s="537"/>
      <c r="H46" s="537"/>
      <c r="I46" s="537"/>
      <c r="J46" s="537"/>
      <c r="K46" s="537"/>
      <c r="L46" s="537"/>
      <c r="M46" s="538"/>
      <c r="O46" s="67"/>
      <c r="P46" s="1"/>
      <c r="Q46" s="1"/>
      <c r="R46" s="542"/>
      <c r="S46" s="543"/>
      <c r="T46" s="543"/>
      <c r="U46" s="543"/>
      <c r="V46" s="543"/>
      <c r="W46" s="543"/>
      <c r="X46" s="543"/>
      <c r="Y46" s="543"/>
      <c r="Z46" s="543"/>
      <c r="AA46" s="544"/>
    </row>
    <row r="47" spans="1:28" s="95" customFormat="1" ht="15" customHeight="1" x14ac:dyDescent="0.25">
      <c r="D47" s="95" t="s">
        <v>82</v>
      </c>
      <c r="F47" s="95">
        <f>N$6-LEN(D46)</f>
        <v>1000</v>
      </c>
      <c r="N47" s="96"/>
      <c r="O47" s="97"/>
      <c r="R47" s="95" t="s">
        <v>82</v>
      </c>
      <c r="T47" s="95">
        <f>AB$6-LEN(R46)</f>
        <v>1000</v>
      </c>
      <c r="AB47" s="96"/>
    </row>
    <row r="48" spans="1:28" x14ac:dyDescent="0.25">
      <c r="O48" s="69"/>
      <c r="V48" s="279" t="s">
        <v>52</v>
      </c>
      <c r="W48" s="62">
        <f>Summary!K37</f>
        <v>0</v>
      </c>
      <c r="Y48" s="279" t="s">
        <v>105</v>
      </c>
      <c r="Z48" s="62">
        <f>Summary!AA37</f>
        <v>0</v>
      </c>
    </row>
    <row r="49" spans="1:28" ht="15.75" customHeight="1" x14ac:dyDescent="0.25">
      <c r="A49" s="1"/>
      <c r="C49" s="12" t="s">
        <v>282</v>
      </c>
      <c r="D49" s="1"/>
      <c r="E49" s="1"/>
      <c r="F49" s="1"/>
      <c r="G49" s="1"/>
      <c r="H49" s="1"/>
      <c r="I49" s="1"/>
      <c r="K49" s="1"/>
      <c r="L49" s="1"/>
      <c r="M49" s="1"/>
      <c r="O49" s="67"/>
      <c r="Q49" s="12" t="s">
        <v>282</v>
      </c>
      <c r="R49" s="1"/>
      <c r="S49" s="1"/>
      <c r="T49" s="1"/>
      <c r="U49" s="1"/>
      <c r="V49" s="1"/>
      <c r="W49" s="1"/>
      <c r="Y49" s="1"/>
      <c r="Z49" s="1"/>
      <c r="AA49" s="1"/>
    </row>
    <row r="50" spans="1:28" ht="89.25" customHeight="1" x14ac:dyDescent="0.25">
      <c r="A50" s="1"/>
      <c r="B50" s="1"/>
      <c r="C50" s="1"/>
      <c r="D50" s="545"/>
      <c r="E50" s="537"/>
      <c r="F50" s="537"/>
      <c r="G50" s="537"/>
      <c r="H50" s="537"/>
      <c r="I50" s="537"/>
      <c r="J50" s="537"/>
      <c r="K50" s="537"/>
      <c r="L50" s="537"/>
      <c r="M50" s="538"/>
      <c r="O50" s="67"/>
      <c r="P50" s="1"/>
      <c r="Q50" s="1"/>
      <c r="R50" s="546"/>
      <c r="S50" s="543"/>
      <c r="T50" s="543"/>
      <c r="U50" s="543"/>
      <c r="V50" s="543"/>
      <c r="W50" s="543"/>
      <c r="X50" s="543"/>
      <c r="Y50" s="543"/>
      <c r="Z50" s="543"/>
      <c r="AA50" s="544"/>
    </row>
    <row r="51" spans="1:28" s="95" customFormat="1" ht="15" customHeight="1" x14ac:dyDescent="0.25">
      <c r="D51" s="95" t="s">
        <v>82</v>
      </c>
      <c r="F51" s="95">
        <f>N$6-LEN(D50)</f>
        <v>1000</v>
      </c>
      <c r="N51" s="96"/>
      <c r="O51" s="97"/>
      <c r="R51" s="95" t="s">
        <v>82</v>
      </c>
      <c r="T51" s="95">
        <f>AB$6-LEN(R50)</f>
        <v>1000</v>
      </c>
      <c r="AB51" s="96"/>
    </row>
    <row r="52" spans="1:28" s="95" customFormat="1" ht="15" customHeight="1" x14ac:dyDescent="0.25">
      <c r="N52" s="96"/>
      <c r="O52" s="97"/>
      <c r="AB52" s="96"/>
    </row>
    <row r="53" spans="1:28" s="11" customFormat="1" ht="15" customHeight="1" x14ac:dyDescent="0.25">
      <c r="N53" s="41"/>
      <c r="O53" s="68"/>
      <c r="V53" s="279" t="s">
        <v>52</v>
      </c>
      <c r="W53" s="62">
        <f>Summary!K38</f>
        <v>0</v>
      </c>
      <c r="X53" s="1"/>
      <c r="Y53" s="279" t="s">
        <v>105</v>
      </c>
      <c r="Z53" s="62">
        <f>Summary!AA38</f>
        <v>0</v>
      </c>
      <c r="AB53" s="41"/>
    </row>
    <row r="54" spans="1:28" ht="15.75" customHeight="1" x14ac:dyDescent="0.25">
      <c r="A54" s="1"/>
      <c r="C54" s="12" t="s">
        <v>283</v>
      </c>
      <c r="D54" s="1"/>
      <c r="E54" s="1"/>
      <c r="F54" s="1"/>
      <c r="G54" s="1"/>
      <c r="H54" s="1"/>
      <c r="I54" s="1"/>
      <c r="K54" s="1"/>
      <c r="L54" s="1"/>
      <c r="M54" s="1"/>
      <c r="O54" s="67"/>
      <c r="Q54" s="12" t="s">
        <v>283</v>
      </c>
      <c r="R54" s="1"/>
      <c r="S54" s="1"/>
      <c r="T54" s="1"/>
      <c r="U54" s="1"/>
      <c r="V54" s="1"/>
      <c r="W54" s="1"/>
      <c r="Y54" s="1"/>
      <c r="Z54" s="1"/>
      <c r="AA54" s="1"/>
    </row>
    <row r="55" spans="1:28" ht="93.75" customHeight="1" x14ac:dyDescent="0.25">
      <c r="A55" s="1"/>
      <c r="B55" s="1"/>
      <c r="C55" s="1"/>
      <c r="D55" s="536"/>
      <c r="E55" s="537"/>
      <c r="F55" s="537"/>
      <c r="G55" s="537"/>
      <c r="H55" s="537"/>
      <c r="I55" s="537"/>
      <c r="J55" s="537"/>
      <c r="K55" s="537"/>
      <c r="L55" s="537"/>
      <c r="M55" s="538"/>
      <c r="O55" s="67"/>
      <c r="P55" s="1"/>
      <c r="Q55" s="1"/>
      <c r="R55" s="542"/>
      <c r="S55" s="543"/>
      <c r="T55" s="543"/>
      <c r="U55" s="543"/>
      <c r="V55" s="543"/>
      <c r="W55" s="543"/>
      <c r="X55" s="543"/>
      <c r="Y55" s="543"/>
      <c r="Z55" s="543"/>
      <c r="AA55" s="544"/>
    </row>
    <row r="56" spans="1:28" s="95" customFormat="1" ht="15" customHeight="1" x14ac:dyDescent="0.25">
      <c r="D56" s="95" t="s">
        <v>82</v>
      </c>
      <c r="F56" s="95">
        <f>N$6-LEN(D55)</f>
        <v>1000</v>
      </c>
      <c r="N56" s="96"/>
      <c r="O56" s="97"/>
      <c r="R56" s="95" t="s">
        <v>82</v>
      </c>
      <c r="T56" s="95">
        <f>AB$6-LEN(R55)</f>
        <v>1000</v>
      </c>
      <c r="AB56" s="96"/>
    </row>
    <row r="57" spans="1:28" x14ac:dyDescent="0.25">
      <c r="O57" s="69"/>
      <c r="V57" s="279" t="s">
        <v>52</v>
      </c>
      <c r="W57" s="62">
        <f>Summary!K39</f>
        <v>0</v>
      </c>
      <c r="Y57" s="279" t="s">
        <v>105</v>
      </c>
      <c r="Z57" s="62">
        <f>Summary!AA39</f>
        <v>0</v>
      </c>
    </row>
    <row r="58" spans="1:28" ht="15.75" customHeight="1" x14ac:dyDescent="0.25">
      <c r="A58" s="1"/>
      <c r="C58" s="12" t="s">
        <v>284</v>
      </c>
      <c r="D58" s="1"/>
      <c r="E58" s="1"/>
      <c r="F58" s="1"/>
      <c r="G58" s="1"/>
      <c r="H58" s="1"/>
      <c r="I58" s="1"/>
      <c r="K58" s="1"/>
      <c r="L58" s="1"/>
      <c r="M58" s="1"/>
      <c r="O58" s="67"/>
      <c r="Q58" s="12" t="s">
        <v>284</v>
      </c>
      <c r="R58" s="1"/>
      <c r="S58" s="1"/>
      <c r="T58" s="1"/>
      <c r="U58" s="1"/>
      <c r="V58" s="1"/>
      <c r="W58" s="1"/>
      <c r="Y58" s="1"/>
      <c r="Z58" s="1"/>
      <c r="AA58" s="1"/>
    </row>
    <row r="59" spans="1:28" ht="90.75" customHeight="1" x14ac:dyDescent="0.25">
      <c r="A59" s="1"/>
      <c r="B59" s="1"/>
      <c r="C59" s="1"/>
      <c r="D59" s="536"/>
      <c r="E59" s="537"/>
      <c r="F59" s="537"/>
      <c r="G59" s="537"/>
      <c r="H59" s="537"/>
      <c r="I59" s="537"/>
      <c r="J59" s="537"/>
      <c r="K59" s="537"/>
      <c r="L59" s="537"/>
      <c r="M59" s="538"/>
      <c r="O59" s="67"/>
      <c r="P59" s="1"/>
      <c r="Q59" s="1"/>
      <c r="R59" s="542"/>
      <c r="S59" s="543"/>
      <c r="T59" s="543"/>
      <c r="U59" s="543"/>
      <c r="V59" s="543"/>
      <c r="W59" s="543"/>
      <c r="X59" s="543"/>
      <c r="Y59" s="543"/>
      <c r="Z59" s="543"/>
      <c r="AA59" s="544"/>
    </row>
    <row r="60" spans="1:28" s="95" customFormat="1" ht="15" customHeight="1" x14ac:dyDescent="0.25">
      <c r="D60" s="95" t="s">
        <v>82</v>
      </c>
      <c r="F60" s="95">
        <f>N$6-LEN(D59)</f>
        <v>1000</v>
      </c>
      <c r="N60" s="96"/>
      <c r="O60" s="97"/>
      <c r="R60" s="95" t="s">
        <v>82</v>
      </c>
      <c r="T60" s="95">
        <f>AB$6-LEN(R59)</f>
        <v>1000</v>
      </c>
      <c r="AB60" s="96"/>
    </row>
    <row r="61" spans="1:28" s="11" customFormat="1" ht="15" customHeight="1" x14ac:dyDescent="0.25">
      <c r="N61" s="41"/>
      <c r="O61" s="68"/>
      <c r="V61" s="279"/>
      <c r="W61" s="181"/>
      <c r="X61" s="1"/>
      <c r="Y61" s="279"/>
      <c r="Z61" s="181"/>
      <c r="AB61" s="41"/>
    </row>
    <row r="62" spans="1:28" x14ac:dyDescent="0.25">
      <c r="O62" s="69"/>
      <c r="V62" s="279" t="s">
        <v>52</v>
      </c>
      <c r="W62" s="62">
        <f>Summary!K44</f>
        <v>0</v>
      </c>
      <c r="Y62" s="279" t="s">
        <v>105</v>
      </c>
      <c r="Z62" s="62">
        <f>Summary!AA44</f>
        <v>0</v>
      </c>
    </row>
    <row r="63" spans="1:28" ht="15.75" customHeight="1" x14ac:dyDescent="0.25">
      <c r="A63" s="1"/>
      <c r="C63" s="12" t="s">
        <v>285</v>
      </c>
      <c r="D63" s="1"/>
      <c r="E63" s="1"/>
      <c r="F63" s="1"/>
      <c r="G63" s="1"/>
      <c r="H63" s="1"/>
      <c r="I63" s="1"/>
      <c r="K63" s="1"/>
      <c r="L63" s="1"/>
      <c r="M63" s="1"/>
      <c r="O63" s="67"/>
      <c r="Q63" s="12" t="s">
        <v>285</v>
      </c>
      <c r="R63" s="1"/>
      <c r="S63" s="1"/>
      <c r="T63" s="1"/>
      <c r="U63" s="1"/>
      <c r="V63" s="1"/>
      <c r="W63" s="1"/>
      <c r="Y63" s="1"/>
      <c r="Z63" s="1"/>
      <c r="AA63" s="1"/>
    </row>
    <row r="64" spans="1:28" ht="90.75" customHeight="1" x14ac:dyDescent="0.25">
      <c r="A64" s="1"/>
      <c r="B64" s="1"/>
      <c r="C64" s="1"/>
      <c r="D64" s="536"/>
      <c r="E64" s="537"/>
      <c r="F64" s="537"/>
      <c r="G64" s="537"/>
      <c r="H64" s="537"/>
      <c r="I64" s="537"/>
      <c r="J64" s="537"/>
      <c r="K64" s="537"/>
      <c r="L64" s="537"/>
      <c r="M64" s="538"/>
      <c r="O64" s="67"/>
      <c r="P64" s="1"/>
      <c r="Q64" s="1"/>
      <c r="R64" s="542"/>
      <c r="S64" s="543"/>
      <c r="T64" s="543"/>
      <c r="U64" s="543"/>
      <c r="V64" s="543"/>
      <c r="W64" s="543"/>
      <c r="X64" s="543"/>
      <c r="Y64" s="543"/>
      <c r="Z64" s="543"/>
      <c r="AA64" s="544"/>
    </row>
    <row r="65" spans="1:28" s="95" customFormat="1" ht="15" customHeight="1" x14ac:dyDescent="0.25">
      <c r="D65" s="95" t="s">
        <v>82</v>
      </c>
      <c r="F65" s="95">
        <f>N$6-LEN(D64)</f>
        <v>1000</v>
      </c>
      <c r="N65" s="96"/>
      <c r="O65" s="97"/>
      <c r="R65" s="95" t="s">
        <v>82</v>
      </c>
      <c r="T65" s="95">
        <f>AB$6-LEN(R64)</f>
        <v>1000</v>
      </c>
      <c r="AB65" s="96"/>
    </row>
    <row r="66" spans="1:28" s="11" customFormat="1" ht="15" customHeight="1" x14ac:dyDescent="0.25">
      <c r="N66" s="41"/>
      <c r="O66" s="68"/>
      <c r="V66" s="279" t="s">
        <v>52</v>
      </c>
      <c r="W66" s="62">
        <f>Summary!K45</f>
        <v>0</v>
      </c>
      <c r="X66" s="1"/>
      <c r="Y66" s="279" t="s">
        <v>105</v>
      </c>
      <c r="Z66" s="62">
        <f>Summary!AA45</f>
        <v>0</v>
      </c>
      <c r="AB66" s="41"/>
    </row>
    <row r="67" spans="1:28" ht="15.75" customHeight="1" x14ac:dyDescent="0.25">
      <c r="A67" s="1"/>
      <c r="C67" s="12" t="s">
        <v>286</v>
      </c>
      <c r="D67" s="1"/>
      <c r="E67" s="1"/>
      <c r="F67" s="1"/>
      <c r="G67" s="1"/>
      <c r="H67" s="1"/>
      <c r="I67" s="1"/>
      <c r="K67" s="1"/>
      <c r="L67" s="1"/>
      <c r="M67" s="1"/>
      <c r="O67" s="67"/>
      <c r="Q67" s="12" t="s">
        <v>286</v>
      </c>
      <c r="R67" s="1"/>
      <c r="S67" s="1"/>
      <c r="T67" s="1"/>
      <c r="U67" s="1"/>
      <c r="V67" s="1"/>
      <c r="W67" s="1"/>
      <c r="Y67" s="1"/>
      <c r="Z67" s="1"/>
      <c r="AA67" s="1"/>
    </row>
    <row r="68" spans="1:28" ht="90.75" customHeight="1" x14ac:dyDescent="0.25">
      <c r="A68" s="1"/>
      <c r="B68" s="1"/>
      <c r="C68" s="1"/>
      <c r="D68" s="536"/>
      <c r="E68" s="537"/>
      <c r="F68" s="537"/>
      <c r="G68" s="537"/>
      <c r="H68" s="537"/>
      <c r="I68" s="537"/>
      <c r="J68" s="537"/>
      <c r="K68" s="537"/>
      <c r="L68" s="537"/>
      <c r="M68" s="538"/>
      <c r="O68" s="67"/>
      <c r="P68" s="1"/>
      <c r="Q68" s="1"/>
      <c r="R68" s="542"/>
      <c r="S68" s="543"/>
      <c r="T68" s="543"/>
      <c r="U68" s="543"/>
      <c r="V68" s="543"/>
      <c r="W68" s="543"/>
      <c r="X68" s="543"/>
      <c r="Y68" s="543"/>
      <c r="Z68" s="543"/>
      <c r="AA68" s="544"/>
    </row>
    <row r="69" spans="1:28" s="95" customFormat="1" ht="15" customHeight="1" x14ac:dyDescent="0.25">
      <c r="D69" s="95" t="s">
        <v>82</v>
      </c>
      <c r="F69" s="95">
        <f>N$6-LEN(D68)</f>
        <v>1000</v>
      </c>
      <c r="N69" s="96"/>
      <c r="O69" s="97"/>
      <c r="R69" s="95" t="s">
        <v>82</v>
      </c>
      <c r="T69" s="95">
        <f>AB$6-LEN(R68)</f>
        <v>1000</v>
      </c>
      <c r="AB69" s="96"/>
    </row>
    <row r="70" spans="1:28" x14ac:dyDescent="0.25">
      <c r="O70" s="69"/>
      <c r="V70" s="279" t="s">
        <v>52</v>
      </c>
      <c r="W70" s="62">
        <f>Summary!K46</f>
        <v>0</v>
      </c>
      <c r="Y70" s="279" t="s">
        <v>105</v>
      </c>
      <c r="Z70" s="62">
        <f>Summary!AA46</f>
        <v>0</v>
      </c>
    </row>
    <row r="71" spans="1:28" ht="15.75" customHeight="1" x14ac:dyDescent="0.25">
      <c r="A71" s="1"/>
      <c r="C71" s="12" t="s">
        <v>287</v>
      </c>
      <c r="D71" s="1"/>
      <c r="E71" s="1"/>
      <c r="F71" s="1"/>
      <c r="G71" s="1"/>
      <c r="H71" s="1"/>
      <c r="I71" s="1"/>
      <c r="K71" s="1"/>
      <c r="L71" s="1"/>
      <c r="M71" s="1"/>
      <c r="O71" s="67"/>
      <c r="Q71" s="12" t="s">
        <v>287</v>
      </c>
      <c r="R71" s="1"/>
      <c r="S71" s="1"/>
      <c r="T71" s="1"/>
      <c r="U71" s="1"/>
      <c r="V71" s="1"/>
      <c r="W71" s="1"/>
      <c r="Y71" s="1"/>
      <c r="Z71" s="1"/>
      <c r="AA71" s="1"/>
    </row>
    <row r="72" spans="1:28" ht="90.75" customHeight="1" x14ac:dyDescent="0.25">
      <c r="A72" s="1"/>
      <c r="B72" s="1"/>
      <c r="C72" s="1"/>
      <c r="D72" s="536"/>
      <c r="E72" s="537"/>
      <c r="F72" s="537"/>
      <c r="G72" s="537"/>
      <c r="H72" s="537"/>
      <c r="I72" s="537"/>
      <c r="J72" s="537"/>
      <c r="K72" s="537"/>
      <c r="L72" s="537"/>
      <c r="M72" s="538"/>
      <c r="O72" s="67"/>
      <c r="P72" s="1"/>
      <c r="Q72" s="1"/>
      <c r="R72" s="542"/>
      <c r="S72" s="543"/>
      <c r="T72" s="543"/>
      <c r="U72" s="543"/>
      <c r="V72" s="543"/>
      <c r="W72" s="543"/>
      <c r="X72" s="543"/>
      <c r="Y72" s="543"/>
      <c r="Z72" s="543"/>
      <c r="AA72" s="544"/>
    </row>
    <row r="73" spans="1:28" s="95" customFormat="1" ht="15" customHeight="1" x14ac:dyDescent="0.25">
      <c r="D73" s="95" t="s">
        <v>82</v>
      </c>
      <c r="F73" s="95">
        <f>N$6-LEN(D72)</f>
        <v>1000</v>
      </c>
      <c r="N73" s="96"/>
      <c r="O73" s="97"/>
      <c r="R73" s="95" t="s">
        <v>82</v>
      </c>
      <c r="T73" s="95">
        <f>AB$6-LEN(R72)</f>
        <v>1000</v>
      </c>
      <c r="AB73" s="96"/>
    </row>
    <row r="74" spans="1:28" s="11" customFormat="1" ht="15" customHeight="1" x14ac:dyDescent="0.25">
      <c r="N74" s="41"/>
      <c r="O74" s="68"/>
      <c r="V74" s="279" t="s">
        <v>52</v>
      </c>
      <c r="W74" s="62">
        <f>Summary!K51</f>
        <v>0</v>
      </c>
      <c r="X74" s="1"/>
      <c r="Y74" s="279" t="s">
        <v>105</v>
      </c>
      <c r="Z74" s="62">
        <f>Summary!AA51</f>
        <v>0</v>
      </c>
      <c r="AB74" s="41"/>
    </row>
    <row r="75" spans="1:28" ht="15.75" customHeight="1" x14ac:dyDescent="0.25">
      <c r="A75" s="1"/>
      <c r="C75" s="12" t="s">
        <v>289</v>
      </c>
      <c r="D75" s="1"/>
      <c r="E75" s="1"/>
      <c r="F75" s="1"/>
      <c r="G75" s="1"/>
      <c r="H75" s="1"/>
      <c r="I75" s="1"/>
      <c r="K75" s="1"/>
      <c r="L75" s="1"/>
      <c r="M75" s="1"/>
      <c r="O75" s="67"/>
      <c r="Q75" s="12" t="s">
        <v>289</v>
      </c>
      <c r="R75" s="1"/>
      <c r="S75" s="1"/>
      <c r="T75" s="1"/>
      <c r="U75" s="1"/>
      <c r="V75" s="1"/>
      <c r="W75" s="1"/>
      <c r="Y75" s="1"/>
      <c r="Z75" s="1"/>
      <c r="AA75" s="1"/>
    </row>
    <row r="76" spans="1:28" ht="90.75" customHeight="1" x14ac:dyDescent="0.25">
      <c r="A76" s="1"/>
      <c r="B76" s="1"/>
      <c r="C76" s="1"/>
      <c r="D76" s="536"/>
      <c r="E76" s="537"/>
      <c r="F76" s="537"/>
      <c r="G76" s="537"/>
      <c r="H76" s="537"/>
      <c r="I76" s="537"/>
      <c r="J76" s="537"/>
      <c r="K76" s="537"/>
      <c r="L76" s="537"/>
      <c r="M76" s="538"/>
      <c r="O76" s="67"/>
      <c r="P76" s="1"/>
      <c r="Q76" s="1"/>
      <c r="R76" s="542"/>
      <c r="S76" s="543"/>
      <c r="T76" s="543"/>
      <c r="U76" s="543"/>
      <c r="V76" s="543"/>
      <c r="W76" s="543"/>
      <c r="X76" s="543"/>
      <c r="Y76" s="543"/>
      <c r="Z76" s="543"/>
      <c r="AA76" s="544"/>
    </row>
    <row r="77" spans="1:28" s="95" customFormat="1" ht="15" customHeight="1" x14ac:dyDescent="0.25">
      <c r="D77" s="95" t="s">
        <v>82</v>
      </c>
      <c r="F77" s="95">
        <f>N$6-LEN(D76)</f>
        <v>1000</v>
      </c>
      <c r="N77" s="96"/>
      <c r="O77" s="97"/>
      <c r="R77" s="95" t="s">
        <v>82</v>
      </c>
      <c r="T77" s="95">
        <f>AB$6-LEN(R76)</f>
        <v>1000</v>
      </c>
      <c r="AB77" s="96"/>
    </row>
    <row r="78" spans="1:28" x14ac:dyDescent="0.25">
      <c r="O78" s="69"/>
      <c r="V78" s="279" t="s">
        <v>52</v>
      </c>
      <c r="W78" s="62">
        <f>Summary!K52</f>
        <v>0</v>
      </c>
      <c r="Y78" s="279" t="s">
        <v>105</v>
      </c>
      <c r="Z78" s="62">
        <f>Summary!AA52</f>
        <v>0</v>
      </c>
    </row>
    <row r="79" spans="1:28" ht="15.75" customHeight="1" x14ac:dyDescent="0.25">
      <c r="A79" s="1"/>
      <c r="C79" s="12" t="s">
        <v>369</v>
      </c>
      <c r="D79" s="1"/>
      <c r="E79" s="1"/>
      <c r="F79" s="1"/>
      <c r="G79" s="1"/>
      <c r="H79" s="1"/>
      <c r="I79" s="1"/>
      <c r="K79" s="1"/>
      <c r="L79" s="1"/>
      <c r="M79" s="1"/>
      <c r="O79" s="67"/>
      <c r="Q79" s="12" t="s">
        <v>290</v>
      </c>
      <c r="R79" s="1"/>
      <c r="S79" s="1"/>
      <c r="T79" s="1"/>
      <c r="U79" s="1"/>
      <c r="V79" s="1"/>
      <c r="W79" s="1"/>
      <c r="Y79" s="1"/>
      <c r="Z79" s="1"/>
      <c r="AA79" s="1"/>
    </row>
    <row r="80" spans="1:28" ht="90.75" customHeight="1" x14ac:dyDescent="0.25">
      <c r="A80" s="1"/>
      <c r="B80" s="1"/>
      <c r="C80" s="1"/>
      <c r="D80" s="536"/>
      <c r="E80" s="537"/>
      <c r="F80" s="537"/>
      <c r="G80" s="537"/>
      <c r="H80" s="537"/>
      <c r="I80" s="537"/>
      <c r="J80" s="537"/>
      <c r="K80" s="537"/>
      <c r="L80" s="537"/>
      <c r="M80" s="538"/>
      <c r="O80" s="67"/>
      <c r="P80" s="1"/>
      <c r="Q80" s="1"/>
      <c r="R80" s="542"/>
      <c r="S80" s="543"/>
      <c r="T80" s="543"/>
      <c r="U80" s="543"/>
      <c r="V80" s="543"/>
      <c r="W80" s="543"/>
      <c r="X80" s="543"/>
      <c r="Y80" s="543"/>
      <c r="Z80" s="543"/>
      <c r="AA80" s="544"/>
    </row>
    <row r="81" spans="1:28" s="95" customFormat="1" ht="15" customHeight="1" x14ac:dyDescent="0.25">
      <c r="D81" s="95" t="s">
        <v>82</v>
      </c>
      <c r="F81" s="95">
        <f>N$6-LEN(D80)</f>
        <v>1000</v>
      </c>
      <c r="N81" s="96"/>
      <c r="O81" s="97"/>
      <c r="R81" s="95" t="s">
        <v>82</v>
      </c>
      <c r="T81" s="95">
        <f>AB$6-LEN(R80)</f>
        <v>1000</v>
      </c>
      <c r="AB81" s="96"/>
    </row>
    <row r="82" spans="1:28" s="95" customFormat="1" ht="15" customHeight="1" x14ac:dyDescent="0.25">
      <c r="N82" s="96"/>
      <c r="O82" s="97"/>
      <c r="V82" s="279" t="s">
        <v>52</v>
      </c>
      <c r="W82" s="62">
        <f>Summary!K55</f>
        <v>0</v>
      </c>
      <c r="X82" s="1"/>
      <c r="Y82" s="279" t="s">
        <v>105</v>
      </c>
      <c r="Z82" s="62">
        <f>Summary!AA55</f>
        <v>0</v>
      </c>
      <c r="AB82" s="96"/>
    </row>
    <row r="83" spans="1:28" s="95" customFormat="1" ht="15" customHeight="1" x14ac:dyDescent="0.25">
      <c r="C83" s="12" t="s">
        <v>292</v>
      </c>
      <c r="D83" s="12"/>
      <c r="E83" s="1"/>
      <c r="F83" s="1"/>
      <c r="G83" s="1"/>
      <c r="H83" s="1"/>
      <c r="I83" s="1"/>
      <c r="J83" s="1"/>
      <c r="K83" s="1"/>
      <c r="L83" s="1"/>
      <c r="M83" s="1"/>
      <c r="N83" s="1"/>
      <c r="O83" s="97"/>
      <c r="Q83" s="12" t="s">
        <v>292</v>
      </c>
      <c r="AB83" s="96"/>
    </row>
    <row r="84" spans="1:28" s="95" customFormat="1" ht="92.25" customHeight="1" x14ac:dyDescent="0.25">
      <c r="D84" s="536"/>
      <c r="E84" s="537"/>
      <c r="F84" s="537"/>
      <c r="G84" s="537"/>
      <c r="H84" s="537"/>
      <c r="I84" s="537"/>
      <c r="J84" s="537"/>
      <c r="K84" s="537"/>
      <c r="L84" s="537"/>
      <c r="M84" s="538"/>
      <c r="N84" s="385"/>
      <c r="O84" s="97"/>
      <c r="R84" s="542"/>
      <c r="S84" s="543"/>
      <c r="T84" s="543"/>
      <c r="U84" s="543"/>
      <c r="V84" s="543"/>
      <c r="W84" s="543"/>
      <c r="X84" s="543"/>
      <c r="Y84" s="543"/>
      <c r="Z84" s="543"/>
      <c r="AA84" s="544"/>
      <c r="AB84" s="96"/>
    </row>
    <row r="85" spans="1:28" s="95" customFormat="1" ht="15" customHeight="1" x14ac:dyDescent="0.25">
      <c r="D85" s="95" t="s">
        <v>82</v>
      </c>
      <c r="F85" s="95">
        <f>N$6-LEN(D84)</f>
        <v>1000</v>
      </c>
      <c r="O85" s="97"/>
      <c r="R85" s="95" t="s">
        <v>82</v>
      </c>
      <c r="T85" s="95">
        <f>AB$6-LEN(R84)</f>
        <v>1000</v>
      </c>
      <c r="AB85" s="96"/>
    </row>
    <row r="86" spans="1:28" s="11" customFormat="1" ht="15" customHeight="1" x14ac:dyDescent="0.25">
      <c r="N86" s="41"/>
      <c r="O86" s="68"/>
      <c r="V86" s="279" t="s">
        <v>52</v>
      </c>
      <c r="W86" s="62">
        <f>Summary!K56</f>
        <v>0</v>
      </c>
      <c r="X86" s="1"/>
      <c r="Y86" s="279" t="s">
        <v>105</v>
      </c>
      <c r="Z86" s="62">
        <f>Summary!AA56</f>
        <v>0</v>
      </c>
      <c r="AB86" s="41"/>
    </row>
    <row r="87" spans="1:28" s="11" customFormat="1" ht="15" customHeight="1" x14ac:dyDescent="0.25">
      <c r="C87" s="12" t="s">
        <v>291</v>
      </c>
      <c r="N87" s="41"/>
      <c r="O87" s="68"/>
      <c r="Q87" s="12" t="s">
        <v>291</v>
      </c>
      <c r="V87" s="279"/>
      <c r="W87" s="75"/>
      <c r="X87" s="1"/>
      <c r="Y87" s="279"/>
      <c r="Z87" s="75"/>
      <c r="AB87" s="41"/>
    </row>
    <row r="88" spans="1:28" s="11" customFormat="1" ht="90" customHeight="1" x14ac:dyDescent="0.25">
      <c r="D88" s="536"/>
      <c r="E88" s="537"/>
      <c r="F88" s="537"/>
      <c r="G88" s="537"/>
      <c r="H88" s="537"/>
      <c r="I88" s="537"/>
      <c r="J88" s="537"/>
      <c r="K88" s="537"/>
      <c r="L88" s="537"/>
      <c r="M88" s="538"/>
      <c r="N88" s="41"/>
      <c r="O88" s="68"/>
      <c r="R88" s="542"/>
      <c r="S88" s="543"/>
      <c r="T88" s="543"/>
      <c r="U88" s="543"/>
      <c r="V88" s="543"/>
      <c r="W88" s="543"/>
      <c r="X88" s="543"/>
      <c r="Y88" s="543"/>
      <c r="Z88" s="543"/>
      <c r="AA88" s="544"/>
      <c r="AB88" s="41"/>
    </row>
    <row r="89" spans="1:28" s="11" customFormat="1" ht="15" customHeight="1" x14ac:dyDescent="0.25">
      <c r="D89" s="95" t="s">
        <v>82</v>
      </c>
      <c r="E89" s="95"/>
      <c r="F89" s="95">
        <f>N$6-LEN(D88)</f>
        <v>1000</v>
      </c>
      <c r="G89" s="95"/>
      <c r="H89" s="95"/>
      <c r="I89" s="95"/>
      <c r="J89" s="95"/>
      <c r="K89" s="95"/>
      <c r="L89" s="95"/>
      <c r="M89" s="95"/>
      <c r="N89" s="41"/>
      <c r="O89" s="68"/>
      <c r="R89" s="95" t="s">
        <v>82</v>
      </c>
      <c r="S89" s="95"/>
      <c r="T89" s="95">
        <f>AB$6-LEN(R88)</f>
        <v>1000</v>
      </c>
      <c r="U89" s="95"/>
      <c r="V89" s="95"/>
      <c r="W89" s="95"/>
      <c r="X89" s="95"/>
      <c r="Y89" s="95"/>
      <c r="Z89" s="95"/>
      <c r="AA89" s="95"/>
      <c r="AB89" s="41"/>
    </row>
    <row r="90" spans="1:28" s="11" customFormat="1" ht="15" customHeight="1" x14ac:dyDescent="0.25">
      <c r="N90" s="41"/>
      <c r="O90" s="68"/>
      <c r="V90" s="279" t="s">
        <v>52</v>
      </c>
      <c r="W90" s="62">
        <f>Summary!K60</f>
        <v>0</v>
      </c>
      <c r="X90" s="1"/>
      <c r="Y90" s="279" t="s">
        <v>105</v>
      </c>
      <c r="Z90" s="62">
        <f>Summary!AA60</f>
        <v>0</v>
      </c>
      <c r="AB90" s="41"/>
    </row>
    <row r="91" spans="1:28" ht="15.75" customHeight="1" x14ac:dyDescent="0.25">
      <c r="A91" s="1"/>
      <c r="C91" s="12" t="s">
        <v>293</v>
      </c>
      <c r="D91" s="1"/>
      <c r="E91" s="1"/>
      <c r="F91" s="1"/>
      <c r="G91" s="1"/>
      <c r="H91" s="1"/>
      <c r="I91" s="1"/>
      <c r="K91" s="1"/>
      <c r="L91" s="1"/>
      <c r="M91" s="1"/>
      <c r="O91" s="67"/>
      <c r="Q91" s="12" t="s">
        <v>293</v>
      </c>
      <c r="R91" s="1"/>
      <c r="S91" s="1"/>
      <c r="T91" s="1"/>
      <c r="U91" s="1"/>
      <c r="V91" s="1"/>
      <c r="W91" s="1"/>
      <c r="Y91" s="1"/>
      <c r="Z91" s="1"/>
      <c r="AA91" s="1"/>
    </row>
    <row r="92" spans="1:28" ht="93" customHeight="1" x14ac:dyDescent="0.25">
      <c r="A92" s="1"/>
      <c r="B92" s="1"/>
      <c r="C92" s="1"/>
      <c r="D92" s="536"/>
      <c r="E92" s="537"/>
      <c r="F92" s="537"/>
      <c r="G92" s="537"/>
      <c r="H92" s="537"/>
      <c r="I92" s="537"/>
      <c r="J92" s="537"/>
      <c r="K92" s="537"/>
      <c r="L92" s="537"/>
      <c r="M92" s="538"/>
      <c r="O92" s="67"/>
      <c r="P92" s="1"/>
      <c r="Q92" s="1"/>
      <c r="R92" s="542"/>
      <c r="S92" s="543"/>
      <c r="T92" s="543"/>
      <c r="U92" s="543"/>
      <c r="V92" s="543"/>
      <c r="W92" s="543"/>
      <c r="X92" s="543"/>
      <c r="Y92" s="543"/>
      <c r="Z92" s="543"/>
      <c r="AA92" s="544"/>
    </row>
    <row r="93" spans="1:28" s="95" customFormat="1" ht="15" customHeight="1" x14ac:dyDescent="0.25">
      <c r="D93" s="95" t="s">
        <v>82</v>
      </c>
      <c r="F93" s="95">
        <f>N$6-LEN(D92)</f>
        <v>1000</v>
      </c>
      <c r="N93" s="96"/>
      <c r="O93" s="97"/>
      <c r="R93" s="95" t="s">
        <v>82</v>
      </c>
      <c r="T93" s="95">
        <f>AB$6-LEN(R92)</f>
        <v>1000</v>
      </c>
      <c r="AB93" s="96"/>
    </row>
    <row r="94" spans="1:28" s="95" customFormat="1" ht="15" customHeight="1" x14ac:dyDescent="0.25">
      <c r="B94" s="11"/>
      <c r="C94" s="11"/>
      <c r="D94" s="11"/>
      <c r="E94" s="11"/>
      <c r="F94" s="11"/>
      <c r="G94" s="11"/>
      <c r="H94" s="11"/>
      <c r="I94" s="11"/>
      <c r="J94" s="11"/>
      <c r="K94" s="11"/>
      <c r="L94" s="11"/>
      <c r="M94" s="11"/>
      <c r="N94" s="41"/>
      <c r="O94" s="68"/>
      <c r="P94" s="11"/>
      <c r="Q94" s="11"/>
      <c r="R94" s="11"/>
      <c r="S94" s="11"/>
      <c r="T94" s="11"/>
      <c r="U94" s="11"/>
      <c r="V94" s="279" t="s">
        <v>52</v>
      </c>
      <c r="W94" s="62">
        <f>Summary!K61</f>
        <v>0</v>
      </c>
      <c r="X94" s="1"/>
      <c r="Y94" s="279" t="s">
        <v>105</v>
      </c>
      <c r="Z94" s="62">
        <f>Summary!AA61</f>
        <v>0</v>
      </c>
      <c r="AA94" s="11"/>
      <c r="AB94" s="96"/>
    </row>
    <row r="95" spans="1:28" s="95" customFormat="1" ht="15" customHeight="1" x14ac:dyDescent="0.25">
      <c r="B95" s="3"/>
      <c r="C95" s="12" t="s">
        <v>294</v>
      </c>
      <c r="D95" s="1"/>
      <c r="E95" s="1"/>
      <c r="F95" s="1"/>
      <c r="G95" s="1"/>
      <c r="H95" s="1"/>
      <c r="I95" s="1"/>
      <c r="J95" s="1"/>
      <c r="K95" s="1"/>
      <c r="L95" s="1"/>
      <c r="M95" s="1"/>
      <c r="N95" s="40"/>
      <c r="O95" s="67"/>
      <c r="P95" s="3"/>
      <c r="Q95" s="12" t="s">
        <v>294</v>
      </c>
      <c r="R95" s="1"/>
      <c r="S95" s="1"/>
      <c r="T95" s="1"/>
      <c r="U95" s="1"/>
      <c r="V95" s="1"/>
      <c r="W95" s="1"/>
      <c r="X95" s="1"/>
      <c r="Y95" s="1"/>
      <c r="Z95" s="1"/>
      <c r="AA95" s="1"/>
      <c r="AB95" s="96"/>
    </row>
    <row r="96" spans="1:28" s="95" customFormat="1" ht="91.5" customHeight="1" x14ac:dyDescent="0.25">
      <c r="B96" s="1"/>
      <c r="C96" s="1"/>
      <c r="D96" s="536"/>
      <c r="E96" s="537"/>
      <c r="F96" s="537"/>
      <c r="G96" s="537"/>
      <c r="H96" s="537"/>
      <c r="I96" s="537"/>
      <c r="J96" s="537"/>
      <c r="K96" s="537"/>
      <c r="L96" s="537"/>
      <c r="M96" s="538"/>
      <c r="N96" s="40"/>
      <c r="O96" s="67"/>
      <c r="P96" s="1"/>
      <c r="Q96" s="1"/>
      <c r="R96" s="542"/>
      <c r="S96" s="543"/>
      <c r="T96" s="543"/>
      <c r="U96" s="543"/>
      <c r="V96" s="543"/>
      <c r="W96" s="543"/>
      <c r="X96" s="543"/>
      <c r="Y96" s="543"/>
      <c r="Z96" s="543"/>
      <c r="AA96" s="544"/>
      <c r="AB96" s="96"/>
    </row>
    <row r="97" spans="1:28" s="95" customFormat="1" ht="15" customHeight="1" x14ac:dyDescent="0.25">
      <c r="D97" s="95" t="s">
        <v>82</v>
      </c>
      <c r="F97" s="95">
        <f>N$6-LEN(D96)</f>
        <v>1000</v>
      </c>
      <c r="N97" s="96"/>
      <c r="O97" s="97"/>
      <c r="R97" s="95" t="s">
        <v>82</v>
      </c>
      <c r="T97" s="95">
        <f>AB$6-LEN(R96)</f>
        <v>1000</v>
      </c>
      <c r="AB97" s="96"/>
    </row>
    <row r="98" spans="1:28" s="95" customFormat="1" ht="15" customHeight="1" x14ac:dyDescent="0.25">
      <c r="B98" s="11"/>
      <c r="C98" s="11"/>
      <c r="D98" s="11"/>
      <c r="E98" s="11"/>
      <c r="F98" s="11"/>
      <c r="G98" s="11"/>
      <c r="H98" s="11"/>
      <c r="I98" s="11"/>
      <c r="J98" s="11"/>
      <c r="K98" s="11"/>
      <c r="L98" s="11"/>
      <c r="M98" s="11"/>
      <c r="N98" s="41"/>
      <c r="O98" s="68"/>
      <c r="P98" s="11"/>
      <c r="Q98" s="11"/>
      <c r="R98" s="11"/>
      <c r="S98" s="11"/>
      <c r="T98" s="11"/>
      <c r="U98" s="11"/>
      <c r="V98" s="279" t="s">
        <v>52</v>
      </c>
      <c r="W98" s="62">
        <f>Summary!K62</f>
        <v>0</v>
      </c>
      <c r="X98" s="1"/>
      <c r="Y98" s="279" t="s">
        <v>105</v>
      </c>
      <c r="Z98" s="62">
        <f>Summary!AA62</f>
        <v>0</v>
      </c>
      <c r="AA98" s="11"/>
      <c r="AB98" s="96"/>
    </row>
    <row r="99" spans="1:28" ht="15.75" customHeight="1" x14ac:dyDescent="0.25">
      <c r="A99" s="1"/>
      <c r="C99" s="12" t="s">
        <v>295</v>
      </c>
      <c r="D99" s="1"/>
      <c r="E99" s="1"/>
      <c r="F99" s="1"/>
      <c r="G99" s="1"/>
      <c r="H99" s="1"/>
      <c r="I99" s="1"/>
      <c r="K99" s="1"/>
      <c r="L99" s="1"/>
      <c r="M99" s="1"/>
      <c r="O99" s="67"/>
      <c r="Q99" s="12" t="s">
        <v>295</v>
      </c>
      <c r="R99" s="1"/>
      <c r="S99" s="1"/>
      <c r="T99" s="1"/>
      <c r="U99" s="1"/>
      <c r="V99" s="1"/>
      <c r="W99" s="1"/>
      <c r="Y99" s="1"/>
      <c r="Z99" s="1"/>
      <c r="AA99" s="1"/>
    </row>
    <row r="100" spans="1:28" ht="90" customHeight="1" x14ac:dyDescent="0.25">
      <c r="A100" s="1"/>
      <c r="B100" s="1"/>
      <c r="C100" s="1"/>
      <c r="D100" s="536"/>
      <c r="E100" s="537"/>
      <c r="F100" s="537"/>
      <c r="G100" s="537"/>
      <c r="H100" s="537"/>
      <c r="I100" s="537"/>
      <c r="J100" s="537"/>
      <c r="K100" s="537"/>
      <c r="L100" s="537"/>
      <c r="M100" s="538"/>
      <c r="O100" s="67"/>
      <c r="P100" s="1"/>
      <c r="Q100" s="1"/>
      <c r="R100" s="542"/>
      <c r="S100" s="543"/>
      <c r="T100" s="543"/>
      <c r="U100" s="543"/>
      <c r="V100" s="543"/>
      <c r="W100" s="543"/>
      <c r="X100" s="543"/>
      <c r="Y100" s="543"/>
      <c r="Z100" s="543"/>
      <c r="AA100" s="544"/>
    </row>
    <row r="101" spans="1:28" s="95" customFormat="1" ht="15" customHeight="1" x14ac:dyDescent="0.25">
      <c r="D101" s="95" t="s">
        <v>82</v>
      </c>
      <c r="F101" s="95">
        <f>N$6-LEN(D100)</f>
        <v>1000</v>
      </c>
      <c r="N101" s="96"/>
      <c r="O101" s="97"/>
      <c r="R101" s="95" t="s">
        <v>82</v>
      </c>
      <c r="T101" s="95">
        <f>AB$6-LEN(R100)</f>
        <v>1000</v>
      </c>
      <c r="AB101" s="96"/>
    </row>
  </sheetData>
  <sheetProtection algorithmName="SHA-512" hashValue="FMZVurwnZm5c1iHTdqhbUEsaJr24kR6x7R9+rvptF5XD9qikkRsMq6u1dW+GdYuXvjaGVNpCZTuQEWM6DgRmiw==" saltValue="Q22jEWy8wer3Sxo37GBb/Q==" spinCount="100000" sheet="1" selectLockedCells="1"/>
  <mergeCells count="52">
    <mergeCell ref="D96:M96"/>
    <mergeCell ref="R96:AA96"/>
    <mergeCell ref="R80:AA80"/>
    <mergeCell ref="R92:AA92"/>
    <mergeCell ref="R100:AA100"/>
    <mergeCell ref="D92:M92"/>
    <mergeCell ref="D100:M100"/>
    <mergeCell ref="D84:M84"/>
    <mergeCell ref="R84:AA84"/>
    <mergeCell ref="D88:M88"/>
    <mergeCell ref="R88:AA88"/>
    <mergeCell ref="R64:AA64"/>
    <mergeCell ref="R21:AA21"/>
    <mergeCell ref="R25:AA25"/>
    <mergeCell ref="R50:AA50"/>
    <mergeCell ref="R55:AA55"/>
    <mergeCell ref="R46:AA46"/>
    <mergeCell ref="P12:AA12"/>
    <mergeCell ref="R59:AA59"/>
    <mergeCell ref="D38:M38"/>
    <mergeCell ref="D42:M42"/>
    <mergeCell ref="D50:M50"/>
    <mergeCell ref="D55:M55"/>
    <mergeCell ref="D59:M59"/>
    <mergeCell ref="D34:M34"/>
    <mergeCell ref="D46:M46"/>
    <mergeCell ref="D72:M72"/>
    <mergeCell ref="D76:M76"/>
    <mergeCell ref="D80:M80"/>
    <mergeCell ref="P2:AA2"/>
    <mergeCell ref="P3:AA3"/>
    <mergeCell ref="S6:W6"/>
    <mergeCell ref="S8:T8"/>
    <mergeCell ref="R17:AA17"/>
    <mergeCell ref="R68:AA68"/>
    <mergeCell ref="R72:AA72"/>
    <mergeCell ref="R76:AA76"/>
    <mergeCell ref="R30:AA30"/>
    <mergeCell ref="R34:AA34"/>
    <mergeCell ref="R38:AA38"/>
    <mergeCell ref="R42:AA42"/>
    <mergeCell ref="B2:M2"/>
    <mergeCell ref="B3:M3"/>
    <mergeCell ref="E6:I6"/>
    <mergeCell ref="D17:M17"/>
    <mergeCell ref="D68:M68"/>
    <mergeCell ref="D64:M64"/>
    <mergeCell ref="D21:M21"/>
    <mergeCell ref="D25:M25"/>
    <mergeCell ref="D30:M30"/>
    <mergeCell ref="E8:F8"/>
    <mergeCell ref="B12:M12"/>
  </mergeCells>
  <dataValidations count="2">
    <dataValidation showInputMessage="1" showErrorMessage="1" sqref="E8:F8 S8:T8" xr:uid="{00000000-0002-0000-0300-000000000000}"/>
    <dataValidation type="textLength" operator="lessThanOrEqual" allowBlank="1" showInputMessage="1" showErrorMessage="1" sqref="D92:M92 D80:M80 D76:M76 D72:M72 D68:M68 D64:M64 D59:M59 D55:M55 D50:M50 D42:M42 D38:M38 D34:M34 D30:M30 D25:M25 D21:M21 D17:M17 D100:M100 R92:AA92 R80:AA80 R76:AA76 R72:AA72 R68:AA68 R64:AA64 R59:AA59 R55:AA55 R50:AA50 R42:AA42 R38:AA38 R34:AA34 R30:AA30 R25:AA25 R21:AA21 R17:AA17 R100:AA100 D96:M96 R96:AA96 D46:M46 R46:AA46 D84:N84 R84:AA84 D88:M88 R88:AA88" xr:uid="{00000000-0002-0000-0300-000001000000}">
      <formula1>N$6</formula1>
    </dataValidation>
  </dataValidations>
  <pageMargins left="0.7" right="0.7" top="0.75" bottom="0.75" header="0.3" footer="0.3"/>
  <pageSetup scale="60" fitToWidth="2" fitToHeight="4" orientation="portrait" r:id="rId1"/>
  <headerFooter>
    <oddFooter>&amp;CTab: &amp;A&amp;RPrint Date: &amp;D</oddFooter>
  </headerFooter>
  <rowBreaks count="8" manualBreakCount="8">
    <brk id="27" min="1" max="12" man="1"/>
    <brk id="27" min="15" max="26" man="1"/>
    <brk id="51" min="15" max="26" man="1"/>
    <brk id="51" min="1" max="12" man="1"/>
    <brk id="69" min="1" max="12" man="1"/>
    <brk id="69" min="15" max="26" man="1"/>
    <brk id="93" min="1" max="12" man="1"/>
    <brk id="93" min="1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C25"/>
  <sheetViews>
    <sheetView showGridLines="0" view="pageBreakPreview" zoomScaleNormal="100" zoomScaleSheetLayoutView="100" workbookViewId="0">
      <selection activeCell="R36" sqref="R36"/>
    </sheetView>
  </sheetViews>
  <sheetFormatPr defaultColWidth="9.140625" defaultRowHeight="15.75" x14ac:dyDescent="0.25"/>
  <cols>
    <col min="1" max="1" width="3.5703125" style="1" customWidth="1"/>
    <col min="2" max="4" width="4.85546875" style="3" customWidth="1"/>
    <col min="5" max="5" width="3.42578125" style="3" customWidth="1"/>
    <col min="6" max="9" width="12.42578125" style="3" customWidth="1"/>
    <col min="10" max="10" width="20.5703125" style="3" customWidth="1"/>
    <col min="11" max="11" width="3.85546875" style="3" customWidth="1"/>
    <col min="12" max="12" width="12.42578125" style="3" customWidth="1"/>
    <col min="13" max="13" width="12.42578125" style="3" hidden="1" customWidth="1"/>
    <col min="14" max="14" width="2.5703125" style="64" customWidth="1"/>
    <col min="15" max="17" width="4.85546875" style="3" customWidth="1"/>
    <col min="18" max="18" width="3.42578125" style="3" customWidth="1"/>
    <col min="19" max="22" width="12.42578125" style="3" customWidth="1"/>
    <col min="23" max="23" width="20.5703125" style="3" customWidth="1"/>
    <col min="24" max="24" width="3.85546875" style="3" customWidth="1"/>
    <col min="25" max="25" width="12.42578125" style="3" customWidth="1"/>
    <col min="26" max="26" width="11.5703125" style="40" customWidth="1"/>
    <col min="27" max="27" width="12.5703125" style="1" customWidth="1"/>
    <col min="28" max="16384" width="9.140625" style="1"/>
  </cols>
  <sheetData>
    <row r="1" spans="2:25" x14ac:dyDescent="0.25">
      <c r="N1" s="67"/>
    </row>
    <row r="2" spans="2:25" x14ac:dyDescent="0.25">
      <c r="B2" s="498" t="s">
        <v>173</v>
      </c>
      <c r="C2" s="498"/>
      <c r="D2" s="498"/>
      <c r="E2" s="498"/>
      <c r="F2" s="498"/>
      <c r="G2" s="498"/>
      <c r="H2" s="498"/>
      <c r="I2" s="498"/>
      <c r="J2" s="498"/>
      <c r="K2" s="498"/>
      <c r="L2" s="498"/>
      <c r="M2" s="338"/>
      <c r="N2" s="67"/>
      <c r="O2" s="498" t="s">
        <v>173</v>
      </c>
      <c r="P2" s="498"/>
      <c r="Q2" s="498"/>
      <c r="R2" s="498"/>
      <c r="S2" s="498"/>
      <c r="T2" s="498"/>
      <c r="U2" s="498"/>
      <c r="V2" s="498"/>
      <c r="W2" s="498"/>
      <c r="X2" s="498"/>
      <c r="Y2" s="498"/>
    </row>
    <row r="3" spans="2:25" ht="16.5" thickBot="1" x14ac:dyDescent="0.3">
      <c r="B3" s="499" t="s">
        <v>60</v>
      </c>
      <c r="C3" s="499"/>
      <c r="D3" s="499"/>
      <c r="E3" s="499"/>
      <c r="F3" s="499"/>
      <c r="G3" s="499"/>
      <c r="H3" s="499"/>
      <c r="I3" s="499"/>
      <c r="J3" s="499"/>
      <c r="K3" s="499"/>
      <c r="L3" s="499"/>
      <c r="M3" s="2"/>
      <c r="N3" s="67"/>
      <c r="O3" s="499" t="s">
        <v>61</v>
      </c>
      <c r="P3" s="499"/>
      <c r="Q3" s="499"/>
      <c r="R3" s="499"/>
      <c r="S3" s="499"/>
      <c r="T3" s="499"/>
      <c r="U3" s="499"/>
      <c r="V3" s="499"/>
      <c r="W3" s="499"/>
      <c r="X3" s="499"/>
      <c r="Y3" s="499"/>
    </row>
    <row r="4" spans="2:25" x14ac:dyDescent="0.25">
      <c r="B4" s="2"/>
      <c r="C4" s="2"/>
      <c r="D4" s="2"/>
      <c r="E4" s="2"/>
      <c r="F4" s="2"/>
      <c r="G4" s="2"/>
      <c r="H4" s="2"/>
      <c r="I4" s="2"/>
      <c r="J4" s="2"/>
      <c r="K4" s="2"/>
      <c r="L4" s="2"/>
      <c r="M4" s="2"/>
      <c r="N4" s="67"/>
      <c r="O4" s="2"/>
      <c r="P4" s="2"/>
      <c r="Q4" s="2"/>
      <c r="R4" s="2"/>
      <c r="S4" s="2"/>
      <c r="T4" s="2"/>
      <c r="U4" s="2"/>
      <c r="V4" s="2"/>
      <c r="W4" s="2"/>
      <c r="X4" s="2"/>
      <c r="Y4" s="2"/>
    </row>
    <row r="5" spans="2:25" x14ac:dyDescent="0.25">
      <c r="B5" s="2"/>
      <c r="C5" s="2"/>
      <c r="D5" s="2"/>
      <c r="F5" s="279" t="s">
        <v>0</v>
      </c>
      <c r="G5" s="28" t="str">
        <f>IF(Summary!E5="","",Summary!E5)</f>
        <v/>
      </c>
      <c r="H5" s="353"/>
      <c r="I5" s="353"/>
      <c r="J5" s="353"/>
      <c r="K5" s="353"/>
      <c r="L5" s="2"/>
      <c r="M5" s="2"/>
      <c r="N5" s="67"/>
      <c r="O5" s="2"/>
      <c r="P5" s="2"/>
      <c r="Q5" s="2"/>
      <c r="S5" s="279" t="s">
        <v>0</v>
      </c>
      <c r="T5" s="28" t="str">
        <f>IF(Summary!$S5="","",Summary!$S5)</f>
        <v/>
      </c>
      <c r="U5" s="353"/>
      <c r="V5" s="353"/>
      <c r="W5" s="353"/>
      <c r="X5" s="353"/>
      <c r="Y5" s="2"/>
    </row>
    <row r="6" spans="2:25" x14ac:dyDescent="0.25">
      <c r="F6" s="279" t="s">
        <v>1</v>
      </c>
      <c r="G6" s="548" t="str">
        <f>IF(Summary!E6="","",Summary!E6)</f>
        <v/>
      </c>
      <c r="H6" s="549"/>
      <c r="I6" s="549"/>
      <c r="J6" s="549"/>
      <c r="K6" s="550"/>
      <c r="N6" s="67"/>
      <c r="S6" s="279" t="s">
        <v>1</v>
      </c>
      <c r="T6" s="548" t="str">
        <f>IF(Summary!$S6="","",Summary!$S6)</f>
        <v/>
      </c>
      <c r="U6" s="549"/>
      <c r="V6" s="549"/>
      <c r="W6" s="549"/>
      <c r="X6" s="550"/>
    </row>
    <row r="7" spans="2:25" x14ac:dyDescent="0.25">
      <c r="F7" s="279"/>
      <c r="G7" s="348"/>
      <c r="H7" s="348"/>
      <c r="I7" s="353"/>
      <c r="J7" s="353"/>
      <c r="K7" s="353"/>
      <c r="N7" s="67"/>
      <c r="S7" s="279"/>
      <c r="T7" s="348"/>
      <c r="U7" s="348"/>
      <c r="V7" s="353"/>
      <c r="W7" s="353"/>
      <c r="X7" s="353"/>
    </row>
    <row r="8" spans="2:25" x14ac:dyDescent="0.25">
      <c r="F8" s="279" t="s">
        <v>54</v>
      </c>
      <c r="G8" s="551" t="str">
        <f>IF(Summary!E8="","",Summary!E8)</f>
        <v/>
      </c>
      <c r="H8" s="551"/>
      <c r="I8" s="353"/>
      <c r="J8" s="353"/>
      <c r="K8" s="353"/>
      <c r="N8" s="67"/>
      <c r="S8" s="279" t="s">
        <v>55</v>
      </c>
      <c r="T8" s="552" t="str">
        <f>IF(Summary!$S8="","",Summary!$S8)</f>
        <v/>
      </c>
      <c r="U8" s="553"/>
      <c r="V8" s="353"/>
      <c r="W8" s="353"/>
      <c r="X8" s="353"/>
    </row>
    <row r="9" spans="2:25" x14ac:dyDescent="0.25">
      <c r="F9" s="279"/>
      <c r="G9" s="115"/>
      <c r="H9" s="115"/>
      <c r="I9" s="353"/>
      <c r="J9" s="353"/>
      <c r="K9" s="353"/>
      <c r="N9" s="67"/>
      <c r="S9" s="279"/>
      <c r="T9" s="31"/>
      <c r="U9" s="32"/>
      <c r="V9" s="353"/>
      <c r="W9" s="353"/>
      <c r="X9" s="353"/>
    </row>
    <row r="10" spans="2:25" x14ac:dyDescent="0.25">
      <c r="F10" s="279" t="s">
        <v>56</v>
      </c>
      <c r="G10" s="30">
        <f>IF(C16="X",7,0)</f>
        <v>0</v>
      </c>
      <c r="H10" s="115"/>
      <c r="I10" s="353"/>
      <c r="J10" s="353"/>
      <c r="K10" s="353"/>
      <c r="N10" s="67"/>
      <c r="S10" s="279" t="s">
        <v>53</v>
      </c>
      <c r="T10" s="30">
        <f>IF(P16="X",7,0)</f>
        <v>0</v>
      </c>
      <c r="U10" s="115"/>
      <c r="V10" s="353"/>
      <c r="W10" s="353"/>
      <c r="X10" s="353"/>
    </row>
    <row r="11" spans="2:25" ht="16.5" thickBot="1" x14ac:dyDescent="0.3">
      <c r="B11" s="5"/>
      <c r="C11" s="5"/>
      <c r="D11" s="5"/>
      <c r="E11" s="5"/>
      <c r="F11" s="5"/>
      <c r="G11" s="5"/>
      <c r="H11" s="5"/>
      <c r="I11" s="5"/>
      <c r="J11" s="5"/>
      <c r="K11" s="5"/>
      <c r="L11" s="5"/>
      <c r="N11" s="67"/>
      <c r="O11" s="5"/>
      <c r="P11" s="5"/>
      <c r="Q11" s="5"/>
      <c r="R11" s="5"/>
      <c r="S11" s="5"/>
      <c r="T11" s="5"/>
      <c r="U11" s="5"/>
      <c r="V11" s="5"/>
      <c r="W11" s="5"/>
      <c r="X11" s="5"/>
      <c r="Y11" s="5"/>
    </row>
    <row r="12" spans="2:25" x14ac:dyDescent="0.25">
      <c r="N12" s="67"/>
    </row>
    <row r="13" spans="2:25" ht="67.5" customHeight="1" x14ac:dyDescent="0.25">
      <c r="B13" s="555" t="s">
        <v>379</v>
      </c>
      <c r="C13" s="555"/>
      <c r="D13" s="555"/>
      <c r="E13" s="555"/>
      <c r="F13" s="555"/>
      <c r="G13" s="555"/>
      <c r="H13" s="555"/>
      <c r="I13" s="555"/>
      <c r="J13" s="555"/>
      <c r="K13" s="555"/>
      <c r="L13" s="555"/>
      <c r="M13" s="244"/>
      <c r="N13" s="67"/>
      <c r="O13" s="555" t="s">
        <v>379</v>
      </c>
      <c r="P13" s="555"/>
      <c r="Q13" s="555"/>
      <c r="R13" s="555"/>
      <c r="S13" s="555"/>
      <c r="T13" s="555"/>
      <c r="U13" s="555"/>
      <c r="V13" s="555"/>
      <c r="W13" s="555"/>
      <c r="X13" s="555"/>
      <c r="Y13" s="555"/>
    </row>
    <row r="14" spans="2:25" ht="14.25" customHeight="1" thickBot="1" x14ac:dyDescent="0.3">
      <c r="B14" s="495" t="s">
        <v>248</v>
      </c>
      <c r="C14" s="495"/>
      <c r="D14" s="495"/>
      <c r="E14" s="495"/>
      <c r="F14" s="495"/>
      <c r="G14" s="495"/>
      <c r="H14" s="495"/>
      <c r="I14" s="495"/>
      <c r="J14" s="495"/>
      <c r="K14" s="495"/>
      <c r="L14" s="495"/>
      <c r="M14" s="358"/>
      <c r="N14" s="67"/>
      <c r="O14" s="495" t="s">
        <v>248</v>
      </c>
      <c r="P14" s="495"/>
      <c r="Q14" s="495"/>
      <c r="R14" s="495"/>
      <c r="S14" s="495"/>
      <c r="T14" s="495"/>
      <c r="U14" s="495"/>
      <c r="V14" s="495"/>
      <c r="W14" s="495"/>
      <c r="X14" s="495"/>
      <c r="Y14" s="495"/>
    </row>
    <row r="15" spans="2:25" ht="20.100000000000001" customHeight="1" x14ac:dyDescent="0.25">
      <c r="B15" s="358"/>
      <c r="C15" s="358"/>
      <c r="D15" s="358"/>
      <c r="E15" s="358"/>
      <c r="F15" s="358"/>
      <c r="G15" s="358"/>
      <c r="H15" s="358"/>
      <c r="I15" s="358"/>
      <c r="J15" s="358"/>
      <c r="K15" s="358"/>
      <c r="L15" s="358"/>
      <c r="M15" s="358"/>
      <c r="N15" s="67"/>
      <c r="O15" s="358"/>
      <c r="P15" s="358"/>
      <c r="Q15" s="358"/>
      <c r="R15" s="358"/>
      <c r="S15" s="358"/>
      <c r="T15" s="358"/>
      <c r="U15" s="358"/>
      <c r="V15" s="358"/>
      <c r="W15" s="358"/>
      <c r="X15" s="358"/>
      <c r="Y15" s="358"/>
    </row>
    <row r="16" spans="2:25" ht="20.100000000000001" customHeight="1" x14ac:dyDescent="0.25">
      <c r="B16" s="368" t="str">
        <f>IF(C16="X",7,"")</f>
        <v/>
      </c>
      <c r="C16" s="386"/>
      <c r="D16" s="554" t="s">
        <v>380</v>
      </c>
      <c r="E16" s="554"/>
      <c r="F16" s="554"/>
      <c r="G16" s="554"/>
      <c r="H16" s="554"/>
      <c r="I16" s="554"/>
      <c r="J16" s="554"/>
      <c r="K16" s="554"/>
      <c r="L16" s="554"/>
      <c r="M16" s="3" t="s">
        <v>4</v>
      </c>
      <c r="N16" s="67"/>
      <c r="O16" s="368" t="str">
        <f>IF(P16="X",7,"")</f>
        <v/>
      </c>
      <c r="P16" s="245"/>
      <c r="Q16" s="554" t="s">
        <v>380</v>
      </c>
      <c r="R16" s="554"/>
      <c r="S16" s="554"/>
      <c r="T16" s="554"/>
      <c r="U16" s="554"/>
      <c r="V16" s="554"/>
      <c r="W16" s="554"/>
      <c r="X16" s="554"/>
      <c r="Y16" s="554"/>
    </row>
    <row r="17" spans="2:29" ht="20.100000000000001" customHeight="1" x14ac:dyDescent="0.25">
      <c r="B17" s="358"/>
      <c r="E17" s="16"/>
      <c r="F17" s="246"/>
      <c r="G17" s="246"/>
      <c r="H17" s="246"/>
      <c r="I17" s="246"/>
      <c r="J17" s="246"/>
      <c r="K17" s="1"/>
      <c r="N17" s="67"/>
      <c r="O17" s="358"/>
      <c r="R17" s="16"/>
      <c r="S17" s="246"/>
      <c r="T17" s="246"/>
      <c r="U17" s="246"/>
      <c r="V17" s="246"/>
      <c r="W17" s="246"/>
      <c r="X17" s="1"/>
    </row>
    <row r="18" spans="2:29" ht="20.100000000000001" customHeight="1" x14ac:dyDescent="0.25">
      <c r="B18" s="358"/>
      <c r="C18" s="358"/>
      <c r="E18" s="11"/>
      <c r="F18" s="246"/>
      <c r="G18" s="246"/>
      <c r="H18" s="246"/>
      <c r="I18" s="246"/>
      <c r="J18" s="246"/>
      <c r="K18" s="1"/>
      <c r="N18" s="67"/>
      <c r="O18" s="358"/>
      <c r="P18" s="358"/>
      <c r="R18" s="11"/>
      <c r="S18" s="246"/>
      <c r="T18" s="246"/>
      <c r="U18" s="246"/>
      <c r="V18" s="246"/>
      <c r="W18" s="246"/>
      <c r="X18" s="1"/>
      <c r="Z18" s="547"/>
      <c r="AA18" s="547"/>
    </row>
    <row r="19" spans="2:29" ht="20.100000000000001" customHeight="1" x14ac:dyDescent="0.25">
      <c r="B19" s="358"/>
      <c r="C19" s="358"/>
      <c r="D19" s="358"/>
      <c r="E19" s="358"/>
      <c r="F19" s="358"/>
      <c r="G19" s="358"/>
      <c r="H19" s="358"/>
      <c r="I19" s="358"/>
      <c r="J19" s="358"/>
      <c r="K19" s="358"/>
      <c r="L19" s="358"/>
      <c r="M19" s="358"/>
      <c r="N19" s="67"/>
      <c r="O19" s="358"/>
      <c r="P19" s="358"/>
      <c r="Q19" s="358"/>
      <c r="R19" s="358"/>
      <c r="S19" s="358"/>
      <c r="T19" s="358"/>
      <c r="U19" s="358"/>
      <c r="V19" s="358"/>
      <c r="W19" s="358"/>
      <c r="X19" s="358"/>
      <c r="Y19" s="358"/>
    </row>
    <row r="20" spans="2:29" s="11" customFormat="1" ht="12" customHeight="1" x14ac:dyDescent="0.25">
      <c r="N20" s="66"/>
      <c r="Z20" s="41"/>
    </row>
    <row r="21" spans="2:29" s="11" customFormat="1" x14ac:dyDescent="0.25">
      <c r="N21" s="66"/>
      <c r="Z21" s="41"/>
    </row>
    <row r="25" spans="2:29" x14ac:dyDescent="0.25">
      <c r="S25" s="12"/>
      <c r="T25" s="12"/>
      <c r="U25" s="12"/>
      <c r="V25" s="12"/>
      <c r="W25" s="12"/>
      <c r="X25" s="12"/>
      <c r="Y25" s="12"/>
      <c r="Z25" s="12"/>
      <c r="AA25" s="12"/>
      <c r="AB25" s="12"/>
      <c r="AC25" s="12"/>
    </row>
  </sheetData>
  <sheetProtection algorithmName="SHA-512" hashValue="hI58PCbIZYg71fyfGKekMqb0PRay8VBj7xwupUYnIxYX2owGrWB8JnRQdKrFmlTmFxJUunvTfpyta7i00Od81g==" saltValue="VilL2KgXYicWEZe99pUJbw==" spinCount="100000" sheet="1" selectLockedCells="1"/>
  <protectedRanges>
    <protectedRange sqref="C16" name="Range1"/>
  </protectedRanges>
  <mergeCells count="15">
    <mergeCell ref="Z18:AA18"/>
    <mergeCell ref="B2:L2"/>
    <mergeCell ref="B3:L3"/>
    <mergeCell ref="G6:K6"/>
    <mergeCell ref="G8:H8"/>
    <mergeCell ref="O2:Y2"/>
    <mergeCell ref="O3:Y3"/>
    <mergeCell ref="T6:X6"/>
    <mergeCell ref="T8:U8"/>
    <mergeCell ref="Q16:Y16"/>
    <mergeCell ref="B14:L14"/>
    <mergeCell ref="O14:Y14"/>
    <mergeCell ref="B13:L13"/>
    <mergeCell ref="D16:L16"/>
    <mergeCell ref="O13:Y13"/>
  </mergeCells>
  <dataValidations count="1">
    <dataValidation type="list" operator="greaterThanOrEqual" showInputMessage="1" showErrorMessage="1" sqref="C16 P16" xr:uid="{CE7827EF-3409-4F04-A744-7A7539CCEF10}">
      <formula1>$M$15:$M$16</formula1>
    </dataValidation>
  </dataValidations>
  <pageMargins left="0.7" right="0.7" top="0.75" bottom="0.75" header="0.3" footer="0.3"/>
  <pageSetup scale="69" fitToHeight="3" orientation="portrait" r:id="rId1"/>
  <headerFooter>
    <oddFooter>&amp;CTab: &amp;A&amp;RPrint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D45"/>
  <sheetViews>
    <sheetView showGridLines="0" view="pageBreakPreview" topLeftCell="D1" zoomScaleNormal="100" zoomScaleSheetLayoutView="100" workbookViewId="0">
      <selection activeCell="R36" sqref="R36"/>
    </sheetView>
  </sheetViews>
  <sheetFormatPr defaultColWidth="9.140625" defaultRowHeight="15.75" x14ac:dyDescent="0.25"/>
  <cols>
    <col min="1" max="1" width="4.42578125" style="1" hidden="1" customWidth="1"/>
    <col min="2" max="2" width="9.140625" style="40" hidden="1" customWidth="1"/>
    <col min="3" max="3" width="1.42578125" style="35" hidden="1" customWidth="1"/>
    <col min="4" max="4" width="1.42578125" style="185" customWidth="1"/>
    <col min="5" max="6" width="4.85546875" style="3" customWidth="1"/>
    <col min="7" max="9" width="12.42578125" style="3" customWidth="1"/>
    <col min="10" max="10" width="14.42578125" style="3" customWidth="1"/>
    <col min="11" max="11" width="12.42578125" style="3" customWidth="1"/>
    <col min="12" max="12" width="14" style="3" customWidth="1"/>
    <col min="13" max="14" width="12.42578125" style="3" customWidth="1"/>
    <col min="15" max="15" width="1.5703125" style="64" customWidth="1"/>
    <col min="16" max="16" width="9.140625" style="40" hidden="1" customWidth="1"/>
    <col min="17" max="17" width="9.140625" style="143" hidden="1" customWidth="1"/>
    <col min="18" max="19" width="4.85546875" style="3" customWidth="1"/>
    <col min="20" max="22" width="12.42578125" style="3" customWidth="1"/>
    <col min="23" max="23" width="14.42578125" style="3" customWidth="1"/>
    <col min="24" max="24" width="12.42578125" style="3" customWidth="1"/>
    <col min="25" max="25" width="14" style="3" customWidth="1"/>
    <col min="26" max="27" width="12.42578125" style="3" customWidth="1"/>
    <col min="28" max="28" width="9.140625" style="1" customWidth="1"/>
    <col min="29" max="16384" width="9.140625" style="1"/>
  </cols>
  <sheetData>
    <row r="1" spans="2:27" x14ac:dyDescent="0.25">
      <c r="O1" s="67"/>
    </row>
    <row r="2" spans="2:27" x14ac:dyDescent="0.25">
      <c r="B2" s="1"/>
      <c r="C2" s="1"/>
      <c r="D2" s="1"/>
      <c r="E2" s="498" t="s">
        <v>217</v>
      </c>
      <c r="F2" s="498"/>
      <c r="G2" s="498"/>
      <c r="H2" s="498"/>
      <c r="I2" s="498"/>
      <c r="J2" s="498"/>
      <c r="K2" s="498"/>
      <c r="L2" s="498"/>
      <c r="M2" s="498"/>
      <c r="N2" s="498"/>
      <c r="O2" s="67"/>
      <c r="R2" s="498" t="s">
        <v>217</v>
      </c>
      <c r="S2" s="498"/>
      <c r="T2" s="498"/>
      <c r="U2" s="498"/>
      <c r="V2" s="498"/>
      <c r="W2" s="498"/>
      <c r="X2" s="498"/>
      <c r="Y2" s="498"/>
      <c r="Z2" s="498"/>
      <c r="AA2" s="498"/>
    </row>
    <row r="3" spans="2:27" ht="16.5" thickBot="1" x14ac:dyDescent="0.3">
      <c r="B3" s="1"/>
      <c r="C3" s="1"/>
      <c r="D3" s="1"/>
      <c r="E3" s="499" t="s">
        <v>60</v>
      </c>
      <c r="F3" s="499"/>
      <c r="G3" s="499"/>
      <c r="H3" s="499"/>
      <c r="I3" s="499"/>
      <c r="J3" s="499"/>
      <c r="K3" s="499"/>
      <c r="L3" s="499"/>
      <c r="M3" s="499"/>
      <c r="N3" s="499"/>
      <c r="O3" s="67"/>
      <c r="R3" s="499" t="s">
        <v>61</v>
      </c>
      <c r="S3" s="499"/>
      <c r="T3" s="499"/>
      <c r="U3" s="499"/>
      <c r="V3" s="499"/>
      <c r="W3" s="499"/>
      <c r="X3" s="499"/>
      <c r="Y3" s="499"/>
      <c r="Z3" s="499"/>
      <c r="AA3" s="499"/>
    </row>
    <row r="4" spans="2:27" x14ac:dyDescent="0.25">
      <c r="B4" s="1"/>
      <c r="C4" s="1"/>
      <c r="D4" s="1"/>
      <c r="E4" s="2"/>
      <c r="F4" s="2"/>
      <c r="G4" s="2"/>
      <c r="H4" s="2"/>
      <c r="I4" s="2"/>
      <c r="J4" s="2"/>
      <c r="K4" s="2"/>
      <c r="L4" s="2"/>
      <c r="M4" s="2"/>
      <c r="N4" s="2"/>
      <c r="O4" s="67"/>
      <c r="R4" s="2"/>
      <c r="S4" s="2"/>
      <c r="T4" s="2"/>
      <c r="U4" s="2"/>
      <c r="V4" s="2"/>
      <c r="W4" s="2"/>
      <c r="X4" s="2"/>
      <c r="Y4" s="2"/>
      <c r="Z4" s="2"/>
      <c r="AA4" s="2"/>
    </row>
    <row r="5" spans="2:27" x14ac:dyDescent="0.25">
      <c r="B5" s="1"/>
      <c r="C5" s="1"/>
      <c r="D5" s="1"/>
      <c r="E5" s="2"/>
      <c r="F5" s="2"/>
      <c r="H5" s="4" t="s">
        <v>0</v>
      </c>
      <c r="I5" s="28" t="str">
        <f>IF(Summary!E5="","",Summary!E5)</f>
        <v/>
      </c>
      <c r="J5" s="138"/>
      <c r="K5" s="138"/>
      <c r="L5" s="138"/>
      <c r="M5" s="138"/>
      <c r="N5" s="2"/>
      <c r="O5" s="67"/>
      <c r="R5" s="2"/>
      <c r="S5" s="2"/>
      <c r="U5" s="4" t="s">
        <v>0</v>
      </c>
      <c r="V5" s="28" t="str">
        <f>IF(Summary!$S5="","",Summary!$S5)</f>
        <v/>
      </c>
      <c r="W5" s="138"/>
      <c r="X5" s="138"/>
      <c r="Y5" s="138"/>
      <c r="Z5" s="138"/>
      <c r="AA5" s="2"/>
    </row>
    <row r="6" spans="2:27" x14ac:dyDescent="0.25">
      <c r="B6" s="1"/>
      <c r="C6" s="1"/>
      <c r="D6" s="1"/>
      <c r="H6" s="4" t="s">
        <v>1</v>
      </c>
      <c r="I6" s="548" t="str">
        <f>IF(Summary!E6="","",Summary!E6)</f>
        <v/>
      </c>
      <c r="J6" s="549"/>
      <c r="K6" s="549"/>
      <c r="L6" s="549"/>
      <c r="M6" s="550"/>
      <c r="O6" s="67"/>
      <c r="U6" s="4" t="s">
        <v>1</v>
      </c>
      <c r="V6" s="548" t="str">
        <f>IF(Summary!$S6="","",Summary!$S6)</f>
        <v/>
      </c>
      <c r="W6" s="549"/>
      <c r="X6" s="549"/>
      <c r="Y6" s="549"/>
      <c r="Z6" s="550"/>
    </row>
    <row r="7" spans="2:27" x14ac:dyDescent="0.25">
      <c r="B7" s="1"/>
      <c r="C7" s="1"/>
      <c r="D7" s="1"/>
      <c r="H7" s="4"/>
      <c r="I7" s="137"/>
      <c r="J7" s="137"/>
      <c r="K7" s="138"/>
      <c r="L7" s="138"/>
      <c r="M7" s="138"/>
      <c r="O7" s="67"/>
      <c r="U7" s="4"/>
      <c r="V7" s="137"/>
      <c r="W7" s="137"/>
      <c r="X7" s="138"/>
      <c r="Y7" s="138"/>
      <c r="Z7" s="138"/>
    </row>
    <row r="8" spans="2:27" x14ac:dyDescent="0.25">
      <c r="B8" s="1"/>
      <c r="C8" s="1"/>
      <c r="D8" s="1"/>
      <c r="H8" s="4" t="s">
        <v>55</v>
      </c>
      <c r="I8" s="551" t="str">
        <f>IF(Summary!E8="","",Summary!E8)</f>
        <v/>
      </c>
      <c r="J8" s="551"/>
      <c r="K8" s="138"/>
      <c r="L8" s="138"/>
      <c r="M8" s="138"/>
      <c r="O8" s="67"/>
      <c r="U8" s="4" t="s">
        <v>55</v>
      </c>
      <c r="V8" s="552" t="str">
        <f>IF(Summary!$S8="","",Summary!$S8)</f>
        <v/>
      </c>
      <c r="W8" s="553"/>
      <c r="X8" s="138"/>
      <c r="Y8" s="138"/>
      <c r="Z8" s="138"/>
    </row>
    <row r="9" spans="2:27" x14ac:dyDescent="0.25">
      <c r="B9" s="1"/>
      <c r="C9" s="1"/>
      <c r="D9" s="1"/>
      <c r="H9" s="4"/>
      <c r="I9" s="115"/>
      <c r="J9" s="115"/>
      <c r="K9" s="138"/>
      <c r="L9" s="138"/>
      <c r="M9" s="138"/>
      <c r="O9" s="67"/>
      <c r="U9" s="4"/>
      <c r="V9" s="115"/>
      <c r="W9" s="115"/>
      <c r="X9" s="138"/>
      <c r="Y9" s="138"/>
      <c r="Z9" s="138"/>
    </row>
    <row r="10" spans="2:27" x14ac:dyDescent="0.25">
      <c r="B10" s="1"/>
      <c r="C10" s="1"/>
      <c r="D10" s="1"/>
      <c r="H10" s="4" t="s">
        <v>56</v>
      </c>
      <c r="I10" s="30">
        <f>MIN(B30,B34)</f>
        <v>0</v>
      </c>
      <c r="J10" s="115"/>
      <c r="K10" s="138"/>
      <c r="L10" s="138"/>
      <c r="M10" s="138"/>
      <c r="O10" s="67"/>
      <c r="U10" s="4" t="s">
        <v>53</v>
      </c>
      <c r="V10" s="30">
        <f>MIN(P30,P34)</f>
        <v>0</v>
      </c>
      <c r="W10" s="115"/>
      <c r="X10" s="138"/>
      <c r="Y10" s="138"/>
      <c r="Z10" s="138"/>
    </row>
    <row r="11" spans="2:27" ht="16.5" thickBot="1" x14ac:dyDescent="0.3">
      <c r="B11" s="1"/>
      <c r="C11" s="1"/>
      <c r="D11" s="1"/>
      <c r="E11" s="5"/>
      <c r="F11" s="5"/>
      <c r="G11" s="5"/>
      <c r="H11" s="5"/>
      <c r="I11" s="5"/>
      <c r="J11" s="5"/>
      <c r="K11" s="5"/>
      <c r="L11" s="5"/>
      <c r="M11" s="5"/>
      <c r="N11" s="5"/>
      <c r="O11" s="67"/>
      <c r="R11" s="5"/>
      <c r="S11" s="5"/>
      <c r="T11" s="5"/>
      <c r="U11" s="5"/>
      <c r="V11" s="5"/>
      <c r="W11" s="5"/>
      <c r="X11" s="5"/>
      <c r="Y11" s="5"/>
      <c r="Z11" s="5"/>
      <c r="AA11" s="5"/>
    </row>
    <row r="12" spans="2:27" x14ac:dyDescent="0.25">
      <c r="O12" s="67"/>
    </row>
    <row r="13" spans="2:27" x14ac:dyDescent="0.25">
      <c r="B13" s="1"/>
      <c r="C13" s="1"/>
      <c r="D13" s="1"/>
      <c r="E13" s="7"/>
      <c r="F13" s="7"/>
      <c r="G13" s="7"/>
      <c r="H13" s="7"/>
      <c r="I13" s="7"/>
      <c r="J13" s="7"/>
      <c r="K13" s="7"/>
      <c r="L13" s="7"/>
      <c r="M13" s="7"/>
      <c r="N13" s="7"/>
      <c r="O13" s="67"/>
      <c r="R13" s="7"/>
      <c r="S13" s="7"/>
      <c r="T13" s="7"/>
      <c r="U13" s="7"/>
      <c r="V13" s="7"/>
      <c r="W13" s="7"/>
      <c r="X13" s="7"/>
      <c r="Y13" s="7"/>
      <c r="Z13" s="7"/>
      <c r="AA13" s="7"/>
    </row>
    <row r="14" spans="2:27" x14ac:dyDescent="0.25">
      <c r="B14" s="1"/>
      <c r="C14" s="1"/>
      <c r="D14" s="1"/>
      <c r="E14" s="563" t="s">
        <v>226</v>
      </c>
      <c r="F14" s="563"/>
      <c r="G14" s="563"/>
      <c r="H14" s="563"/>
      <c r="I14" s="563"/>
      <c r="J14" s="563"/>
      <c r="K14" s="563"/>
      <c r="L14" s="563"/>
      <c r="M14" s="563"/>
      <c r="N14" s="563"/>
      <c r="O14" s="67"/>
      <c r="R14" s="563" t="s">
        <v>226</v>
      </c>
      <c r="S14" s="563"/>
      <c r="T14" s="563"/>
      <c r="U14" s="563"/>
      <c r="V14" s="563"/>
      <c r="W14" s="563"/>
      <c r="X14" s="563"/>
      <c r="Y14" s="563"/>
      <c r="Z14" s="563"/>
      <c r="AA14" s="563"/>
    </row>
    <row r="15" spans="2:27" x14ac:dyDescent="0.25">
      <c r="B15" s="1"/>
      <c r="C15" s="1"/>
      <c r="D15" s="1"/>
      <c r="E15" s="138"/>
      <c r="F15" s="138"/>
      <c r="G15" s="138"/>
      <c r="H15" s="138"/>
      <c r="I15" s="138"/>
      <c r="J15" s="138"/>
      <c r="K15" s="138"/>
      <c r="L15" s="138"/>
      <c r="M15" s="138"/>
      <c r="N15" s="138"/>
      <c r="O15" s="67"/>
      <c r="R15" s="138"/>
      <c r="S15" s="138"/>
      <c r="T15" s="138"/>
      <c r="U15" s="138"/>
      <c r="V15" s="138"/>
      <c r="W15" s="138"/>
      <c r="X15" s="138"/>
      <c r="Y15" s="138"/>
      <c r="Z15" s="138"/>
      <c r="AA15" s="138"/>
    </row>
    <row r="16" spans="2:27" x14ac:dyDescent="0.25">
      <c r="E16" s="556" t="str">
        <f>IF(M25&gt;0,IF(M25&lt;&gt;Summary!K8,"ERROR! Discrepancy with Total Project Units",""),"")</f>
        <v/>
      </c>
      <c r="F16" s="556"/>
      <c r="G16" s="556"/>
      <c r="H16" s="556"/>
      <c r="I16" s="556"/>
      <c r="J16" s="556"/>
      <c r="K16" s="556"/>
      <c r="L16" s="556"/>
      <c r="M16" s="556"/>
      <c r="N16" s="556"/>
      <c r="O16" s="67"/>
      <c r="R16" s="556" t="str">
        <f>IF(Z25&gt;0,IF(Z25&lt;&gt;Summary!Y8,"ERROR! Discrepancy with Total Project Units",""),"")</f>
        <v/>
      </c>
      <c r="S16" s="556"/>
      <c r="T16" s="556"/>
      <c r="U16" s="556"/>
      <c r="V16" s="556"/>
      <c r="W16" s="556"/>
      <c r="X16" s="556"/>
      <c r="Y16" s="556"/>
      <c r="Z16" s="556"/>
      <c r="AA16" s="556"/>
    </row>
    <row r="17" spans="2:30" x14ac:dyDescent="0.25">
      <c r="O17" s="67"/>
    </row>
    <row r="18" spans="2:30" x14ac:dyDescent="0.25">
      <c r="G18" s="564" t="s">
        <v>6</v>
      </c>
      <c r="H18" s="565"/>
      <c r="I18" s="566" t="s">
        <v>7</v>
      </c>
      <c r="J18" s="566"/>
      <c r="K18" s="566" t="s">
        <v>8</v>
      </c>
      <c r="L18" s="566"/>
      <c r="M18" s="566" t="s">
        <v>5</v>
      </c>
      <c r="N18" s="566"/>
      <c r="O18" s="67"/>
      <c r="T18" s="564" t="s">
        <v>6</v>
      </c>
      <c r="U18" s="565"/>
      <c r="V18" s="566" t="s">
        <v>7</v>
      </c>
      <c r="W18" s="566"/>
      <c r="X18" s="566" t="s">
        <v>8</v>
      </c>
      <c r="Y18" s="566"/>
      <c r="Z18" s="566" t="s">
        <v>5</v>
      </c>
      <c r="AA18" s="566"/>
    </row>
    <row r="19" spans="2:30" x14ac:dyDescent="0.25">
      <c r="G19" s="560" t="s">
        <v>9</v>
      </c>
      <c r="H19" s="560"/>
      <c r="I19" s="44"/>
      <c r="J19" s="15">
        <f t="shared" ref="J19:J24" si="0">IF(I$25&gt;0,I19/I$25,0%)</f>
        <v>0</v>
      </c>
      <c r="K19" s="44"/>
      <c r="L19" s="15">
        <f t="shared" ref="L19:L24" si="1">IF(K$25&gt;0,K19/K$25,0%)</f>
        <v>0</v>
      </c>
      <c r="M19" s="8">
        <f t="shared" ref="M19:M24" si="2">K19+I19</f>
        <v>0</v>
      </c>
      <c r="N19" s="15">
        <f t="shared" ref="N19:N24" si="3">IF(M$25&gt;0,M19/M$25,0%)</f>
        <v>0</v>
      </c>
      <c r="O19" s="67"/>
      <c r="T19" s="560" t="s">
        <v>9</v>
      </c>
      <c r="U19" s="560"/>
      <c r="V19" s="107"/>
      <c r="W19" s="15">
        <f t="shared" ref="W19:W24" si="4">IF(V$25&gt;0,V19/V$25,0%)</f>
        <v>0</v>
      </c>
      <c r="X19" s="107"/>
      <c r="Y19" s="15">
        <f t="shared" ref="Y19:Y24" si="5">IF(X$25&gt;0,X19/X$25,0%)</f>
        <v>0</v>
      </c>
      <c r="Z19" s="8">
        <f t="shared" ref="Z19:Z24" si="6">X19+V19</f>
        <v>0</v>
      </c>
      <c r="AA19" s="15">
        <f t="shared" ref="AA19:AA24" si="7">IF(Z$25&gt;0,Z19/Z$25,0%)</f>
        <v>0</v>
      </c>
      <c r="AC19" s="18"/>
    </row>
    <row r="20" spans="2:30" x14ac:dyDescent="0.25">
      <c r="G20" s="560" t="s">
        <v>10</v>
      </c>
      <c r="H20" s="560"/>
      <c r="I20" s="44"/>
      <c r="J20" s="15">
        <f t="shared" si="0"/>
        <v>0</v>
      </c>
      <c r="K20" s="44"/>
      <c r="L20" s="15">
        <f t="shared" si="1"/>
        <v>0</v>
      </c>
      <c r="M20" s="8">
        <f t="shared" si="2"/>
        <v>0</v>
      </c>
      <c r="N20" s="15">
        <f t="shared" si="3"/>
        <v>0</v>
      </c>
      <c r="O20" s="67"/>
      <c r="T20" s="560" t="s">
        <v>10</v>
      </c>
      <c r="U20" s="560"/>
      <c r="V20" s="107"/>
      <c r="W20" s="15">
        <f t="shared" si="4"/>
        <v>0</v>
      </c>
      <c r="X20" s="107"/>
      <c r="Y20" s="15">
        <f t="shared" si="5"/>
        <v>0</v>
      </c>
      <c r="Z20" s="8">
        <f t="shared" si="6"/>
        <v>0</v>
      </c>
      <c r="AA20" s="15">
        <f t="shared" si="7"/>
        <v>0</v>
      </c>
      <c r="AC20" s="18"/>
    </row>
    <row r="21" spans="2:30" x14ac:dyDescent="0.25">
      <c r="G21" s="560" t="s">
        <v>11</v>
      </c>
      <c r="H21" s="560"/>
      <c r="I21" s="44"/>
      <c r="J21" s="15">
        <f t="shared" si="0"/>
        <v>0</v>
      </c>
      <c r="K21" s="44"/>
      <c r="L21" s="15">
        <f t="shared" si="1"/>
        <v>0</v>
      </c>
      <c r="M21" s="8">
        <f t="shared" si="2"/>
        <v>0</v>
      </c>
      <c r="N21" s="15">
        <f t="shared" si="3"/>
        <v>0</v>
      </c>
      <c r="O21" s="67"/>
      <c r="T21" s="560" t="s">
        <v>11</v>
      </c>
      <c r="U21" s="560"/>
      <c r="V21" s="107"/>
      <c r="W21" s="15">
        <f t="shared" si="4"/>
        <v>0</v>
      </c>
      <c r="X21" s="107"/>
      <c r="Y21" s="15">
        <f t="shared" si="5"/>
        <v>0</v>
      </c>
      <c r="Z21" s="8">
        <f t="shared" si="6"/>
        <v>0</v>
      </c>
      <c r="AA21" s="15">
        <f t="shared" si="7"/>
        <v>0</v>
      </c>
      <c r="AC21" s="18"/>
    </row>
    <row r="22" spans="2:30" x14ac:dyDescent="0.25">
      <c r="G22" s="560" t="s">
        <v>12</v>
      </c>
      <c r="H22" s="560"/>
      <c r="I22" s="44"/>
      <c r="J22" s="15">
        <f t="shared" si="0"/>
        <v>0</v>
      </c>
      <c r="K22" s="44"/>
      <c r="L22" s="15">
        <f t="shared" si="1"/>
        <v>0</v>
      </c>
      <c r="M22" s="8">
        <f t="shared" si="2"/>
        <v>0</v>
      </c>
      <c r="N22" s="15">
        <f t="shared" si="3"/>
        <v>0</v>
      </c>
      <c r="O22" s="67"/>
      <c r="T22" s="560" t="s">
        <v>12</v>
      </c>
      <c r="U22" s="560"/>
      <c r="V22" s="107"/>
      <c r="W22" s="15">
        <f t="shared" si="4"/>
        <v>0</v>
      </c>
      <c r="X22" s="107"/>
      <c r="Y22" s="15">
        <f t="shared" si="5"/>
        <v>0</v>
      </c>
      <c r="Z22" s="8">
        <f t="shared" si="6"/>
        <v>0</v>
      </c>
      <c r="AA22" s="15">
        <f t="shared" si="7"/>
        <v>0</v>
      </c>
      <c r="AC22" s="18"/>
    </row>
    <row r="23" spans="2:30" x14ac:dyDescent="0.25">
      <c r="G23" s="560" t="s">
        <v>13</v>
      </c>
      <c r="H23" s="560"/>
      <c r="I23" s="44"/>
      <c r="J23" s="15">
        <f t="shared" si="0"/>
        <v>0</v>
      </c>
      <c r="K23" s="44"/>
      <c r="L23" s="15">
        <f t="shared" si="1"/>
        <v>0</v>
      </c>
      <c r="M23" s="8">
        <f t="shared" si="2"/>
        <v>0</v>
      </c>
      <c r="N23" s="15">
        <f t="shared" si="3"/>
        <v>0</v>
      </c>
      <c r="O23" s="67"/>
      <c r="T23" s="560" t="s">
        <v>13</v>
      </c>
      <c r="U23" s="560"/>
      <c r="V23" s="107"/>
      <c r="W23" s="15">
        <f t="shared" si="4"/>
        <v>0</v>
      </c>
      <c r="X23" s="107"/>
      <c r="Y23" s="15">
        <f t="shared" si="5"/>
        <v>0</v>
      </c>
      <c r="Z23" s="8">
        <f t="shared" si="6"/>
        <v>0</v>
      </c>
      <c r="AA23" s="15">
        <f t="shared" si="7"/>
        <v>0</v>
      </c>
      <c r="AC23" s="18"/>
    </row>
    <row r="24" spans="2:30" x14ac:dyDescent="0.25">
      <c r="G24" s="560" t="s">
        <v>14</v>
      </c>
      <c r="H24" s="560"/>
      <c r="I24" s="44"/>
      <c r="J24" s="15">
        <f t="shared" si="0"/>
        <v>0</v>
      </c>
      <c r="K24" s="44"/>
      <c r="L24" s="15">
        <f t="shared" si="1"/>
        <v>0</v>
      </c>
      <c r="M24" s="8">
        <f t="shared" si="2"/>
        <v>0</v>
      </c>
      <c r="N24" s="15">
        <f t="shared" si="3"/>
        <v>0</v>
      </c>
      <c r="O24" s="67"/>
      <c r="T24" s="560" t="s">
        <v>14</v>
      </c>
      <c r="U24" s="560"/>
      <c r="V24" s="107"/>
      <c r="W24" s="15">
        <f t="shared" si="4"/>
        <v>0</v>
      </c>
      <c r="X24" s="107"/>
      <c r="Y24" s="15">
        <f t="shared" si="5"/>
        <v>0</v>
      </c>
      <c r="Z24" s="8">
        <f t="shared" si="6"/>
        <v>0</v>
      </c>
      <c r="AA24" s="15">
        <f t="shared" si="7"/>
        <v>0</v>
      </c>
      <c r="AC24" s="18"/>
    </row>
    <row r="25" spans="2:30" x14ac:dyDescent="0.25">
      <c r="E25" s="16"/>
      <c r="F25" s="16"/>
      <c r="G25" s="561" t="s">
        <v>5</v>
      </c>
      <c r="H25" s="561"/>
      <c r="I25" s="9">
        <f t="shared" ref="I25:N25" si="8">SUM(I19:I24)</f>
        <v>0</v>
      </c>
      <c r="J25" s="17">
        <f t="shared" si="8"/>
        <v>0</v>
      </c>
      <c r="K25" s="9">
        <f t="shared" si="8"/>
        <v>0</v>
      </c>
      <c r="L25" s="17">
        <f t="shared" si="8"/>
        <v>0</v>
      </c>
      <c r="M25" s="9">
        <f t="shared" si="8"/>
        <v>0</v>
      </c>
      <c r="N25" s="17">
        <f t="shared" si="8"/>
        <v>0</v>
      </c>
      <c r="O25" s="67"/>
      <c r="R25" s="16"/>
      <c r="S25" s="16"/>
      <c r="T25" s="561" t="s">
        <v>5</v>
      </c>
      <c r="U25" s="561"/>
      <c r="V25" s="9">
        <f t="shared" ref="V25:AA25" si="9">SUM(V19:V24)</f>
        <v>0</v>
      </c>
      <c r="W25" s="17">
        <f t="shared" si="9"/>
        <v>0</v>
      </c>
      <c r="X25" s="9">
        <f t="shared" si="9"/>
        <v>0</v>
      </c>
      <c r="Y25" s="17">
        <f t="shared" si="9"/>
        <v>0</v>
      </c>
      <c r="Z25" s="9">
        <f t="shared" si="9"/>
        <v>0</v>
      </c>
      <c r="AA25" s="17">
        <f t="shared" si="9"/>
        <v>0</v>
      </c>
    </row>
    <row r="26" spans="2:30" x14ac:dyDescent="0.25">
      <c r="E26" s="16"/>
      <c r="F26" s="16"/>
      <c r="G26" s="21"/>
      <c r="H26" s="21"/>
      <c r="I26" s="46"/>
      <c r="J26" s="47"/>
      <c r="K26" s="46"/>
      <c r="L26" s="47"/>
      <c r="M26" s="46"/>
      <c r="N26" s="45"/>
      <c r="O26" s="67"/>
      <c r="R26" s="16"/>
      <c r="S26" s="16"/>
      <c r="T26" s="21"/>
      <c r="U26" s="21"/>
      <c r="V26" s="46"/>
      <c r="W26" s="47"/>
      <c r="X26" s="46"/>
      <c r="Y26" s="47"/>
      <c r="Z26" s="46"/>
      <c r="AA26" s="45"/>
    </row>
    <row r="27" spans="2:30" ht="16.5" thickBot="1" x14ac:dyDescent="0.3">
      <c r="E27" s="495" t="s">
        <v>64</v>
      </c>
      <c r="F27" s="495"/>
      <c r="G27" s="495"/>
      <c r="H27" s="495"/>
      <c r="I27" s="495"/>
      <c r="J27" s="495"/>
      <c r="K27" s="495"/>
      <c r="L27" s="495"/>
      <c r="M27" s="495"/>
      <c r="N27" s="495"/>
      <c r="O27" s="67"/>
      <c r="R27" s="495" t="s">
        <v>64</v>
      </c>
      <c r="S27" s="495"/>
      <c r="T27" s="495"/>
      <c r="U27" s="495"/>
      <c r="V27" s="495"/>
      <c r="W27" s="495"/>
      <c r="X27" s="495"/>
      <c r="Y27" s="495"/>
      <c r="Z27" s="495"/>
      <c r="AA27" s="495"/>
    </row>
    <row r="28" spans="2:30" x14ac:dyDescent="0.25">
      <c r="B28" s="36" t="s">
        <v>63</v>
      </c>
      <c r="C28" s="36" t="s">
        <v>59</v>
      </c>
      <c r="D28" s="184"/>
      <c r="E28" s="16"/>
      <c r="F28" s="16"/>
      <c r="G28" s="21"/>
      <c r="H28" s="21"/>
      <c r="I28" s="12"/>
      <c r="J28" s="45"/>
      <c r="K28" s="12"/>
      <c r="L28" s="45"/>
      <c r="M28" s="12"/>
      <c r="N28" s="45"/>
      <c r="O28" s="67"/>
      <c r="P28" s="136" t="s">
        <v>63</v>
      </c>
      <c r="Q28" s="136" t="s">
        <v>59</v>
      </c>
      <c r="R28" s="16"/>
      <c r="S28" s="16"/>
      <c r="T28" s="21"/>
      <c r="U28" s="21"/>
      <c r="V28" s="12"/>
      <c r="W28" s="45"/>
      <c r="X28" s="12"/>
      <c r="Y28" s="45"/>
      <c r="Z28" s="12"/>
      <c r="AA28" s="45"/>
    </row>
    <row r="29" spans="2:30" ht="15.75" customHeight="1" x14ac:dyDescent="0.25">
      <c r="D29" s="183"/>
      <c r="E29" s="557" t="s">
        <v>16</v>
      </c>
      <c r="F29" s="557"/>
      <c r="G29" s="557"/>
      <c r="H29" s="557"/>
      <c r="I29" s="557"/>
      <c r="J29" s="557"/>
      <c r="K29" s="557"/>
      <c r="L29" s="557"/>
      <c r="M29" s="557"/>
      <c r="N29" s="557"/>
      <c r="O29" s="67"/>
      <c r="R29" s="557" t="s">
        <v>16</v>
      </c>
      <c r="S29" s="557"/>
      <c r="T29" s="557"/>
      <c r="U29" s="557"/>
      <c r="V29" s="557"/>
      <c r="W29" s="557"/>
      <c r="X29" s="557"/>
      <c r="Y29" s="557"/>
      <c r="Z29" s="557"/>
      <c r="AA29" s="557"/>
      <c r="AD29" s="3"/>
    </row>
    <row r="30" spans="2:30" x14ac:dyDescent="0.25">
      <c r="B30" s="558" t="str">
        <f>IF(I25&gt;0,SUM(E30:E31),"")</f>
        <v/>
      </c>
      <c r="C30" s="49">
        <v>1</v>
      </c>
      <c r="D30" s="183"/>
      <c r="E30" s="140" t="str">
        <f>IF(F30="X",C30,"")</f>
        <v/>
      </c>
      <c r="F30" s="139" t="str">
        <f>IF(J21&gt;=G30,IF(J21&lt;=H30,"X",""),"")</f>
        <v/>
      </c>
      <c r="G30" s="59">
        <v>0.01</v>
      </c>
      <c r="H30" s="167">
        <v>9.9000000000000005E-2</v>
      </c>
      <c r="I30" s="56"/>
      <c r="J30" s="56"/>
      <c r="K30" s="56"/>
      <c r="L30" s="56"/>
      <c r="M30" s="56"/>
      <c r="N30" s="57"/>
      <c r="O30" s="67"/>
      <c r="P30" s="558" t="str">
        <f>IF(V25&gt;0,SUM(R30:R31),"")</f>
        <v/>
      </c>
      <c r="Q30" s="144">
        <v>1</v>
      </c>
      <c r="R30" s="140" t="str">
        <f>IF(S30="X",Q30,"")</f>
        <v/>
      </c>
      <c r="S30" s="139" t="str">
        <f>IF(W21&gt;=T30,IF(W21&lt;=U30,"X",""),"")</f>
        <v/>
      </c>
      <c r="T30" s="59">
        <v>0.01</v>
      </c>
      <c r="U30" s="167">
        <v>9.9000000000000005E-2</v>
      </c>
      <c r="V30" s="56"/>
      <c r="W30" s="56"/>
      <c r="X30" s="56"/>
      <c r="Y30" s="56"/>
      <c r="Z30" s="56"/>
      <c r="AA30" s="57"/>
      <c r="AD30" s="3"/>
    </row>
    <row r="31" spans="2:30" x14ac:dyDescent="0.25">
      <c r="B31" s="559"/>
      <c r="C31" s="49">
        <v>2</v>
      </c>
      <c r="D31" s="183"/>
      <c r="E31" s="140" t="str">
        <f>IF(F31="X",C31,"")</f>
        <v/>
      </c>
      <c r="F31" s="139" t="str">
        <f>IF(J21&gt;=G31,IF(J21&lt;=H31,"X",""),"")</f>
        <v/>
      </c>
      <c r="G31" s="59">
        <v>0.1</v>
      </c>
      <c r="H31" s="55">
        <v>0.25</v>
      </c>
      <c r="I31" s="56"/>
      <c r="J31" s="56"/>
      <c r="K31" s="56"/>
      <c r="L31" s="56"/>
      <c r="M31" s="56"/>
      <c r="N31" s="57"/>
      <c r="O31" s="67"/>
      <c r="P31" s="559"/>
      <c r="Q31" s="144">
        <v>2</v>
      </c>
      <c r="R31" s="140" t="str">
        <f>IF(S31="X",Q31,"")</f>
        <v/>
      </c>
      <c r="S31" s="139" t="str">
        <f>IF(W21&gt;=T31,IF(W21&lt;=U31,"X",""),"")</f>
        <v/>
      </c>
      <c r="T31" s="59">
        <v>0.1</v>
      </c>
      <c r="U31" s="53">
        <v>0.25</v>
      </c>
      <c r="V31" s="54"/>
      <c r="W31" s="54"/>
      <c r="X31" s="54"/>
      <c r="Y31" s="54"/>
      <c r="Z31" s="54"/>
      <c r="AA31" s="60"/>
    </row>
    <row r="32" spans="2:30" x14ac:dyDescent="0.25">
      <c r="D32" s="183"/>
      <c r="F32" s="141"/>
      <c r="G32" s="48"/>
      <c r="H32" s="48"/>
      <c r="O32" s="67"/>
      <c r="S32" s="141"/>
      <c r="T32" s="48"/>
      <c r="U32" s="48"/>
    </row>
    <row r="33" spans="2:27" ht="15.75" customHeight="1" x14ac:dyDescent="0.25">
      <c r="D33" s="183"/>
      <c r="E33" s="567" t="s">
        <v>17</v>
      </c>
      <c r="F33" s="567"/>
      <c r="G33" s="567"/>
      <c r="H33" s="567"/>
      <c r="I33" s="567"/>
      <c r="J33" s="567"/>
      <c r="K33" s="567"/>
      <c r="L33" s="567"/>
      <c r="M33" s="567"/>
      <c r="N33" s="567"/>
      <c r="O33" s="67"/>
      <c r="R33" s="557" t="s">
        <v>17</v>
      </c>
      <c r="S33" s="557"/>
      <c r="T33" s="557"/>
      <c r="U33" s="557"/>
      <c r="V33" s="557"/>
      <c r="W33" s="557"/>
      <c r="X33" s="557"/>
      <c r="Y33" s="557"/>
      <c r="Z33" s="557"/>
      <c r="AA33" s="557"/>
    </row>
    <row r="34" spans="2:27" x14ac:dyDescent="0.25">
      <c r="B34" s="558" t="str">
        <f>IF(K25&gt;0,SUM(E34:E35),"")</f>
        <v/>
      </c>
      <c r="C34" s="49">
        <v>1</v>
      </c>
      <c r="D34" s="183"/>
      <c r="E34" s="140" t="str">
        <f>IF(F34="X",C34,"")</f>
        <v/>
      </c>
      <c r="F34" s="139" t="str">
        <f>IF(SUM(L22:L24)&gt;=G34,IF(SUM(L22:L24)&lt;=H34,"X",""),"")</f>
        <v/>
      </c>
      <c r="G34" s="59">
        <v>0.25</v>
      </c>
      <c r="H34" s="55">
        <v>0.49990000000000001</v>
      </c>
      <c r="I34" s="56"/>
      <c r="J34" s="56"/>
      <c r="K34" s="56"/>
      <c r="L34" s="56"/>
      <c r="M34" s="56"/>
      <c r="N34" s="57"/>
      <c r="O34" s="67"/>
      <c r="P34" s="558" t="str">
        <f>IF(X25&gt;0,SUM(R34:R35),"")</f>
        <v/>
      </c>
      <c r="Q34" s="144">
        <v>1</v>
      </c>
      <c r="R34" s="140" t="str">
        <f>IF(S34="X",Q34,"")</f>
        <v/>
      </c>
      <c r="S34" s="139" t="str">
        <f>IF(SUM(Y22:Y24)&gt;=T34,IF(SUM(Y22:Y24)&lt;=U34,"X",""),"")</f>
        <v/>
      </c>
      <c r="T34" s="59">
        <v>0.25</v>
      </c>
      <c r="U34" s="55">
        <v>0.49990000000000001</v>
      </c>
      <c r="V34" s="56"/>
      <c r="W34" s="56"/>
      <c r="X34" s="56"/>
      <c r="Y34" s="56"/>
      <c r="Z34" s="56"/>
      <c r="AA34" s="57"/>
    </row>
    <row r="35" spans="2:27" x14ac:dyDescent="0.25">
      <c r="B35" s="559"/>
      <c r="C35" s="49">
        <v>2</v>
      </c>
      <c r="D35" s="183"/>
      <c r="E35" s="140" t="str">
        <f>IF(F35="X",C35,"")</f>
        <v/>
      </c>
      <c r="F35" s="139" t="str">
        <f>IF(SUM(L22:L24)&gt;=G35,"X","")</f>
        <v/>
      </c>
      <c r="G35" s="59">
        <v>0.5</v>
      </c>
      <c r="H35" s="55">
        <v>1</v>
      </c>
      <c r="I35" s="56"/>
      <c r="J35" s="58"/>
      <c r="K35" s="56"/>
      <c r="L35" s="56"/>
      <c r="M35" s="56"/>
      <c r="N35" s="57"/>
      <c r="O35" s="67"/>
      <c r="P35" s="559"/>
      <c r="Q35" s="144">
        <v>2</v>
      </c>
      <c r="R35" s="140" t="str">
        <f>IF(S35="X",Q35,"")</f>
        <v/>
      </c>
      <c r="S35" s="139" t="str">
        <f>IF(SUM(Y22:Y24)&gt;=T35,"X","")</f>
        <v/>
      </c>
      <c r="T35" s="59">
        <v>0.5</v>
      </c>
      <c r="U35" s="55">
        <v>1</v>
      </c>
      <c r="V35" s="56"/>
      <c r="W35" s="58"/>
      <c r="X35" s="56"/>
      <c r="Y35" s="56"/>
      <c r="Z35" s="56"/>
      <c r="AA35" s="57"/>
    </row>
    <row r="36" spans="2:27" x14ac:dyDescent="0.25">
      <c r="D36" s="183"/>
      <c r="E36" s="1"/>
      <c r="F36" s="1"/>
      <c r="G36" s="1"/>
      <c r="H36" s="1"/>
      <c r="O36" s="67"/>
      <c r="R36" s="1"/>
      <c r="S36" s="1"/>
      <c r="T36" s="1"/>
      <c r="U36" s="1"/>
    </row>
    <row r="37" spans="2:27" ht="15" customHeight="1" x14ac:dyDescent="0.25">
      <c r="G37" s="11"/>
      <c r="O37" s="67"/>
      <c r="T37" s="11"/>
    </row>
    <row r="38" spans="2:27" s="11" customFormat="1" ht="15" customHeight="1" x14ac:dyDescent="0.25">
      <c r="B38" s="41"/>
      <c r="C38" s="37"/>
      <c r="D38" s="37"/>
      <c r="E38" s="562" t="s">
        <v>161</v>
      </c>
      <c r="F38" s="562"/>
      <c r="G38" s="562"/>
      <c r="H38" s="562"/>
      <c r="I38" s="562"/>
      <c r="J38" s="562"/>
      <c r="K38" s="562"/>
      <c r="L38" s="562"/>
      <c r="M38" s="562"/>
      <c r="N38" s="562"/>
      <c r="O38" s="68"/>
      <c r="P38" s="41"/>
      <c r="Q38" s="37"/>
      <c r="R38" s="562" t="s">
        <v>161</v>
      </c>
      <c r="S38" s="562"/>
      <c r="T38" s="562"/>
      <c r="U38" s="562"/>
      <c r="V38" s="562"/>
      <c r="W38" s="562"/>
      <c r="X38" s="562"/>
      <c r="Y38" s="562"/>
      <c r="Z38" s="562"/>
      <c r="AA38" s="562"/>
    </row>
    <row r="39" spans="2:27" ht="48.75" customHeight="1" x14ac:dyDescent="0.25">
      <c r="E39" s="562"/>
      <c r="F39" s="562"/>
      <c r="G39" s="562"/>
      <c r="H39" s="562"/>
      <c r="I39" s="562"/>
      <c r="J39" s="562"/>
      <c r="K39" s="562"/>
      <c r="L39" s="562"/>
      <c r="M39" s="562"/>
      <c r="N39" s="562"/>
      <c r="O39" s="67"/>
      <c r="R39" s="562"/>
      <c r="S39" s="562"/>
      <c r="T39" s="562"/>
      <c r="U39" s="562"/>
      <c r="V39" s="562"/>
      <c r="W39" s="562"/>
      <c r="X39" s="562"/>
      <c r="Y39" s="562"/>
      <c r="Z39" s="562"/>
      <c r="AA39" s="562"/>
    </row>
    <row r="40" spans="2:27" s="11" customFormat="1" ht="15.6" customHeight="1" x14ac:dyDescent="0.25">
      <c r="B40" s="41"/>
      <c r="C40" s="37"/>
      <c r="D40" s="37"/>
      <c r="E40" s="496"/>
      <c r="F40" s="496"/>
      <c r="G40" s="496"/>
      <c r="H40" s="496"/>
      <c r="I40" s="496"/>
      <c r="J40" s="496"/>
      <c r="K40" s="496"/>
      <c r="L40" s="496"/>
      <c r="M40" s="496"/>
      <c r="N40" s="496"/>
      <c r="O40" s="68"/>
      <c r="P40" s="41"/>
      <c r="Q40" s="37"/>
      <c r="R40" s="496"/>
      <c r="S40" s="496"/>
      <c r="T40" s="496"/>
      <c r="U40" s="496"/>
      <c r="V40" s="496"/>
      <c r="W40" s="496"/>
      <c r="X40" s="496"/>
      <c r="Y40" s="496"/>
      <c r="Z40" s="496"/>
      <c r="AA40" s="496"/>
    </row>
    <row r="41" spans="2:27" s="11" customFormat="1" ht="15" customHeight="1" x14ac:dyDescent="0.25">
      <c r="B41" s="41"/>
      <c r="C41" s="37"/>
      <c r="D41" s="37"/>
      <c r="O41" s="66"/>
      <c r="P41" s="41"/>
      <c r="Q41" s="37"/>
    </row>
    <row r="42" spans="2:27" s="11" customFormat="1" x14ac:dyDescent="0.25">
      <c r="B42" s="41"/>
      <c r="C42" s="37"/>
      <c r="D42" s="37"/>
      <c r="O42" s="66"/>
      <c r="P42" s="41"/>
      <c r="Q42" s="37"/>
    </row>
    <row r="43" spans="2:27" s="11" customFormat="1" x14ac:dyDescent="0.25">
      <c r="B43" s="41"/>
      <c r="C43" s="37"/>
      <c r="D43" s="37"/>
      <c r="O43" s="66"/>
      <c r="P43" s="41"/>
      <c r="Q43" s="37"/>
    </row>
    <row r="45" spans="2:27" x14ac:dyDescent="0.25">
      <c r="E45" s="12"/>
      <c r="F45" s="12"/>
      <c r="G45" s="13"/>
      <c r="R45" s="12"/>
      <c r="S45" s="12"/>
      <c r="T45" s="13"/>
    </row>
  </sheetData>
  <sheetProtection algorithmName="SHA-512" hashValue="vlAg/3M8YY4cPpmH5Bctba0ku1l7YKv/NtCexfLGs1HDNlfiAXxp0P0kXjYGnQF1BBt/+c0goOk5UKXMPY4CXw==" saltValue="s8eCGTjlXPV8gjuDBsC24A==" spinCount="100000" sheet="1" selectLockedCells="1"/>
  <mergeCells count="48">
    <mergeCell ref="G25:H25"/>
    <mergeCell ref="E40:N40"/>
    <mergeCell ref="E27:N27"/>
    <mergeCell ref="E33:N33"/>
    <mergeCell ref="E29:N29"/>
    <mergeCell ref="E38:N39"/>
    <mergeCell ref="G24:H24"/>
    <mergeCell ref="E2:N2"/>
    <mergeCell ref="E3:N3"/>
    <mergeCell ref="I6:M6"/>
    <mergeCell ref="I8:J8"/>
    <mergeCell ref="E14:N14"/>
    <mergeCell ref="G18:H18"/>
    <mergeCell ref="I18:J18"/>
    <mergeCell ref="K18:L18"/>
    <mergeCell ref="M18:N18"/>
    <mergeCell ref="G19:H19"/>
    <mergeCell ref="G20:H20"/>
    <mergeCell ref="G21:H21"/>
    <mergeCell ref="G22:H22"/>
    <mergeCell ref="G23:H23"/>
    <mergeCell ref="E16:N16"/>
    <mergeCell ref="B30:B31"/>
    <mergeCell ref="B34:B35"/>
    <mergeCell ref="R2:AA2"/>
    <mergeCell ref="R3:AA3"/>
    <mergeCell ref="V6:Z6"/>
    <mergeCell ref="V8:W8"/>
    <mergeCell ref="R14:AA14"/>
    <mergeCell ref="T18:U18"/>
    <mergeCell ref="V18:W18"/>
    <mergeCell ref="X18:Y18"/>
    <mergeCell ref="Z18:AA18"/>
    <mergeCell ref="T19:U19"/>
    <mergeCell ref="T20:U20"/>
    <mergeCell ref="T21:U21"/>
    <mergeCell ref="T22:U22"/>
    <mergeCell ref="T23:U23"/>
    <mergeCell ref="R16:AA16"/>
    <mergeCell ref="R33:AA33"/>
    <mergeCell ref="P34:P35"/>
    <mergeCell ref="R40:AA40"/>
    <mergeCell ref="T24:U24"/>
    <mergeCell ref="T25:U25"/>
    <mergeCell ref="R27:AA27"/>
    <mergeCell ref="R29:AA29"/>
    <mergeCell ref="P30:P31"/>
    <mergeCell ref="R38:AA39"/>
  </mergeCells>
  <dataValidations count="1">
    <dataValidation type="whole" operator="greaterThanOrEqual" showInputMessage="1" showErrorMessage="1" sqref="I19:I24 K19:K24 V19:V24 X19:X24" xr:uid="{00000000-0002-0000-0500-000000000000}">
      <formula1>0</formula1>
    </dataValidation>
  </dataValidations>
  <pageMargins left="0.7" right="0.7" top="0.75" bottom="0.75" header="0.3" footer="0.3"/>
  <pageSetup scale="71" orientation="portrait" r:id="rId1"/>
  <headerFooter>
    <oddFooter>&amp;CTab: &amp;A&amp;RPrint Date: &amp;D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G50"/>
  <sheetViews>
    <sheetView showGridLines="0" view="pageBreakPreview" zoomScaleNormal="100" zoomScaleSheetLayoutView="100" workbookViewId="0">
      <selection activeCell="L38" sqref="L38"/>
    </sheetView>
  </sheetViews>
  <sheetFormatPr defaultColWidth="9.140625" defaultRowHeight="15.75" x14ac:dyDescent="0.25"/>
  <cols>
    <col min="1" max="1" width="1.140625" style="1" customWidth="1"/>
    <col min="2" max="3" width="1.140625" style="39" customWidth="1"/>
    <col min="4" max="4" width="8.85546875" style="3" customWidth="1"/>
    <col min="5" max="5" width="9.7109375" style="3" customWidth="1"/>
    <col min="6" max="12" width="14.42578125" style="3" customWidth="1"/>
    <col min="13" max="13" width="1.5703125" style="64" customWidth="1"/>
    <col min="14" max="14" width="9.140625" style="39" hidden="1" customWidth="1"/>
    <col min="15" max="15" width="14" style="39" hidden="1" customWidth="1"/>
    <col min="16" max="17" width="9.5703125" style="3" customWidth="1"/>
    <col min="18" max="24" width="14.42578125" style="3" customWidth="1"/>
    <col min="25" max="25" width="9.140625" style="1"/>
    <col min="26" max="26" width="0" style="1" hidden="1" customWidth="1"/>
    <col min="27" max="27" width="14" style="1" hidden="1" customWidth="1"/>
    <col min="28" max="28" width="14.140625" style="1" hidden="1" customWidth="1"/>
    <col min="29" max="29" width="13.85546875" style="1" hidden="1" customWidth="1"/>
    <col min="30" max="30" width="12" style="1" hidden="1" customWidth="1"/>
    <col min="31" max="31" width="10.5703125" style="1" hidden="1" customWidth="1"/>
    <col min="32" max="37" width="0" style="1" hidden="1" customWidth="1"/>
    <col min="38" max="16384" width="9.140625" style="1"/>
  </cols>
  <sheetData>
    <row r="1" spans="2:33" x14ac:dyDescent="0.25">
      <c r="M1" s="67"/>
    </row>
    <row r="2" spans="2:33" x14ac:dyDescent="0.25">
      <c r="B2" s="40"/>
      <c r="C2" s="40"/>
      <c r="D2" s="498" t="s">
        <v>257</v>
      </c>
      <c r="E2" s="498"/>
      <c r="F2" s="498"/>
      <c r="G2" s="498"/>
      <c r="H2" s="498"/>
      <c r="I2" s="498"/>
      <c r="J2" s="498"/>
      <c r="K2" s="498"/>
      <c r="L2" s="498"/>
      <c r="M2" s="67"/>
      <c r="N2" s="52"/>
      <c r="O2" s="40"/>
      <c r="P2" s="498" t="s">
        <v>257</v>
      </c>
      <c r="Q2" s="498"/>
      <c r="R2" s="498"/>
      <c r="S2" s="498"/>
      <c r="T2" s="498"/>
      <c r="U2" s="498"/>
      <c r="V2" s="498"/>
      <c r="W2" s="498"/>
      <c r="X2" s="498"/>
      <c r="AA2" s="569" t="s">
        <v>439</v>
      </c>
      <c r="AB2" s="569"/>
      <c r="AC2" s="569"/>
      <c r="AD2" s="569"/>
      <c r="AE2" s="569"/>
      <c r="AG2" s="124" t="s">
        <v>443</v>
      </c>
    </row>
    <row r="3" spans="2:33" ht="30.75" thickBot="1" x14ac:dyDescent="0.3">
      <c r="B3" s="40"/>
      <c r="C3" s="40"/>
      <c r="D3" s="499" t="s">
        <v>60</v>
      </c>
      <c r="E3" s="499"/>
      <c r="F3" s="499"/>
      <c r="G3" s="499"/>
      <c r="H3" s="499"/>
      <c r="I3" s="499"/>
      <c r="J3" s="499"/>
      <c r="K3" s="499"/>
      <c r="L3" s="499"/>
      <c r="M3" s="67"/>
      <c r="N3" s="40"/>
      <c r="O3" s="40"/>
      <c r="P3" s="499" t="s">
        <v>61</v>
      </c>
      <c r="Q3" s="499"/>
      <c r="R3" s="499"/>
      <c r="S3" s="499"/>
      <c r="T3" s="499"/>
      <c r="U3" s="499"/>
      <c r="V3" s="499"/>
      <c r="W3" s="499"/>
      <c r="X3" s="499"/>
      <c r="AA3" s="420" t="s">
        <v>440</v>
      </c>
      <c r="AB3" s="421" t="s">
        <v>29</v>
      </c>
      <c r="AC3" s="421" t="s">
        <v>199</v>
      </c>
      <c r="AD3" s="421" t="s">
        <v>32</v>
      </c>
      <c r="AE3" s="421" t="s">
        <v>33</v>
      </c>
    </row>
    <row r="4" spans="2:33" x14ac:dyDescent="0.25">
      <c r="B4" s="40"/>
      <c r="C4" s="40"/>
      <c r="D4" s="2"/>
      <c r="E4" s="2"/>
      <c r="F4" s="2"/>
      <c r="G4" s="2"/>
      <c r="H4" s="2"/>
      <c r="I4" s="2"/>
      <c r="J4" s="2"/>
      <c r="K4" s="2"/>
      <c r="L4" s="2"/>
      <c r="M4" s="67"/>
      <c r="N4" s="40"/>
      <c r="O4" s="40"/>
      <c r="P4" s="2"/>
      <c r="Q4" s="2"/>
      <c r="R4" s="2"/>
      <c r="S4" s="2"/>
      <c r="T4" s="2"/>
      <c r="U4" s="2"/>
      <c r="V4" s="2"/>
      <c r="W4" s="2"/>
      <c r="X4" s="2"/>
      <c r="AA4" s="422">
        <v>0</v>
      </c>
      <c r="AB4" s="423">
        <v>182000</v>
      </c>
      <c r="AC4" s="423">
        <v>172800</v>
      </c>
      <c r="AD4" s="423">
        <v>118800.00000000001</v>
      </c>
      <c r="AE4" s="423">
        <v>118800.00000000001</v>
      </c>
      <c r="AG4" s="1" t="s">
        <v>241</v>
      </c>
    </row>
    <row r="5" spans="2:33" x14ac:dyDescent="0.25">
      <c r="B5" s="40"/>
      <c r="C5" s="40"/>
      <c r="D5" s="2"/>
      <c r="F5" s="279" t="s">
        <v>0</v>
      </c>
      <c r="G5" s="28" t="str">
        <f>IF(Summary!E5="","",Summary!E5)</f>
        <v/>
      </c>
      <c r="H5" s="353"/>
      <c r="I5" s="353"/>
      <c r="J5" s="353"/>
      <c r="K5" s="353"/>
      <c r="L5" s="2"/>
      <c r="M5" s="67"/>
      <c r="N5" s="40" t="s">
        <v>4</v>
      </c>
      <c r="O5" s="40"/>
      <c r="P5" s="2"/>
      <c r="R5" s="279" t="s">
        <v>0</v>
      </c>
      <c r="S5" s="28" t="str">
        <f>IF(Summary!$S5="","",Summary!$S5)</f>
        <v/>
      </c>
      <c r="T5" s="353"/>
      <c r="U5" s="353"/>
      <c r="V5" s="353"/>
      <c r="W5" s="353"/>
      <c r="X5" s="2"/>
      <c r="AA5" s="422">
        <v>1</v>
      </c>
      <c r="AB5" s="423">
        <v>237000</v>
      </c>
      <c r="AC5" s="423">
        <v>226800.00000000003</v>
      </c>
      <c r="AD5" s="423">
        <v>172800</v>
      </c>
      <c r="AE5" s="423">
        <v>172800</v>
      </c>
      <c r="AG5" s="1" t="s">
        <v>247</v>
      </c>
    </row>
    <row r="6" spans="2:33" x14ac:dyDescent="0.25">
      <c r="B6" s="40"/>
      <c r="C6" s="40"/>
      <c r="F6" s="279" t="s">
        <v>1</v>
      </c>
      <c r="G6" s="548" t="str">
        <f>IF(Summary!E6="","",Summary!E6)</f>
        <v/>
      </c>
      <c r="H6" s="549"/>
      <c r="I6" s="549"/>
      <c r="J6" s="549"/>
      <c r="K6" s="550"/>
      <c r="M6" s="67"/>
      <c r="N6" s="40"/>
      <c r="O6" s="40"/>
      <c r="R6" s="279" t="s">
        <v>1</v>
      </c>
      <c r="S6" s="347" t="str">
        <f>IF(Summary!$S6="","",Summary!$S6)</f>
        <v/>
      </c>
      <c r="T6" s="348"/>
      <c r="U6" s="348"/>
      <c r="V6" s="348"/>
      <c r="W6" s="349"/>
      <c r="AA6" s="422">
        <v>2</v>
      </c>
      <c r="AB6" s="423">
        <v>318000</v>
      </c>
      <c r="AC6" s="423">
        <v>302400</v>
      </c>
      <c r="AD6" s="423">
        <v>226800.00000000003</v>
      </c>
      <c r="AE6" s="423">
        <v>226800.00000000003</v>
      </c>
    </row>
    <row r="7" spans="2:33" x14ac:dyDescent="0.25">
      <c r="B7" s="40"/>
      <c r="C7" s="40"/>
      <c r="F7" s="279"/>
      <c r="G7" s="348"/>
      <c r="H7" s="348"/>
      <c r="I7" s="353"/>
      <c r="J7" s="353"/>
      <c r="K7" s="353"/>
      <c r="M7" s="67"/>
      <c r="N7" s="40"/>
      <c r="O7" s="40"/>
      <c r="R7" s="279"/>
      <c r="S7" s="348"/>
      <c r="T7" s="348"/>
      <c r="U7" s="353"/>
      <c r="V7" s="353"/>
      <c r="W7" s="353"/>
      <c r="AA7" s="422">
        <v>3</v>
      </c>
      <c r="AB7" s="423">
        <v>355000</v>
      </c>
      <c r="AC7" s="423">
        <v>340200</v>
      </c>
      <c r="AD7" s="423">
        <v>243000.00000000003</v>
      </c>
      <c r="AE7" s="423">
        <v>243000.00000000003</v>
      </c>
    </row>
    <row r="8" spans="2:33" x14ac:dyDescent="0.25">
      <c r="B8" s="40"/>
      <c r="C8" s="40"/>
      <c r="F8" s="279" t="s">
        <v>55</v>
      </c>
      <c r="G8" s="551" t="str">
        <f>IF(Summary!E8="","",Summary!E8)</f>
        <v/>
      </c>
      <c r="H8" s="551"/>
      <c r="I8" s="353"/>
      <c r="J8" s="353"/>
      <c r="K8" s="353"/>
      <c r="M8" s="67"/>
      <c r="N8" s="52"/>
      <c r="O8" s="40"/>
      <c r="R8" s="279" t="s">
        <v>55</v>
      </c>
      <c r="S8" s="552" t="str">
        <f>IF(Summary!$S8="","",Summary!$S8)</f>
        <v/>
      </c>
      <c r="T8" s="553"/>
      <c r="U8" s="353"/>
      <c r="V8" s="353"/>
      <c r="W8" s="353"/>
      <c r="AA8" s="422">
        <v>4</v>
      </c>
      <c r="AB8" s="423">
        <v>376000</v>
      </c>
      <c r="AC8" s="423">
        <v>351000</v>
      </c>
      <c r="AD8" s="423">
        <v>248400.00000000003</v>
      </c>
      <c r="AE8" s="423">
        <v>248400.00000000003</v>
      </c>
    </row>
    <row r="9" spans="2:33" ht="16.5" x14ac:dyDescent="0.3">
      <c r="B9" s="40"/>
      <c r="C9" s="40"/>
      <c r="F9" s="279"/>
      <c r="G9" s="353"/>
      <c r="H9" s="353"/>
      <c r="I9" s="353"/>
      <c r="J9" s="353"/>
      <c r="K9" s="353"/>
      <c r="M9" s="67"/>
      <c r="N9" s="51"/>
      <c r="O9" s="40"/>
      <c r="R9" s="279"/>
      <c r="S9" s="353"/>
      <c r="T9" s="353"/>
      <c r="U9" s="353"/>
      <c r="V9" s="353"/>
      <c r="W9" s="353"/>
      <c r="AA9" s="422">
        <v>5</v>
      </c>
      <c r="AB9" s="423">
        <v>376000</v>
      </c>
      <c r="AC9" s="423">
        <v>351000</v>
      </c>
      <c r="AD9" s="423">
        <v>248400.00000000003</v>
      </c>
      <c r="AE9" s="423">
        <v>248400.00000000003</v>
      </c>
    </row>
    <row r="10" spans="2:33" ht="16.5" x14ac:dyDescent="0.3">
      <c r="B10" s="40"/>
      <c r="C10" s="40"/>
      <c r="F10" s="279" t="s">
        <v>56</v>
      </c>
      <c r="G10" s="354">
        <f>IF(AND(F37=AG4,L40&lt;=0.9,L41&gt;=0.7),10,IF(AND(F37=AG4,L40&lt;=0.9,L41&gt;=0.65),6,IF(AND(F37=AG4,L40&lt;1,L41&gt;=0.65),3,IF(AND(F37=AG5,L40&lt;=0.9,L41&gt;=0.65),10,IF(AND(F37=AG5,L40&lt;=0.9,L41&gt;=0.6),6,IF(AND(F37=AG5,L40&lt;1,L41&gt;=0.6),3,0))))))</f>
        <v>0</v>
      </c>
      <c r="H10" s="353"/>
      <c r="I10" s="353"/>
      <c r="J10" s="353"/>
      <c r="K10" s="353"/>
      <c r="M10" s="67"/>
      <c r="N10" s="51"/>
      <c r="O10" s="40"/>
      <c r="R10" s="279" t="s">
        <v>53</v>
      </c>
      <c r="S10" s="354">
        <f>IF(AND(R37=AG4,X40&lt;=0.9,X41&gt;=0.7),10,IF(AND(R37=AG4,X40&lt;=0.9,X41&gt;=0.65),6,IF(AND(R37=AG4,X40&lt;1,X41&gt;=0.65),3,IF(AND(R37=AG5,X40&lt;=0.9,X41&gt;=0.65),10,IF(AND(R37=AG5,X40&lt;=0.9,X41&gt;=0.6),6,IF(AND(R37=AG5,X40&lt;1,X41&gt;=0.6),3,0))))))</f>
        <v>0</v>
      </c>
      <c r="T10" s="353"/>
      <c r="U10" s="353"/>
      <c r="V10" s="353"/>
      <c r="W10" s="353"/>
      <c r="AA10" s="422">
        <v>5</v>
      </c>
      <c r="AB10" s="423">
        <v>376000</v>
      </c>
      <c r="AC10" s="423">
        <v>351000</v>
      </c>
      <c r="AD10" s="423">
        <v>248400.00000000003</v>
      </c>
      <c r="AE10" s="423">
        <v>248400.00000000003</v>
      </c>
    </row>
    <row r="11" spans="2:33" ht="17.25" thickBot="1" x14ac:dyDescent="0.35">
      <c r="B11" s="40"/>
      <c r="C11" s="40"/>
      <c r="D11" s="5"/>
      <c r="E11" s="5"/>
      <c r="F11" s="5"/>
      <c r="G11" s="5"/>
      <c r="H11" s="5"/>
      <c r="I11" s="5"/>
      <c r="J11" s="5"/>
      <c r="K11" s="5"/>
      <c r="L11" s="5"/>
      <c r="M11" s="67"/>
      <c r="N11" s="51"/>
      <c r="O11" s="40"/>
      <c r="P11" s="5"/>
      <c r="Q11" s="5"/>
      <c r="R11" s="5"/>
      <c r="S11" s="5"/>
      <c r="T11" s="5"/>
      <c r="U11" s="5"/>
      <c r="V11" s="5"/>
      <c r="W11" s="5"/>
      <c r="X11" s="5"/>
    </row>
    <row r="12" spans="2:33" ht="16.5" x14ac:dyDescent="0.3">
      <c r="M12" s="67"/>
      <c r="N12" s="51"/>
    </row>
    <row r="13" spans="2:33" ht="16.5" customHeight="1" x14ac:dyDescent="0.3">
      <c r="B13" s="40"/>
      <c r="C13" s="40"/>
      <c r="D13" s="562" t="s">
        <v>444</v>
      </c>
      <c r="E13" s="562"/>
      <c r="F13" s="562"/>
      <c r="G13" s="562"/>
      <c r="H13" s="562"/>
      <c r="I13" s="562"/>
      <c r="J13" s="562"/>
      <c r="K13" s="562"/>
      <c r="L13" s="562"/>
      <c r="M13" s="67"/>
      <c r="N13" s="51"/>
      <c r="O13" s="40"/>
      <c r="P13" s="562" t="s">
        <v>246</v>
      </c>
      <c r="Q13" s="562"/>
      <c r="R13" s="562"/>
      <c r="S13" s="562"/>
      <c r="T13" s="562"/>
      <c r="U13" s="562"/>
      <c r="V13" s="562"/>
      <c r="W13" s="562"/>
      <c r="X13" s="562"/>
    </row>
    <row r="14" spans="2:33" ht="33" customHeight="1" x14ac:dyDescent="0.25">
      <c r="B14" s="40"/>
      <c r="C14" s="40"/>
      <c r="D14" s="562"/>
      <c r="E14" s="562"/>
      <c r="F14" s="562"/>
      <c r="G14" s="562"/>
      <c r="H14" s="562"/>
      <c r="I14" s="562"/>
      <c r="J14" s="562"/>
      <c r="K14" s="562"/>
      <c r="L14" s="562"/>
      <c r="M14" s="67"/>
      <c r="O14" s="40"/>
      <c r="P14" s="562"/>
      <c r="Q14" s="562"/>
      <c r="R14" s="562"/>
      <c r="S14" s="562"/>
      <c r="T14" s="562"/>
      <c r="U14" s="562"/>
      <c r="V14" s="562"/>
      <c r="W14" s="562"/>
      <c r="X14" s="562"/>
      <c r="AA14" s="1" t="s">
        <v>241</v>
      </c>
    </row>
    <row r="15" spans="2:33" x14ac:dyDescent="0.25">
      <c r="B15" s="40"/>
      <c r="C15" s="40"/>
      <c r="D15" s="431"/>
      <c r="E15" s="455" t="s">
        <v>445</v>
      </c>
      <c r="F15" s="431"/>
      <c r="G15" s="431"/>
      <c r="H15" s="431"/>
      <c r="I15" s="431"/>
      <c r="J15" s="431"/>
      <c r="K15" s="431"/>
      <c r="L15" s="431"/>
      <c r="M15" s="67"/>
      <c r="O15" s="40"/>
      <c r="P15" s="431"/>
      <c r="Q15" s="455" t="s">
        <v>445</v>
      </c>
      <c r="R15" s="431"/>
      <c r="S15" s="431"/>
      <c r="T15" s="431"/>
      <c r="U15" s="431"/>
      <c r="V15" s="431"/>
      <c r="W15" s="431"/>
      <c r="X15" s="431"/>
    </row>
    <row r="16" spans="2:33" x14ac:dyDescent="0.25">
      <c r="B16" s="40"/>
      <c r="C16" s="40"/>
      <c r="D16" s="431"/>
      <c r="E16" s="453" t="s">
        <v>59</v>
      </c>
      <c r="F16" s="572" t="s">
        <v>308</v>
      </c>
      <c r="G16" s="572"/>
      <c r="H16" s="572"/>
      <c r="I16" s="572"/>
      <c r="J16" s="572"/>
      <c r="K16" s="572"/>
      <c r="L16" s="431"/>
      <c r="M16" s="67"/>
      <c r="O16" s="40"/>
      <c r="P16" s="431"/>
      <c r="Q16" s="453" t="s">
        <v>59</v>
      </c>
      <c r="R16" s="572" t="s">
        <v>308</v>
      </c>
      <c r="S16" s="572"/>
      <c r="T16" s="572"/>
      <c r="U16" s="572"/>
      <c r="V16" s="572"/>
      <c r="W16" s="572"/>
      <c r="X16" s="431"/>
    </row>
    <row r="17" spans="2:27" x14ac:dyDescent="0.25">
      <c r="B17" s="40"/>
      <c r="C17" s="40"/>
      <c r="D17" s="431"/>
      <c r="E17" s="452">
        <v>3</v>
      </c>
      <c r="F17" s="573" t="s">
        <v>447</v>
      </c>
      <c r="G17" s="573"/>
      <c r="H17" s="573"/>
      <c r="I17" s="573"/>
      <c r="J17" s="573"/>
      <c r="K17" s="573"/>
      <c r="L17" s="431"/>
      <c r="M17" s="67"/>
      <c r="O17" s="40"/>
      <c r="P17" s="431"/>
      <c r="Q17" s="452">
        <v>3</v>
      </c>
      <c r="R17" s="573" t="s">
        <v>447</v>
      </c>
      <c r="S17" s="573"/>
      <c r="T17" s="573"/>
      <c r="U17" s="573"/>
      <c r="V17" s="573"/>
      <c r="W17" s="573"/>
      <c r="X17" s="431"/>
    </row>
    <row r="18" spans="2:27" x14ac:dyDescent="0.25">
      <c r="B18" s="40"/>
      <c r="C18" s="40"/>
      <c r="D18" s="431"/>
      <c r="E18" s="452">
        <v>6</v>
      </c>
      <c r="F18" s="573" t="s">
        <v>244</v>
      </c>
      <c r="G18" s="573"/>
      <c r="H18" s="573"/>
      <c r="I18" s="573"/>
      <c r="J18" s="573"/>
      <c r="K18" s="573"/>
      <c r="L18" s="431"/>
      <c r="M18" s="67"/>
      <c r="O18" s="40"/>
      <c r="P18" s="431"/>
      <c r="Q18" s="452">
        <v>6</v>
      </c>
      <c r="R18" s="573" t="s">
        <v>244</v>
      </c>
      <c r="S18" s="573"/>
      <c r="T18" s="573"/>
      <c r="U18" s="573"/>
      <c r="V18" s="573"/>
      <c r="W18" s="573"/>
      <c r="X18" s="431"/>
    </row>
    <row r="19" spans="2:27" x14ac:dyDescent="0.25">
      <c r="B19" s="40"/>
      <c r="C19" s="40"/>
      <c r="D19" s="431"/>
      <c r="E19" s="452">
        <v>10</v>
      </c>
      <c r="F19" s="573" t="s">
        <v>448</v>
      </c>
      <c r="G19" s="573"/>
      <c r="H19" s="573"/>
      <c r="I19" s="573"/>
      <c r="J19" s="573"/>
      <c r="K19" s="573"/>
      <c r="L19" s="431"/>
      <c r="M19" s="67"/>
      <c r="O19" s="40"/>
      <c r="P19" s="431"/>
      <c r="Q19" s="452">
        <v>10</v>
      </c>
      <c r="R19" s="573" t="s">
        <v>448</v>
      </c>
      <c r="S19" s="573"/>
      <c r="T19" s="573"/>
      <c r="U19" s="573"/>
      <c r="V19" s="573"/>
      <c r="W19" s="573"/>
      <c r="X19" s="431"/>
    </row>
    <row r="20" spans="2:27" x14ac:dyDescent="0.25">
      <c r="B20" s="40"/>
      <c r="C20" s="40"/>
      <c r="D20" s="431"/>
      <c r="E20" s="454"/>
      <c r="F20" s="454"/>
      <c r="G20" s="454"/>
      <c r="H20" s="454"/>
      <c r="I20" s="454"/>
      <c r="J20" s="454"/>
      <c r="K20" s="454"/>
      <c r="L20" s="431"/>
      <c r="M20" s="67"/>
      <c r="O20" s="40"/>
      <c r="P20" s="431"/>
      <c r="Q20" s="454"/>
      <c r="R20" s="454"/>
      <c r="S20" s="454"/>
      <c r="T20" s="454"/>
      <c r="U20" s="454"/>
      <c r="V20" s="454"/>
      <c r="W20" s="454"/>
      <c r="X20" s="431"/>
    </row>
    <row r="21" spans="2:27" x14ac:dyDescent="0.25">
      <c r="B21" s="40"/>
      <c r="C21" s="40"/>
      <c r="D21" s="431"/>
      <c r="E21" s="455" t="s">
        <v>446</v>
      </c>
      <c r="F21" s="431"/>
      <c r="G21" s="431"/>
      <c r="H21" s="431"/>
      <c r="I21" s="431"/>
      <c r="J21" s="431"/>
      <c r="K21" s="431"/>
      <c r="L21" s="431"/>
      <c r="M21" s="67"/>
      <c r="O21" s="40"/>
      <c r="P21" s="431"/>
      <c r="Q21" s="455" t="s">
        <v>446</v>
      </c>
      <c r="R21" s="431"/>
      <c r="S21" s="431"/>
      <c r="T21" s="431"/>
      <c r="U21" s="431"/>
      <c r="V21" s="431"/>
      <c r="W21" s="431"/>
      <c r="X21" s="431"/>
    </row>
    <row r="22" spans="2:27" x14ac:dyDescent="0.25">
      <c r="B22" s="40"/>
      <c r="C22" s="40"/>
      <c r="D22" s="431"/>
      <c r="E22" s="453" t="s">
        <v>59</v>
      </c>
      <c r="F22" s="572" t="s">
        <v>308</v>
      </c>
      <c r="G22" s="572"/>
      <c r="H22" s="572"/>
      <c r="I22" s="572"/>
      <c r="J22" s="572"/>
      <c r="K22" s="572"/>
      <c r="L22" s="431"/>
      <c r="M22" s="67"/>
      <c r="O22" s="40"/>
      <c r="P22" s="431"/>
      <c r="Q22" s="453" t="s">
        <v>59</v>
      </c>
      <c r="R22" s="572" t="s">
        <v>308</v>
      </c>
      <c r="S22" s="572"/>
      <c r="T22" s="572"/>
      <c r="U22" s="572"/>
      <c r="V22" s="572"/>
      <c r="W22" s="572"/>
      <c r="X22" s="431"/>
    </row>
    <row r="23" spans="2:27" x14ac:dyDescent="0.25">
      <c r="B23" s="40"/>
      <c r="C23" s="40"/>
      <c r="D23" s="431"/>
      <c r="E23" s="452">
        <v>3</v>
      </c>
      <c r="F23" s="573" t="s">
        <v>449</v>
      </c>
      <c r="G23" s="573"/>
      <c r="H23" s="573"/>
      <c r="I23" s="573"/>
      <c r="J23" s="573"/>
      <c r="K23" s="573"/>
      <c r="L23" s="431"/>
      <c r="M23" s="67"/>
      <c r="O23" s="40"/>
      <c r="P23" s="431"/>
      <c r="Q23" s="452">
        <v>3</v>
      </c>
      <c r="R23" s="573" t="s">
        <v>449</v>
      </c>
      <c r="S23" s="573"/>
      <c r="T23" s="573"/>
      <c r="U23" s="573"/>
      <c r="V23" s="573"/>
      <c r="W23" s="573"/>
      <c r="X23" s="431"/>
    </row>
    <row r="24" spans="2:27" x14ac:dyDescent="0.25">
      <c r="B24" s="40"/>
      <c r="C24" s="40"/>
      <c r="D24" s="431"/>
      <c r="E24" s="452">
        <v>6</v>
      </c>
      <c r="F24" s="573" t="s">
        <v>243</v>
      </c>
      <c r="G24" s="573"/>
      <c r="H24" s="573"/>
      <c r="I24" s="573"/>
      <c r="J24" s="573"/>
      <c r="K24" s="573"/>
      <c r="L24" s="431"/>
      <c r="M24" s="67"/>
      <c r="O24" s="40"/>
      <c r="P24" s="431"/>
      <c r="Q24" s="452">
        <v>6</v>
      </c>
      <c r="R24" s="573" t="s">
        <v>243</v>
      </c>
      <c r="S24" s="573"/>
      <c r="T24" s="573"/>
      <c r="U24" s="573"/>
      <c r="V24" s="573"/>
      <c r="W24" s="573"/>
      <c r="X24" s="431"/>
    </row>
    <row r="25" spans="2:27" x14ac:dyDescent="0.25">
      <c r="B25" s="40"/>
      <c r="C25" s="40"/>
      <c r="D25" s="431"/>
      <c r="E25" s="452">
        <v>10</v>
      </c>
      <c r="F25" s="573" t="s">
        <v>244</v>
      </c>
      <c r="G25" s="573"/>
      <c r="H25" s="573"/>
      <c r="I25" s="573"/>
      <c r="J25" s="573"/>
      <c r="K25" s="573"/>
      <c r="L25" s="431"/>
      <c r="M25" s="67"/>
      <c r="O25" s="40"/>
      <c r="P25" s="431"/>
      <c r="Q25" s="452">
        <v>10</v>
      </c>
      <c r="R25" s="573" t="s">
        <v>244</v>
      </c>
      <c r="S25" s="573"/>
      <c r="T25" s="573"/>
      <c r="U25" s="573"/>
      <c r="V25" s="573"/>
      <c r="W25" s="573"/>
      <c r="X25" s="431"/>
    </row>
    <row r="26" spans="2:27" ht="15" customHeight="1" x14ac:dyDescent="0.25">
      <c r="B26" s="40"/>
      <c r="C26" s="40"/>
      <c r="D26" s="431"/>
      <c r="E26" s="431"/>
      <c r="F26" s="431"/>
      <c r="G26" s="431"/>
      <c r="H26" s="431"/>
      <c r="I26" s="431"/>
      <c r="J26" s="431"/>
      <c r="K26" s="431"/>
      <c r="L26" s="431"/>
      <c r="M26" s="67"/>
      <c r="O26" s="40"/>
      <c r="P26" s="432"/>
      <c r="Q26" s="432"/>
      <c r="R26" s="432"/>
      <c r="S26" s="432"/>
      <c r="T26" s="432"/>
      <c r="U26" s="432"/>
      <c r="V26" s="432"/>
      <c r="W26" s="432"/>
      <c r="X26" s="432"/>
      <c r="AA26" s="1" t="s">
        <v>247</v>
      </c>
    </row>
    <row r="27" spans="2:27" ht="33" customHeight="1" x14ac:dyDescent="0.25">
      <c r="B27" s="40"/>
      <c r="C27" s="40"/>
      <c r="D27" s="562" t="s">
        <v>450</v>
      </c>
      <c r="E27" s="562"/>
      <c r="F27" s="562"/>
      <c r="G27" s="562"/>
      <c r="H27" s="562"/>
      <c r="I27" s="562"/>
      <c r="J27" s="562"/>
      <c r="K27" s="562"/>
      <c r="L27" s="562"/>
      <c r="M27" s="67"/>
      <c r="O27" s="40"/>
      <c r="P27" s="562" t="s">
        <v>450</v>
      </c>
      <c r="Q27" s="562"/>
      <c r="R27" s="562"/>
      <c r="S27" s="562"/>
      <c r="T27" s="562"/>
      <c r="U27" s="562"/>
      <c r="V27" s="562"/>
      <c r="W27" s="562"/>
      <c r="X27" s="562"/>
    </row>
    <row r="28" spans="2:27" ht="15" customHeight="1" x14ac:dyDescent="0.25">
      <c r="B28" s="40"/>
      <c r="C28" s="40"/>
      <c r="D28" s="568"/>
      <c r="E28" s="568"/>
      <c r="F28" s="568"/>
      <c r="G28" s="568"/>
      <c r="H28" s="568"/>
      <c r="I28" s="568"/>
      <c r="J28" s="568"/>
      <c r="K28" s="568"/>
      <c r="L28" s="568"/>
      <c r="M28" s="67"/>
      <c r="N28" s="1"/>
      <c r="O28" s="40"/>
      <c r="P28" s="568"/>
      <c r="Q28" s="568"/>
      <c r="R28" s="568"/>
      <c r="S28" s="568"/>
      <c r="T28" s="568"/>
      <c r="U28" s="568"/>
      <c r="V28" s="568"/>
      <c r="W28" s="568"/>
      <c r="X28" s="568"/>
    </row>
    <row r="29" spans="2:27" ht="16.5" thickBot="1" x14ac:dyDescent="0.3">
      <c r="D29" s="495" t="s">
        <v>201</v>
      </c>
      <c r="E29" s="495"/>
      <c r="F29" s="495"/>
      <c r="G29" s="495"/>
      <c r="H29" s="495"/>
      <c r="I29" s="495"/>
      <c r="J29" s="495"/>
      <c r="K29" s="495"/>
      <c r="L29" s="495"/>
      <c r="M29" s="67"/>
      <c r="P29" s="495" t="s">
        <v>201</v>
      </c>
      <c r="Q29" s="495"/>
      <c r="R29" s="495"/>
      <c r="S29" s="495"/>
      <c r="T29" s="495"/>
      <c r="U29" s="495"/>
      <c r="V29" s="495"/>
      <c r="W29" s="495"/>
      <c r="X29" s="495"/>
    </row>
    <row r="30" spans="2:27" x14ac:dyDescent="0.25">
      <c r="B30" s="37"/>
      <c r="C30" s="37"/>
      <c r="D30" s="170"/>
      <c r="E30" s="11"/>
      <c r="F30" s="11"/>
      <c r="G30" s="11"/>
      <c r="H30" s="11"/>
      <c r="I30" s="11"/>
      <c r="J30" s="11"/>
      <c r="K30" s="11"/>
      <c r="L30" s="11"/>
      <c r="M30" s="69"/>
      <c r="N30" s="37"/>
      <c r="O30" s="37"/>
      <c r="P30" s="170"/>
      <c r="Q30" s="11"/>
      <c r="R30" s="11"/>
      <c r="S30" s="11"/>
      <c r="T30" s="11"/>
      <c r="U30" s="11"/>
      <c r="V30" s="11"/>
      <c r="W30" s="11"/>
      <c r="X30" s="11"/>
    </row>
    <row r="31" spans="2:27" x14ac:dyDescent="0.25">
      <c r="B31" s="40"/>
      <c r="C31" s="40"/>
      <c r="D31" s="14"/>
      <c r="E31" s="443" t="s">
        <v>433</v>
      </c>
      <c r="F31" s="444">
        <v>0</v>
      </c>
      <c r="G31" s="444">
        <v>1</v>
      </c>
      <c r="H31" s="444">
        <v>2</v>
      </c>
      <c r="I31" s="444">
        <v>3</v>
      </c>
      <c r="J31" s="444">
        <v>4</v>
      </c>
      <c r="K31" s="444">
        <v>5</v>
      </c>
      <c r="L31" s="444" t="s">
        <v>51</v>
      </c>
      <c r="M31" s="69"/>
      <c r="P31" s="14"/>
      <c r="Q31" s="443" t="s">
        <v>433</v>
      </c>
      <c r="R31" s="444">
        <v>0</v>
      </c>
      <c r="S31" s="444">
        <v>1</v>
      </c>
      <c r="T31" s="444">
        <v>2</v>
      </c>
      <c r="U31" s="444">
        <v>3</v>
      </c>
      <c r="V31" s="444">
        <v>4</v>
      </c>
      <c r="W31" s="444">
        <v>5</v>
      </c>
      <c r="X31" s="444" t="s">
        <v>51</v>
      </c>
    </row>
    <row r="32" spans="2:27" x14ac:dyDescent="0.25">
      <c r="B32" s="40"/>
      <c r="C32" s="40"/>
      <c r="D32" s="319"/>
      <c r="E32" s="443" t="s">
        <v>434</v>
      </c>
      <c r="F32" s="449"/>
      <c r="G32" s="449"/>
      <c r="H32" s="449"/>
      <c r="I32" s="449"/>
      <c r="J32" s="449"/>
      <c r="K32" s="449"/>
      <c r="L32" s="456">
        <f>SUM(F32:K32)</f>
        <v>0</v>
      </c>
      <c r="M32" s="69"/>
      <c r="P32" s="319"/>
      <c r="Q32" s="443" t="s">
        <v>434</v>
      </c>
      <c r="R32" s="445"/>
      <c r="S32" s="445"/>
      <c r="T32" s="445"/>
      <c r="U32" s="445"/>
      <c r="V32" s="445"/>
      <c r="W32" s="445"/>
      <c r="X32" s="456">
        <f>SUM(R32:W32)</f>
        <v>0</v>
      </c>
    </row>
    <row r="33" spans="2:24" s="11" customFormat="1" x14ac:dyDescent="0.25">
      <c r="B33" s="41"/>
      <c r="C33" s="41"/>
      <c r="D33" s="319"/>
      <c r="E33" s="443" t="s">
        <v>435</v>
      </c>
      <c r="F33" s="446">
        <f>IFERROR(INDEX($AA$3:$AE$10,MATCH(F$31,$AA$3:$AA$10,0),MATCH(Summary!$I$9,$AA$3:$AE$3,0)),0)</f>
        <v>0</v>
      </c>
      <c r="G33" s="446">
        <f>IFERROR(INDEX($AA$3:$AE$10,MATCH(G$31,$AA$3:$AA$10,0),MATCH(Summary!$I$9,$AA$3:$AE$3,0)),0)</f>
        <v>0</v>
      </c>
      <c r="H33" s="446">
        <f>IFERROR(INDEX($AA$3:$AE$10,MATCH(H$31,$AA$3:$AA$10,0),MATCH(Summary!$I$9,$AA$3:$AE$3,0)),0)</f>
        <v>0</v>
      </c>
      <c r="I33" s="446">
        <f>IFERROR(INDEX($AA$3:$AE$10,MATCH(I$31,$AA$3:$AA$10,0),MATCH(Summary!$I$9,$AA$3:$AE$3,0)),0)</f>
        <v>0</v>
      </c>
      <c r="J33" s="446">
        <f>IFERROR(INDEX($AA$3:$AE$10,MATCH(J$31,$AA$3:$AA$10,0),MATCH(Summary!$I$9,$AA$3:$AE$3,0)),0)</f>
        <v>0</v>
      </c>
      <c r="K33" s="446">
        <f>IFERROR(INDEX($AA$3:$AE$10,MATCH(K$31,$AA$3:$AA$10,0),MATCH(Summary!$I$9,$AA$3:$AE$3,0)),0)</f>
        <v>0</v>
      </c>
      <c r="L33" s="447"/>
      <c r="M33" s="68"/>
      <c r="N33" s="41"/>
      <c r="O33" s="41"/>
      <c r="P33" s="319"/>
      <c r="Q33" s="443" t="s">
        <v>435</v>
      </c>
      <c r="R33" s="446">
        <f>IFERROR(INDEX($AA$3:$AE$10,MATCH(R$31,$AA$3:$AA$10,0),MATCH(Summary!$W$9,$AA$3:$AE$3,0)),0)</f>
        <v>0</v>
      </c>
      <c r="S33" s="446">
        <f>IFERROR(INDEX($AA$3:$AE$10,MATCH(S$31,$AA$3:$AA$10,0),MATCH(Summary!$W$9,$AA$3:$AE$3,0)),0)</f>
        <v>0</v>
      </c>
      <c r="T33" s="446">
        <f>IFERROR(INDEX($AA$3:$AE$10,MATCH(T$31,$AA$3:$AA$10,0),MATCH(Summary!$W$9,$AA$3:$AE$3,0)),0)</f>
        <v>0</v>
      </c>
      <c r="U33" s="446">
        <f>IFERROR(INDEX($AA$3:$AE$10,MATCH(U$31,$AA$3:$AA$10,0),MATCH(Summary!$W$9,$AA$3:$AE$3,0)),0)</f>
        <v>0</v>
      </c>
      <c r="V33" s="446">
        <f>IFERROR(INDEX($AA$3:$AE$10,MATCH(V$31,$AA$3:$AA$10,0),MATCH(Summary!$W$9,$AA$3:$AE$3,0)),0)</f>
        <v>0</v>
      </c>
      <c r="W33" s="446">
        <f>IFERROR(INDEX($AA$3:$AE$10,MATCH(W$31,$AA$3:$AA$10,0),MATCH(Summary!$W$9,$AA$3:$AE$3,0)),0)</f>
        <v>0</v>
      </c>
      <c r="X33" s="447"/>
    </row>
    <row r="34" spans="2:24" x14ac:dyDescent="0.25">
      <c r="B34" s="40"/>
      <c r="C34" s="40"/>
      <c r="D34" s="319"/>
      <c r="E34" s="443" t="s">
        <v>436</v>
      </c>
      <c r="F34" s="446">
        <f>F33*F32</f>
        <v>0</v>
      </c>
      <c r="G34" s="446">
        <f t="shared" ref="G34:K34" si="0">G33*G32</f>
        <v>0</v>
      </c>
      <c r="H34" s="446">
        <f t="shared" si="0"/>
        <v>0</v>
      </c>
      <c r="I34" s="446">
        <f t="shared" si="0"/>
        <v>0</v>
      </c>
      <c r="J34" s="446">
        <f t="shared" si="0"/>
        <v>0</v>
      </c>
      <c r="K34" s="446">
        <f t="shared" si="0"/>
        <v>0</v>
      </c>
      <c r="L34" s="446">
        <f>SUM(F34:K34)</f>
        <v>0</v>
      </c>
      <c r="M34" s="69"/>
      <c r="P34" s="319"/>
      <c r="Q34" s="443" t="s">
        <v>436</v>
      </c>
      <c r="R34" s="446">
        <f>R33*R32</f>
        <v>0</v>
      </c>
      <c r="S34" s="446">
        <f t="shared" ref="S34" si="1">S33*S32</f>
        <v>0</v>
      </c>
      <c r="T34" s="446">
        <f t="shared" ref="T34" si="2">T33*T32</f>
        <v>0</v>
      </c>
      <c r="U34" s="446">
        <f t="shared" ref="U34" si="3">U33*U32</f>
        <v>0</v>
      </c>
      <c r="V34" s="446">
        <f>V33*V32</f>
        <v>0</v>
      </c>
      <c r="W34" s="446">
        <f t="shared" ref="W34" si="4">W33*W32</f>
        <v>0</v>
      </c>
      <c r="X34" s="446">
        <f>SUM(R34:W34)</f>
        <v>0</v>
      </c>
    </row>
    <row r="35" spans="2:24" x14ac:dyDescent="0.25">
      <c r="B35" s="40"/>
      <c r="C35" s="40"/>
      <c r="D35" s="14"/>
      <c r="E35" s="66"/>
      <c r="F35" s="14"/>
      <c r="G35" s="14"/>
      <c r="H35" s="14"/>
      <c r="I35" s="14"/>
      <c r="J35" s="14"/>
      <c r="K35" s="14"/>
      <c r="L35" s="14"/>
      <c r="M35" s="69"/>
      <c r="P35" s="14"/>
      <c r="Q35" s="66"/>
      <c r="R35" s="14"/>
      <c r="S35" s="14"/>
      <c r="T35" s="14"/>
      <c r="U35" s="14"/>
      <c r="V35" s="14"/>
      <c r="W35" s="14"/>
      <c r="X35" s="14"/>
    </row>
    <row r="36" spans="2:24" x14ac:dyDescent="0.25">
      <c r="B36" s="40"/>
      <c r="C36" s="40"/>
      <c r="D36" s="14"/>
      <c r="E36" s="322"/>
      <c r="F36" s="322" t="s">
        <v>443</v>
      </c>
      <c r="G36" s="322"/>
      <c r="H36" s="322"/>
      <c r="I36" s="322"/>
      <c r="J36" s="14"/>
      <c r="K36" s="443" t="s">
        <v>437</v>
      </c>
      <c r="L36" s="426">
        <f>L34</f>
        <v>0</v>
      </c>
      <c r="M36" s="69"/>
      <c r="P36" s="14"/>
      <c r="Q36" s="322"/>
      <c r="R36" s="322" t="s">
        <v>443</v>
      </c>
      <c r="S36" s="322"/>
      <c r="T36" s="322"/>
      <c r="U36" s="322"/>
      <c r="V36" s="14"/>
      <c r="W36" s="443" t="s">
        <v>437</v>
      </c>
      <c r="X36" s="426">
        <f>X34</f>
        <v>0</v>
      </c>
    </row>
    <row r="37" spans="2:24" ht="16.5" x14ac:dyDescent="0.25">
      <c r="B37" s="40"/>
      <c r="C37" s="40"/>
      <c r="D37" s="319"/>
      <c r="E37" s="448"/>
      <c r="F37" s="570"/>
      <c r="G37" s="570"/>
      <c r="H37" s="570"/>
      <c r="I37" s="66"/>
      <c r="J37" s="66"/>
      <c r="K37" s="443" t="s">
        <v>438</v>
      </c>
      <c r="L37" s="450"/>
      <c r="M37" s="69"/>
      <c r="P37" s="319"/>
      <c r="Q37" s="448"/>
      <c r="R37" s="571"/>
      <c r="S37" s="571"/>
      <c r="T37" s="571"/>
      <c r="U37" s="66"/>
      <c r="V37" s="66"/>
      <c r="W37" s="443" t="s">
        <v>438</v>
      </c>
      <c r="X37" s="427"/>
    </row>
    <row r="38" spans="2:24" ht="16.5" x14ac:dyDescent="0.25">
      <c r="B38" s="40"/>
      <c r="C38" s="40"/>
      <c r="D38" s="319"/>
      <c r="E38" s="448"/>
      <c r="F38" s="66"/>
      <c r="G38" s="66"/>
      <c r="H38" s="66"/>
      <c r="I38" s="66"/>
      <c r="J38" s="66"/>
      <c r="K38" s="443" t="s">
        <v>455</v>
      </c>
      <c r="L38" s="451"/>
      <c r="M38" s="69"/>
      <c r="P38" s="319"/>
      <c r="Q38" s="448"/>
      <c r="R38" s="66"/>
      <c r="S38" s="66"/>
      <c r="T38" s="66"/>
      <c r="U38" s="66"/>
      <c r="V38" s="66"/>
      <c r="W38" s="443" t="s">
        <v>455</v>
      </c>
      <c r="X38" s="428"/>
    </row>
    <row r="39" spans="2:24" ht="16.5" x14ac:dyDescent="0.25">
      <c r="B39" s="40"/>
      <c r="C39" s="40"/>
      <c r="D39" s="319"/>
      <c r="E39" s="448"/>
      <c r="F39" s="66"/>
      <c r="G39" s="66"/>
      <c r="H39" s="66"/>
      <c r="I39" s="66"/>
      <c r="K39" s="424"/>
      <c r="M39" s="69"/>
      <c r="P39" s="319"/>
      <c r="Q39" s="448"/>
      <c r="R39" s="66"/>
      <c r="S39" s="66"/>
      <c r="T39" s="66"/>
      <c r="U39" s="66"/>
      <c r="W39" s="424"/>
    </row>
    <row r="40" spans="2:24" x14ac:dyDescent="0.25">
      <c r="B40" s="40"/>
      <c r="C40" s="40"/>
      <c r="D40" s="14"/>
      <c r="E40" s="14"/>
      <c r="F40" s="14"/>
      <c r="G40" s="14"/>
      <c r="H40" s="14"/>
      <c r="I40" s="14"/>
      <c r="J40" s="66"/>
      <c r="K40" s="443" t="s">
        <v>442</v>
      </c>
      <c r="L40" s="429" t="str">
        <f>IFERROR(L37/L36,"")</f>
        <v/>
      </c>
      <c r="M40" s="69"/>
      <c r="P40" s="14"/>
      <c r="Q40" s="14"/>
      <c r="R40" s="14"/>
      <c r="S40" s="14"/>
      <c r="T40" s="14"/>
      <c r="U40" s="14"/>
      <c r="V40" s="66"/>
      <c r="W40" s="443" t="s">
        <v>442</v>
      </c>
      <c r="X40" s="429" t="str">
        <f>IFERROR(X37/X36,"")</f>
        <v/>
      </c>
    </row>
    <row r="41" spans="2:24" x14ac:dyDescent="0.25">
      <c r="B41" s="40"/>
      <c r="C41" s="40"/>
      <c r="E41" s="11"/>
      <c r="K41" s="443" t="s">
        <v>441</v>
      </c>
      <c r="L41" s="430" t="str">
        <f>IFERROR(L37/L38,"")</f>
        <v/>
      </c>
      <c r="M41" s="69"/>
      <c r="Q41" s="11"/>
      <c r="W41" s="443" t="s">
        <v>441</v>
      </c>
      <c r="X41" s="430" t="str">
        <f>IFERROR(X37/X38,"")</f>
        <v/>
      </c>
    </row>
    <row r="42" spans="2:24" x14ac:dyDescent="0.25">
      <c r="B42" s="40"/>
      <c r="C42" s="40"/>
      <c r="E42" s="11"/>
      <c r="F42" s="301"/>
      <c r="K42" s="424"/>
      <c r="M42" s="69"/>
      <c r="Q42" s="11"/>
      <c r="R42" s="301"/>
      <c r="W42" s="424"/>
    </row>
    <row r="43" spans="2:24" x14ac:dyDescent="0.25">
      <c r="B43" s="40"/>
      <c r="C43" s="40"/>
      <c r="E43" s="11"/>
      <c r="K43" s="425"/>
      <c r="M43" s="69"/>
      <c r="Q43" s="11"/>
    </row>
    <row r="44" spans="2:24" s="11" customFormat="1" x14ac:dyDescent="0.25">
      <c r="B44" s="41"/>
      <c r="C44" s="41"/>
      <c r="M44" s="68"/>
      <c r="N44" s="41"/>
      <c r="O44" s="41"/>
    </row>
    <row r="50" spans="2:24" x14ac:dyDescent="0.25">
      <c r="B50" s="40"/>
      <c r="C50" s="40"/>
      <c r="D50" s="1"/>
      <c r="F50" s="1"/>
      <c r="G50" s="1"/>
      <c r="H50" s="1"/>
      <c r="I50" s="1"/>
      <c r="J50" s="1"/>
      <c r="K50" s="1"/>
      <c r="L50" s="1"/>
      <c r="N50" s="40"/>
      <c r="O50" s="40"/>
      <c r="P50" s="1"/>
      <c r="R50" s="1"/>
      <c r="S50" s="1"/>
      <c r="T50" s="1"/>
      <c r="U50" s="1"/>
      <c r="V50" s="1"/>
      <c r="W50" s="1"/>
      <c r="X50" s="1"/>
    </row>
  </sheetData>
  <sheetProtection algorithmName="SHA-512" hashValue="Y5bcK+6nAvT2QRSIGoClp2xaoEAc8yaQ79P01Zes2S+RwzgeIaZozK+77Zlj84kDA1PN4z2wuwBaQuh08rA8gw==" saltValue="DvbzLAZzmUG5oYMJVx6Mjg==" spinCount="100000" sheet="1" selectLockedCells="1"/>
  <protectedRanges>
    <protectedRange sqref="E33:E34 E37:E39 Q33:Q34 Q37:Q39" name="Range1"/>
  </protectedRanges>
  <mergeCells count="34">
    <mergeCell ref="R19:W19"/>
    <mergeCell ref="R22:W22"/>
    <mergeCell ref="R23:W23"/>
    <mergeCell ref="R24:W24"/>
    <mergeCell ref="R25:W25"/>
    <mergeCell ref="F24:K24"/>
    <mergeCell ref="F22:K22"/>
    <mergeCell ref="F23:K23"/>
    <mergeCell ref="F25:K25"/>
    <mergeCell ref="F19:K19"/>
    <mergeCell ref="P3:X3"/>
    <mergeCell ref="P13:X14"/>
    <mergeCell ref="F16:K16"/>
    <mergeCell ref="F17:K17"/>
    <mergeCell ref="F18:K18"/>
    <mergeCell ref="R16:W16"/>
    <mergeCell ref="R17:W17"/>
    <mergeCell ref="R18:W18"/>
    <mergeCell ref="P27:X27"/>
    <mergeCell ref="P28:X28"/>
    <mergeCell ref="AA2:AE2"/>
    <mergeCell ref="F37:H37"/>
    <mergeCell ref="R37:T37"/>
    <mergeCell ref="G6:K6"/>
    <mergeCell ref="D3:L3"/>
    <mergeCell ref="D2:L2"/>
    <mergeCell ref="P2:X2"/>
    <mergeCell ref="D29:L29"/>
    <mergeCell ref="G8:H8"/>
    <mergeCell ref="S8:T8"/>
    <mergeCell ref="D27:L27"/>
    <mergeCell ref="D13:L14"/>
    <mergeCell ref="D28:L28"/>
    <mergeCell ref="P29:X29"/>
  </mergeCells>
  <dataValidations count="2">
    <dataValidation operator="greaterThanOrEqual" showInputMessage="1" showErrorMessage="1" sqref="D39:I40 D38:J38 L38 J40:L40 D30:E37 I30:L37 F30:H36 P39:U40 X30:X38 V40:X40 P30:Q37 U34:W37 S34:T36 R30:R36 S30:W33 P38:V38" xr:uid="{D93BF1B8-976D-4BE9-ADA1-AD860662617C}"/>
    <dataValidation type="list" operator="greaterThanOrEqual" showInputMessage="1" showErrorMessage="1" sqref="F37 R37" xr:uid="{31464027-F63F-4D82-9BB6-DBBB35D5C75D}">
      <formula1>$AG$3:$AG$5</formula1>
    </dataValidation>
  </dataValidations>
  <pageMargins left="0.7" right="0.7" top="0.75" bottom="0.75" header="0.3" footer="0.3"/>
  <pageSetup scale="71" orientation="portrait" r:id="rId1"/>
  <headerFooter>
    <oddFooter>&amp;CTab: &amp;A&amp;RPrint Date: &amp;D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B1:AD36"/>
  <sheetViews>
    <sheetView showGridLines="0" view="pageBreakPreview" zoomScaleNormal="100" zoomScaleSheetLayoutView="100" workbookViewId="0">
      <selection activeCell="F20" sqref="F20"/>
    </sheetView>
  </sheetViews>
  <sheetFormatPr defaultColWidth="9.140625" defaultRowHeight="15.75" x14ac:dyDescent="0.25"/>
  <cols>
    <col min="1" max="1" width="3.5703125" style="1" customWidth="1"/>
    <col min="2" max="2" width="3.85546875" style="1" hidden="1" customWidth="1"/>
    <col min="3" max="3" width="9.140625" style="3" hidden="1" customWidth="1"/>
    <col min="4" max="4" width="9.140625" style="41" hidden="1" customWidth="1"/>
    <col min="5" max="5" width="6" style="3" customWidth="1"/>
    <col min="6" max="6" width="4.85546875" style="3" customWidth="1"/>
    <col min="7" max="14" width="12.42578125" style="3" customWidth="1"/>
    <col min="15" max="15" width="3.42578125" style="3" customWidth="1"/>
    <col min="16" max="16" width="9.140625" style="40" hidden="1" customWidth="1"/>
    <col min="17" max="17" width="6" style="64" hidden="1" customWidth="1"/>
    <col min="18" max="18" width="9.140625" style="41" hidden="1" customWidth="1"/>
    <col min="19" max="20" width="4.85546875" style="3" customWidth="1"/>
    <col min="21" max="28" width="12.42578125" style="3" customWidth="1"/>
    <col min="29" max="29" width="9.140625" style="40" hidden="1" customWidth="1"/>
    <col min="30" max="16384" width="9.140625" style="1"/>
  </cols>
  <sheetData>
    <row r="1" spans="3:30" x14ac:dyDescent="0.25">
      <c r="Q1" s="67"/>
    </row>
    <row r="2" spans="3:30" x14ac:dyDescent="0.25">
      <c r="C2" s="1"/>
      <c r="E2" s="498" t="s">
        <v>163</v>
      </c>
      <c r="F2" s="498"/>
      <c r="G2" s="498"/>
      <c r="H2" s="498"/>
      <c r="I2" s="498"/>
      <c r="J2" s="498"/>
      <c r="K2" s="498"/>
      <c r="L2" s="498"/>
      <c r="M2" s="498"/>
      <c r="N2" s="498"/>
      <c r="O2" s="361"/>
      <c r="Q2" s="67"/>
      <c r="S2" s="498" t="s">
        <v>163</v>
      </c>
      <c r="T2" s="498"/>
      <c r="U2" s="498"/>
      <c r="V2" s="498"/>
      <c r="W2" s="498"/>
      <c r="X2" s="498"/>
      <c r="Y2" s="498"/>
      <c r="Z2" s="498"/>
      <c r="AA2" s="498"/>
      <c r="AB2" s="498"/>
    </row>
    <row r="3" spans="3:30" ht="16.5" thickBot="1" x14ac:dyDescent="0.3">
      <c r="C3" s="1"/>
      <c r="E3" s="499" t="s">
        <v>60</v>
      </c>
      <c r="F3" s="499"/>
      <c r="G3" s="499"/>
      <c r="H3" s="499"/>
      <c r="I3" s="499"/>
      <c r="J3" s="499"/>
      <c r="K3" s="499"/>
      <c r="L3" s="499"/>
      <c r="M3" s="499"/>
      <c r="N3" s="499"/>
      <c r="O3" s="2"/>
      <c r="Q3" s="67"/>
      <c r="S3" s="499" t="s">
        <v>61</v>
      </c>
      <c r="T3" s="499"/>
      <c r="U3" s="499"/>
      <c r="V3" s="499"/>
      <c r="W3" s="499"/>
      <c r="X3" s="499"/>
      <c r="Y3" s="499"/>
      <c r="Z3" s="499"/>
      <c r="AA3" s="499"/>
      <c r="AB3" s="499"/>
    </row>
    <row r="4" spans="3:30" x14ac:dyDescent="0.25">
      <c r="C4" s="1"/>
      <c r="E4" s="2"/>
      <c r="F4" s="2"/>
      <c r="G4" s="2"/>
      <c r="H4" s="2"/>
      <c r="I4" s="2"/>
      <c r="J4" s="2"/>
      <c r="K4" s="2"/>
      <c r="L4" s="2"/>
      <c r="M4" s="2"/>
      <c r="N4" s="2"/>
      <c r="O4" s="2"/>
      <c r="Q4" s="67"/>
      <c r="S4" s="2"/>
      <c r="T4" s="2"/>
      <c r="U4" s="2"/>
      <c r="V4" s="2"/>
      <c r="W4" s="2"/>
      <c r="X4" s="2"/>
      <c r="Y4" s="2"/>
      <c r="Z4" s="2"/>
      <c r="AA4" s="2"/>
      <c r="AB4" s="2"/>
    </row>
    <row r="5" spans="3:30" x14ac:dyDescent="0.25">
      <c r="C5" s="1"/>
      <c r="E5" s="1"/>
      <c r="F5" s="2"/>
      <c r="H5" s="279" t="s">
        <v>0</v>
      </c>
      <c r="I5" s="28" t="str">
        <f>IF(Summary!E5="","",Summary!E5)</f>
        <v/>
      </c>
      <c r="J5" s="353"/>
      <c r="K5" s="353"/>
      <c r="L5" s="353"/>
      <c r="M5" s="353"/>
      <c r="N5" s="2"/>
      <c r="O5" s="2"/>
      <c r="P5" s="365"/>
      <c r="Q5" s="70"/>
      <c r="S5" s="1"/>
      <c r="T5" s="2"/>
      <c r="V5" s="279" t="s">
        <v>0</v>
      </c>
      <c r="W5" s="28" t="str">
        <f>IF(Summary!S5="","",Summary!S5)</f>
        <v/>
      </c>
      <c r="X5" s="353"/>
      <c r="Y5" s="353"/>
      <c r="Z5" s="353"/>
      <c r="AA5" s="353"/>
      <c r="AB5" s="2"/>
      <c r="AC5" s="365"/>
      <c r="AD5" s="2"/>
    </row>
    <row r="6" spans="3:30" x14ac:dyDescent="0.25">
      <c r="C6" s="1"/>
      <c r="E6" s="1"/>
      <c r="H6" s="279" t="s">
        <v>1</v>
      </c>
      <c r="I6" s="548" t="str">
        <f>IF(Summary!E6="","",Summary!E6)</f>
        <v/>
      </c>
      <c r="J6" s="549"/>
      <c r="K6" s="549"/>
      <c r="L6" s="549"/>
      <c r="M6" s="550"/>
      <c r="P6" s="39"/>
      <c r="Q6" s="70"/>
      <c r="S6" s="1"/>
      <c r="V6" s="279" t="s">
        <v>1</v>
      </c>
      <c r="W6" s="548" t="str">
        <f>IF(Summary!$S6="","",Summary!$S6)</f>
        <v/>
      </c>
      <c r="X6" s="549"/>
      <c r="Y6" s="549"/>
      <c r="Z6" s="549"/>
      <c r="AA6" s="550"/>
      <c r="AC6" s="39"/>
      <c r="AD6" s="2"/>
    </row>
    <row r="7" spans="3:30" x14ac:dyDescent="0.25">
      <c r="C7" s="1"/>
      <c r="E7" s="1"/>
      <c r="H7" s="279"/>
      <c r="I7" s="348"/>
      <c r="J7" s="348"/>
      <c r="K7" s="353"/>
      <c r="L7" s="353"/>
      <c r="M7" s="353"/>
      <c r="P7" s="39"/>
      <c r="Q7" s="70"/>
      <c r="S7" s="1"/>
      <c r="V7" s="279"/>
      <c r="W7" s="348"/>
      <c r="X7" s="348"/>
      <c r="Y7" s="353"/>
      <c r="Z7" s="353"/>
      <c r="AA7" s="353"/>
      <c r="AC7" s="39"/>
      <c r="AD7" s="2"/>
    </row>
    <row r="8" spans="3:30" x14ac:dyDescent="0.25">
      <c r="C8" s="1"/>
      <c r="E8" s="1"/>
      <c r="H8" s="279" t="s">
        <v>55</v>
      </c>
      <c r="I8" s="551" t="str">
        <f>IF(Summary!E8="","",Summary!E8)</f>
        <v/>
      </c>
      <c r="J8" s="551"/>
      <c r="K8" s="353"/>
      <c r="L8" s="353"/>
      <c r="M8" s="353"/>
      <c r="P8" s="39"/>
      <c r="Q8" s="69"/>
      <c r="S8" s="1"/>
      <c r="V8" s="279" t="s">
        <v>55</v>
      </c>
      <c r="W8" s="552" t="str">
        <f>IF(Summary!$S8="","",Summary!$S8)</f>
        <v/>
      </c>
      <c r="X8" s="553"/>
      <c r="Y8" s="353"/>
      <c r="Z8" s="353"/>
      <c r="AA8" s="353"/>
      <c r="AC8" s="39"/>
      <c r="AD8" s="3"/>
    </row>
    <row r="9" spans="3:30" x14ac:dyDescent="0.25">
      <c r="C9" s="1"/>
      <c r="E9" s="1"/>
      <c r="H9" s="279"/>
      <c r="I9" s="31"/>
      <c r="J9" s="32"/>
      <c r="K9" s="353"/>
      <c r="L9" s="353"/>
      <c r="M9" s="353"/>
      <c r="P9" s="39"/>
      <c r="Q9" s="69"/>
      <c r="S9" s="1"/>
      <c r="V9" s="279"/>
      <c r="W9" s="31"/>
      <c r="X9" s="32"/>
      <c r="Y9" s="353"/>
      <c r="Z9" s="353"/>
      <c r="AA9" s="353"/>
      <c r="AC9" s="39"/>
      <c r="AD9" s="3"/>
    </row>
    <row r="10" spans="3:30" x14ac:dyDescent="0.25">
      <c r="C10" s="1"/>
      <c r="E10" s="1"/>
      <c r="H10" s="279" t="s">
        <v>56</v>
      </c>
      <c r="I10" s="30">
        <f>IF(E15="",SUM(E20:E26),0)</f>
        <v>0</v>
      </c>
      <c r="J10" s="115"/>
      <c r="K10" s="353"/>
      <c r="L10" s="353"/>
      <c r="M10" s="353"/>
      <c r="P10" s="39"/>
      <c r="Q10" s="69"/>
      <c r="S10" s="1"/>
      <c r="V10" s="279" t="s">
        <v>53</v>
      </c>
      <c r="W10" s="30">
        <f>IF(S15="",SUM(S20:S26),0)</f>
        <v>0</v>
      </c>
      <c r="X10" s="115"/>
      <c r="Y10" s="353"/>
      <c r="Z10" s="353"/>
      <c r="AA10" s="353"/>
      <c r="AC10" s="39"/>
      <c r="AD10" s="3"/>
    </row>
    <row r="11" spans="3:30" ht="16.5" thickBot="1" x14ac:dyDescent="0.3">
      <c r="C11" s="1"/>
      <c r="E11" s="5"/>
      <c r="F11" s="5"/>
      <c r="G11" s="5"/>
      <c r="H11" s="5"/>
      <c r="I11" s="5"/>
      <c r="J11" s="5"/>
      <c r="K11" s="5"/>
      <c r="L11" s="5"/>
      <c r="M11" s="5"/>
      <c r="N11" s="5"/>
      <c r="Q11" s="67"/>
      <c r="S11" s="5"/>
      <c r="T11" s="5"/>
      <c r="U11" s="5"/>
      <c r="V11" s="5"/>
      <c r="W11" s="5"/>
      <c r="X11" s="5"/>
      <c r="Y11" s="5"/>
      <c r="Z11" s="5"/>
      <c r="AA11" s="5"/>
      <c r="AB11" s="5"/>
    </row>
    <row r="12" spans="3:30" x14ac:dyDescent="0.25">
      <c r="Q12" s="67"/>
    </row>
    <row r="13" spans="3:30" x14ac:dyDescent="0.25">
      <c r="C13" s="1"/>
      <c r="E13" s="7"/>
      <c r="F13" s="7"/>
      <c r="G13" s="7"/>
      <c r="H13" s="7"/>
      <c r="I13" s="7"/>
      <c r="J13" s="7"/>
      <c r="K13" s="7"/>
      <c r="L13" s="7"/>
      <c r="M13" s="7"/>
      <c r="N13" s="7"/>
      <c r="O13" s="7"/>
      <c r="Q13" s="67"/>
      <c r="S13" s="7"/>
      <c r="T13" s="7"/>
      <c r="U13" s="7"/>
      <c r="V13" s="7"/>
      <c r="W13" s="7"/>
      <c r="X13" s="7"/>
      <c r="Y13" s="7"/>
      <c r="Z13" s="7"/>
      <c r="AA13" s="7"/>
      <c r="AB13" s="7"/>
    </row>
    <row r="14" spans="3:30" ht="38.25" customHeight="1" x14ac:dyDescent="0.25">
      <c r="C14" s="1"/>
      <c r="D14" s="39"/>
      <c r="E14" s="574" t="s">
        <v>192</v>
      </c>
      <c r="F14" s="574"/>
      <c r="G14" s="574"/>
      <c r="H14" s="574"/>
      <c r="I14" s="574"/>
      <c r="J14" s="574"/>
      <c r="K14" s="574"/>
      <c r="L14" s="574"/>
      <c r="M14" s="574"/>
      <c r="N14" s="574"/>
      <c r="O14" s="355"/>
      <c r="Q14" s="67"/>
      <c r="R14" s="39"/>
      <c r="S14" s="574" t="s">
        <v>192</v>
      </c>
      <c r="T14" s="574"/>
      <c r="U14" s="574"/>
      <c r="V14" s="574"/>
      <c r="W14" s="574"/>
      <c r="X14" s="574"/>
      <c r="Y14" s="574"/>
      <c r="Z14" s="574"/>
      <c r="AA14" s="574"/>
      <c r="AB14" s="574"/>
    </row>
    <row r="15" spans="3:30" x14ac:dyDescent="0.25">
      <c r="C15" s="1"/>
      <c r="D15" s="39" t="s">
        <v>4</v>
      </c>
      <c r="E15" s="575" t="str">
        <f>IF(SUM(C20:C26)&gt;1,"ERROR: SELECT ONLY ONE GREEN STANDARD","")</f>
        <v/>
      </c>
      <c r="F15" s="575"/>
      <c r="G15" s="575"/>
      <c r="H15" s="575"/>
      <c r="I15" s="575"/>
      <c r="J15" s="575"/>
      <c r="K15" s="575"/>
      <c r="L15" s="575"/>
      <c r="M15" s="575"/>
      <c r="N15" s="575"/>
      <c r="Q15" s="67"/>
      <c r="R15" s="39" t="s">
        <v>4</v>
      </c>
      <c r="S15" s="575" t="str">
        <f>IF(SUM(Q19:Q26)&gt;1,"ERROR: SELECT ONLY ONE GREEN STANDARD","")</f>
        <v/>
      </c>
      <c r="T15" s="575"/>
      <c r="U15" s="575"/>
      <c r="V15" s="575"/>
      <c r="W15" s="575"/>
      <c r="X15" s="575"/>
      <c r="Y15" s="575"/>
      <c r="Z15" s="575"/>
      <c r="AA15" s="575"/>
      <c r="AB15" s="575"/>
    </row>
    <row r="16" spans="3:30" x14ac:dyDescent="0.25">
      <c r="C16" s="1"/>
      <c r="E16" s="575"/>
      <c r="F16" s="575"/>
      <c r="G16" s="575"/>
      <c r="H16" s="575"/>
      <c r="I16" s="575"/>
      <c r="J16" s="575"/>
      <c r="K16" s="575"/>
      <c r="L16" s="575"/>
      <c r="M16" s="575"/>
      <c r="N16" s="575"/>
      <c r="Q16" s="67"/>
      <c r="S16" s="575"/>
      <c r="T16" s="575"/>
      <c r="U16" s="575"/>
      <c r="V16" s="575"/>
      <c r="W16" s="575"/>
      <c r="X16" s="575"/>
      <c r="Y16" s="575"/>
      <c r="Z16" s="575"/>
      <c r="AA16" s="575"/>
      <c r="AB16" s="575"/>
    </row>
    <row r="17" spans="2:29" ht="16.5" thickBot="1" x14ac:dyDescent="0.3">
      <c r="C17" s="1"/>
      <c r="E17" s="495" t="s">
        <v>388</v>
      </c>
      <c r="F17" s="495"/>
      <c r="G17" s="495"/>
      <c r="H17" s="495"/>
      <c r="I17" s="495"/>
      <c r="J17" s="495"/>
      <c r="K17" s="495"/>
      <c r="L17" s="495"/>
      <c r="M17" s="495"/>
      <c r="N17" s="495"/>
      <c r="O17" s="361"/>
      <c r="Q17" s="67"/>
      <c r="S17" s="495" t="s">
        <v>388</v>
      </c>
      <c r="T17" s="495"/>
      <c r="U17" s="495"/>
      <c r="V17" s="495"/>
      <c r="W17" s="495"/>
      <c r="X17" s="495"/>
      <c r="Y17" s="495"/>
      <c r="Z17" s="495"/>
      <c r="AA17" s="495"/>
      <c r="AB17" s="495"/>
    </row>
    <row r="18" spans="2:29" x14ac:dyDescent="0.25">
      <c r="C18" s="1"/>
      <c r="D18" s="102"/>
      <c r="G18" s="10"/>
      <c r="H18" s="10"/>
      <c r="I18" s="10"/>
      <c r="J18" s="10"/>
      <c r="K18" s="10"/>
      <c r="L18" s="10"/>
      <c r="M18" s="10"/>
      <c r="N18" s="10"/>
      <c r="O18" s="10"/>
      <c r="Q18" s="67"/>
      <c r="R18" s="102" t="s">
        <v>59</v>
      </c>
      <c r="U18" s="10"/>
      <c r="V18" s="10"/>
      <c r="W18" s="10"/>
      <c r="X18" s="10"/>
      <c r="Y18" s="10"/>
      <c r="Z18" s="10"/>
      <c r="AA18" s="10"/>
      <c r="AB18" s="10"/>
    </row>
    <row r="19" spans="2:29" ht="21.75" customHeight="1" x14ac:dyDescent="0.25">
      <c r="C19" s="1"/>
      <c r="D19" s="102" t="s">
        <v>59</v>
      </c>
      <c r="E19" s="576" t="s">
        <v>187</v>
      </c>
      <c r="F19" s="576"/>
      <c r="G19" s="576"/>
      <c r="H19" s="576"/>
      <c r="I19" s="576"/>
      <c r="J19" s="576"/>
      <c r="K19" s="576"/>
      <c r="L19" s="576"/>
      <c r="M19" s="576"/>
      <c r="N19" s="576"/>
      <c r="Q19" s="67"/>
      <c r="S19" s="576" t="s">
        <v>187</v>
      </c>
      <c r="T19" s="576"/>
      <c r="U19" s="576"/>
      <c r="V19" s="576"/>
      <c r="W19" s="576"/>
      <c r="X19" s="576"/>
      <c r="Y19" s="576"/>
      <c r="Z19" s="576"/>
      <c r="AA19" s="576"/>
      <c r="AB19" s="576"/>
    </row>
    <row r="20" spans="2:29" ht="33.75" customHeight="1" x14ac:dyDescent="0.25">
      <c r="B20" s="1">
        <v>1</v>
      </c>
      <c r="C20" s="1">
        <f>IF(F20="X",1,0)</f>
        <v>0</v>
      </c>
      <c r="D20" s="597"/>
      <c r="E20" s="142" t="str">
        <f>IF(F20="X",B20,"")</f>
        <v/>
      </c>
      <c r="F20" s="34"/>
      <c r="G20" s="593" t="s">
        <v>188</v>
      </c>
      <c r="H20" s="593"/>
      <c r="I20" s="593"/>
      <c r="J20" s="593"/>
      <c r="K20" s="593"/>
      <c r="L20" s="593"/>
      <c r="M20" s="593"/>
      <c r="N20" s="593"/>
      <c r="O20" s="111"/>
      <c r="P20" s="1">
        <v>1</v>
      </c>
      <c r="Q20" s="1">
        <f>IF(T20="X",1,0)</f>
        <v>0</v>
      </c>
      <c r="R20" s="597"/>
      <c r="S20" s="142" t="str">
        <f>IF(T20="X",P20,"")</f>
        <v/>
      </c>
      <c r="T20" s="106"/>
      <c r="U20" s="593" t="s">
        <v>188</v>
      </c>
      <c r="V20" s="593"/>
      <c r="W20" s="593"/>
      <c r="X20" s="593"/>
      <c r="Y20" s="593"/>
      <c r="Z20" s="593"/>
      <c r="AA20" s="593"/>
      <c r="AB20" s="593"/>
      <c r="AC20" s="40">
        <f>IF(T20="X",1,0)</f>
        <v>0</v>
      </c>
    </row>
    <row r="21" spans="2:29" ht="33.75" customHeight="1" x14ac:dyDescent="0.25">
      <c r="B21" s="1">
        <v>2</v>
      </c>
      <c r="C21" s="1">
        <f>IF(F21="X",1,0)</f>
        <v>0</v>
      </c>
      <c r="D21" s="597"/>
      <c r="E21" s="142" t="str">
        <f>IF(F21="X",B21,"")</f>
        <v/>
      </c>
      <c r="F21" s="34"/>
      <c r="G21" s="593" t="s">
        <v>189</v>
      </c>
      <c r="H21" s="593"/>
      <c r="I21" s="593"/>
      <c r="J21" s="593"/>
      <c r="K21" s="593"/>
      <c r="L21" s="593"/>
      <c r="M21" s="593"/>
      <c r="N21" s="593"/>
      <c r="O21" s="111"/>
      <c r="P21" s="1">
        <v>2</v>
      </c>
      <c r="Q21" s="1">
        <f>IF(T21="X",1,0)</f>
        <v>0</v>
      </c>
      <c r="R21" s="597"/>
      <c r="S21" s="142" t="str">
        <f>IF(T21="X",P21,"")</f>
        <v/>
      </c>
      <c r="T21" s="106"/>
      <c r="U21" s="593" t="s">
        <v>189</v>
      </c>
      <c r="V21" s="593"/>
      <c r="W21" s="593"/>
      <c r="X21" s="593"/>
      <c r="Y21" s="593"/>
      <c r="Z21" s="593"/>
      <c r="AA21" s="593"/>
      <c r="AB21" s="593"/>
      <c r="AC21" s="40">
        <f>IF(T21="X",1,0)</f>
        <v>0</v>
      </c>
    </row>
    <row r="22" spans="2:29" ht="36.75" customHeight="1" x14ac:dyDescent="0.25">
      <c r="B22" s="1">
        <v>3</v>
      </c>
      <c r="C22" s="1">
        <f>IF(F22="X",1,0)</f>
        <v>0</v>
      </c>
      <c r="D22" s="597"/>
      <c r="E22" s="356" t="str">
        <f>IF(F22="X",B22,"")</f>
        <v/>
      </c>
      <c r="F22" s="34"/>
      <c r="G22" s="594" t="s">
        <v>190</v>
      </c>
      <c r="H22" s="595"/>
      <c r="I22" s="595"/>
      <c r="J22" s="595"/>
      <c r="K22" s="595"/>
      <c r="L22" s="595"/>
      <c r="M22" s="595"/>
      <c r="N22" s="596"/>
      <c r="O22" s="111"/>
      <c r="P22" s="1">
        <v>3</v>
      </c>
      <c r="Q22" s="1">
        <f>IF(T22="X",1,0)</f>
        <v>0</v>
      </c>
      <c r="R22" s="597"/>
      <c r="S22" s="142" t="str">
        <f>IF(T22="X",P22,"")</f>
        <v/>
      </c>
      <c r="T22" s="106"/>
      <c r="U22" s="594" t="s">
        <v>190</v>
      </c>
      <c r="V22" s="595"/>
      <c r="W22" s="595"/>
      <c r="X22" s="595"/>
      <c r="Y22" s="595"/>
      <c r="Z22" s="595"/>
      <c r="AA22" s="595"/>
      <c r="AB22" s="596"/>
      <c r="AC22" s="40">
        <f>IF(T22="X",1,0)</f>
        <v>0</v>
      </c>
    </row>
    <row r="23" spans="2:29" ht="38.25" customHeight="1" x14ac:dyDescent="0.25">
      <c r="C23" s="1"/>
      <c r="E23" s="592" t="s">
        <v>191</v>
      </c>
      <c r="F23" s="598"/>
      <c r="G23" s="598"/>
      <c r="H23" s="598"/>
      <c r="I23" s="598"/>
      <c r="J23" s="598"/>
      <c r="K23" s="598"/>
      <c r="L23" s="598"/>
      <c r="M23" s="598"/>
      <c r="N23" s="598"/>
      <c r="Q23" s="67"/>
      <c r="S23" s="592" t="s">
        <v>191</v>
      </c>
      <c r="T23" s="592"/>
      <c r="U23" s="592"/>
      <c r="V23" s="592"/>
      <c r="W23" s="592"/>
      <c r="X23" s="592"/>
      <c r="Y23" s="592"/>
      <c r="Z23" s="592"/>
      <c r="AA23" s="592"/>
      <c r="AB23" s="592"/>
    </row>
    <row r="24" spans="2:29" ht="33.75" customHeight="1" x14ac:dyDescent="0.25">
      <c r="C24" s="1"/>
      <c r="D24" s="597"/>
      <c r="E24" s="577" t="str">
        <f>IF(F24="X",B25,"")</f>
        <v/>
      </c>
      <c r="F24" s="599"/>
      <c r="G24" s="583" t="s">
        <v>237</v>
      </c>
      <c r="H24" s="584"/>
      <c r="I24" s="584"/>
      <c r="J24" s="584"/>
      <c r="K24" s="584"/>
      <c r="L24" s="584"/>
      <c r="M24" s="584"/>
      <c r="N24" s="585"/>
      <c r="O24" s="111"/>
      <c r="P24" s="1"/>
      <c r="Q24" s="1"/>
      <c r="R24" s="597"/>
      <c r="S24" s="577" t="str">
        <f>IF(T24="X",P25,"")</f>
        <v/>
      </c>
      <c r="T24" s="580"/>
      <c r="U24" s="583" t="s">
        <v>237</v>
      </c>
      <c r="V24" s="584"/>
      <c r="W24" s="584"/>
      <c r="X24" s="584"/>
      <c r="Y24" s="584"/>
      <c r="Z24" s="584"/>
      <c r="AA24" s="584"/>
      <c r="AB24" s="585"/>
      <c r="AC24" s="40">
        <f>IF(T24="X",1,0)</f>
        <v>0</v>
      </c>
    </row>
    <row r="25" spans="2:29" ht="33.75" customHeight="1" x14ac:dyDescent="0.25">
      <c r="B25" s="1">
        <v>3</v>
      </c>
      <c r="C25" s="1">
        <f>IF(F24="X",1,0)</f>
        <v>0</v>
      </c>
      <c r="D25" s="597"/>
      <c r="E25" s="578" t="str">
        <f>IF(F25="X",B25,"")</f>
        <v/>
      </c>
      <c r="F25" s="600"/>
      <c r="G25" s="586"/>
      <c r="H25" s="587"/>
      <c r="I25" s="587"/>
      <c r="J25" s="587"/>
      <c r="K25" s="587"/>
      <c r="L25" s="587"/>
      <c r="M25" s="587"/>
      <c r="N25" s="588"/>
      <c r="O25" s="111"/>
      <c r="P25" s="1">
        <v>3</v>
      </c>
      <c r="Q25" s="1">
        <f>IF(T24="X",1,0)</f>
        <v>0</v>
      </c>
      <c r="R25" s="597"/>
      <c r="S25" s="578" t="str">
        <f>IF(T25="X",P25,"")</f>
        <v/>
      </c>
      <c r="T25" s="581"/>
      <c r="U25" s="586"/>
      <c r="V25" s="587"/>
      <c r="W25" s="587"/>
      <c r="X25" s="587"/>
      <c r="Y25" s="587"/>
      <c r="Z25" s="587"/>
      <c r="AA25" s="587"/>
      <c r="AB25" s="588"/>
      <c r="AC25" s="40">
        <f>IF(T25="X",1,0)</f>
        <v>0</v>
      </c>
    </row>
    <row r="26" spans="2:29" ht="36.75" customHeight="1" x14ac:dyDescent="0.25">
      <c r="C26" s="1"/>
      <c r="D26" s="597"/>
      <c r="E26" s="579" t="str">
        <f>IF(F26="X",B26,"")</f>
        <v/>
      </c>
      <c r="F26" s="601"/>
      <c r="G26" s="589"/>
      <c r="H26" s="590"/>
      <c r="I26" s="590"/>
      <c r="J26" s="590"/>
      <c r="K26" s="590"/>
      <c r="L26" s="590"/>
      <c r="M26" s="590"/>
      <c r="N26" s="591"/>
      <c r="O26" s="111"/>
      <c r="P26" s="1"/>
      <c r="Q26" s="1"/>
      <c r="R26" s="597"/>
      <c r="S26" s="579" t="str">
        <f>IF(T26="X",P26,"")</f>
        <v/>
      </c>
      <c r="T26" s="582"/>
      <c r="U26" s="589"/>
      <c r="V26" s="590"/>
      <c r="W26" s="590"/>
      <c r="X26" s="590"/>
      <c r="Y26" s="590"/>
      <c r="Z26" s="590"/>
      <c r="AA26" s="590"/>
      <c r="AB26" s="591"/>
      <c r="AC26" s="40">
        <f>IF(T26="X",1,0)</f>
        <v>0</v>
      </c>
    </row>
    <row r="27" spans="2:29" s="11" customFormat="1" ht="15" customHeight="1" x14ac:dyDescent="0.25">
      <c r="D27" s="41"/>
      <c r="P27" s="41"/>
      <c r="Q27" s="66"/>
      <c r="R27" s="41"/>
      <c r="AC27" s="41"/>
    </row>
    <row r="29" spans="2:29" ht="15" customHeight="1" x14ac:dyDescent="0.25">
      <c r="C29" s="124" t="s">
        <v>51</v>
      </c>
      <c r="D29" s="41" t="e">
        <f>SUM(#REF!+D20+D24)</f>
        <v>#REF!</v>
      </c>
      <c r="E29" s="12"/>
      <c r="F29" s="12"/>
      <c r="G29" s="13"/>
      <c r="Q29" s="124" t="s">
        <v>51</v>
      </c>
      <c r="R29" s="41" t="e">
        <f>SUM(#REF!+R20+R24)</f>
        <v>#REF!</v>
      </c>
      <c r="S29" s="12"/>
      <c r="T29" s="12"/>
      <c r="U29" s="13"/>
    </row>
    <row r="36" spans="22:22" x14ac:dyDescent="0.25">
      <c r="V36" s="2"/>
    </row>
  </sheetData>
  <sheetProtection algorithmName="SHA-512" hashValue="wkQhaqR+serT85pn4XL/Ei7ggrYBV/l44Aaae9dei0z1yZOYLo8MPw4rG3XWDbxD6cJrsfrEAxT3eVQj4JI3NA==" saltValue="SJcJDtQ5FKTXV/ixp3Hpfg==" spinCount="100000" sheet="1" selectLockedCells="1"/>
  <mergeCells count="34">
    <mergeCell ref="D24:D26"/>
    <mergeCell ref="R20:R22"/>
    <mergeCell ref="R24:R26"/>
    <mergeCell ref="E24:E26"/>
    <mergeCell ref="D20:D22"/>
    <mergeCell ref="E23:N23"/>
    <mergeCell ref="F24:F26"/>
    <mergeCell ref="G24:N26"/>
    <mergeCell ref="S19:AB19"/>
    <mergeCell ref="E19:N19"/>
    <mergeCell ref="S24:S26"/>
    <mergeCell ref="T24:T26"/>
    <mergeCell ref="U24:AB26"/>
    <mergeCell ref="S23:AB23"/>
    <mergeCell ref="G21:N21"/>
    <mergeCell ref="U21:AB21"/>
    <mergeCell ref="G22:N22"/>
    <mergeCell ref="U22:AB22"/>
    <mergeCell ref="G20:N20"/>
    <mergeCell ref="U20:AB20"/>
    <mergeCell ref="E2:N2"/>
    <mergeCell ref="S2:AB2"/>
    <mergeCell ref="E3:N3"/>
    <mergeCell ref="S3:AB3"/>
    <mergeCell ref="I6:M6"/>
    <mergeCell ref="W6:AA6"/>
    <mergeCell ref="E17:N17"/>
    <mergeCell ref="S17:AB17"/>
    <mergeCell ref="I8:J8"/>
    <mergeCell ref="W8:X8"/>
    <mergeCell ref="E14:N14"/>
    <mergeCell ref="S14:AB14"/>
    <mergeCell ref="E15:N16"/>
    <mergeCell ref="S15:AB16"/>
  </mergeCells>
  <dataValidations count="2">
    <dataValidation type="list" allowBlank="1" showInputMessage="1" showErrorMessage="1" sqref="F20:F22 T24 T20:T22" xr:uid="{00000000-0002-0000-0700-000000000000}">
      <formula1>$R$14:$R$15</formula1>
    </dataValidation>
    <dataValidation type="list" allowBlank="1" showInputMessage="1" showErrorMessage="1" sqref="F24" xr:uid="{00000000-0002-0000-0700-000001000000}">
      <formula1>$D$14:$D$15</formula1>
    </dataValidation>
  </dataValidations>
  <pageMargins left="0.7" right="0.7" top="0.75" bottom="0.75" header="0.3" footer="0.3"/>
  <pageSetup scale="71" orientation="portrait" r:id="rId1"/>
  <headerFooter>
    <oddFooter>&amp;CTab: &amp;A&amp;RPrint Date: &amp;D</oddFooter>
  </headerFooter>
  <colBreaks count="1" manualBreakCount="1">
    <brk id="17"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Z39"/>
  <sheetViews>
    <sheetView showGridLines="0" view="pageBreakPreview" zoomScaleNormal="100" zoomScaleSheetLayoutView="100" workbookViewId="0">
      <selection activeCell="D21" sqref="D21"/>
    </sheetView>
  </sheetViews>
  <sheetFormatPr defaultColWidth="9.140625" defaultRowHeight="15.75" x14ac:dyDescent="0.25"/>
  <cols>
    <col min="1" max="1" width="4.5703125" style="3" customWidth="1"/>
    <col min="2" max="2" width="9.140625" style="439" hidden="1" customWidth="1"/>
    <col min="3" max="4" width="4.85546875" style="3" customWidth="1"/>
    <col min="5" max="13" width="12.42578125" style="3" customWidth="1"/>
    <col min="14" max="14" width="1.5703125" style="64" customWidth="1"/>
    <col min="15" max="15" width="9.140625" style="439" hidden="1" customWidth="1"/>
    <col min="16" max="17" width="4.85546875" style="3" customWidth="1"/>
    <col min="18" max="26" width="12.42578125" style="3" customWidth="1"/>
    <col min="27" max="16384" width="9.140625" style="1"/>
  </cols>
  <sheetData>
    <row r="1" spans="1:26" x14ac:dyDescent="0.25">
      <c r="N1" s="67"/>
    </row>
    <row r="2" spans="1:26" x14ac:dyDescent="0.25">
      <c r="A2" s="1"/>
      <c r="C2" s="498" t="s">
        <v>18</v>
      </c>
      <c r="D2" s="498"/>
      <c r="E2" s="498"/>
      <c r="F2" s="498"/>
      <c r="G2" s="498"/>
      <c r="H2" s="498"/>
      <c r="I2" s="498"/>
      <c r="J2" s="498"/>
      <c r="K2" s="498"/>
      <c r="L2" s="498"/>
      <c r="M2" s="498"/>
      <c r="N2" s="67"/>
      <c r="P2" s="498" t="s">
        <v>18</v>
      </c>
      <c r="Q2" s="498"/>
      <c r="R2" s="498"/>
      <c r="S2" s="498"/>
      <c r="T2" s="498"/>
      <c r="U2" s="498"/>
      <c r="V2" s="498"/>
      <c r="W2" s="498"/>
      <c r="X2" s="498"/>
      <c r="Y2" s="498"/>
      <c r="Z2" s="498"/>
    </row>
    <row r="3" spans="1:26" ht="16.5" thickBot="1" x14ac:dyDescent="0.3">
      <c r="A3" s="1"/>
      <c r="C3" s="499" t="s">
        <v>60</v>
      </c>
      <c r="D3" s="499"/>
      <c r="E3" s="499"/>
      <c r="F3" s="499"/>
      <c r="G3" s="499"/>
      <c r="H3" s="499"/>
      <c r="I3" s="499"/>
      <c r="J3" s="499"/>
      <c r="K3" s="499"/>
      <c r="L3" s="499"/>
      <c r="M3" s="499"/>
      <c r="N3" s="67"/>
      <c r="P3" s="499" t="s">
        <v>61</v>
      </c>
      <c r="Q3" s="499"/>
      <c r="R3" s="499"/>
      <c r="S3" s="499"/>
      <c r="T3" s="499"/>
      <c r="U3" s="499"/>
      <c r="V3" s="499"/>
      <c r="W3" s="499"/>
      <c r="X3" s="499"/>
      <c r="Y3" s="499"/>
      <c r="Z3" s="499"/>
    </row>
    <row r="4" spans="1:26" x14ac:dyDescent="0.25">
      <c r="A4" s="1"/>
      <c r="C4" s="2"/>
      <c r="D4" s="2"/>
      <c r="E4" s="2"/>
      <c r="F4" s="2"/>
      <c r="G4" s="2"/>
      <c r="H4" s="2"/>
      <c r="I4" s="2"/>
      <c r="J4" s="2"/>
      <c r="K4" s="2"/>
      <c r="L4" s="2"/>
      <c r="M4" s="2"/>
      <c r="N4" s="67"/>
      <c r="P4" s="2"/>
      <c r="Q4" s="2"/>
      <c r="R4" s="2"/>
      <c r="S4" s="2"/>
      <c r="T4" s="2"/>
      <c r="U4" s="2"/>
      <c r="V4" s="2"/>
      <c r="W4" s="2"/>
      <c r="X4" s="2"/>
      <c r="Y4" s="2"/>
      <c r="Z4" s="2"/>
    </row>
    <row r="5" spans="1:26" x14ac:dyDescent="0.25">
      <c r="A5" s="1"/>
      <c r="C5" s="2"/>
      <c r="D5" s="2"/>
      <c r="F5" s="279" t="s">
        <v>0</v>
      </c>
      <c r="G5" s="28" t="str">
        <f>IF(Summary!E5="","",Summary!E5)</f>
        <v/>
      </c>
      <c r="H5" s="435"/>
      <c r="I5" s="435"/>
      <c r="J5" s="435"/>
      <c r="K5" s="435"/>
      <c r="L5" s="435"/>
      <c r="M5" s="2"/>
      <c r="N5" s="67"/>
      <c r="O5" s="439" t="s">
        <v>4</v>
      </c>
      <c r="P5" s="2"/>
      <c r="Q5" s="2"/>
      <c r="S5" s="279" t="s">
        <v>0</v>
      </c>
      <c r="T5" s="28" t="str">
        <f>IF(Summary!$S5="","",Summary!$S5)</f>
        <v/>
      </c>
      <c r="U5" s="435"/>
      <c r="V5" s="435"/>
      <c r="W5" s="435"/>
      <c r="X5" s="435"/>
      <c r="Y5" s="435"/>
      <c r="Z5" s="2"/>
    </row>
    <row r="6" spans="1:26" x14ac:dyDescent="0.25">
      <c r="A6" s="1"/>
      <c r="F6" s="279" t="s">
        <v>1</v>
      </c>
      <c r="G6" s="548" t="str">
        <f>IF(Summary!E6="","",Summary!E6)</f>
        <v/>
      </c>
      <c r="H6" s="549"/>
      <c r="I6" s="549"/>
      <c r="J6" s="549"/>
      <c r="K6" s="550"/>
      <c r="L6" s="435"/>
      <c r="N6" s="67"/>
      <c r="S6" s="279" t="s">
        <v>1</v>
      </c>
      <c r="T6" s="548" t="str">
        <f>IF(Summary!$S6="","",Summary!$S6)</f>
        <v/>
      </c>
      <c r="U6" s="549"/>
      <c r="V6" s="549"/>
      <c r="W6" s="549"/>
      <c r="X6" s="550"/>
      <c r="Y6" s="435"/>
    </row>
    <row r="7" spans="1:26" x14ac:dyDescent="0.25">
      <c r="A7" s="1"/>
      <c r="F7" s="279"/>
      <c r="G7" s="434"/>
      <c r="H7" s="434"/>
      <c r="I7" s="435"/>
      <c r="J7" s="435"/>
      <c r="K7" s="435"/>
      <c r="L7" s="435"/>
      <c r="N7" s="67"/>
      <c r="S7" s="279"/>
      <c r="T7" s="434"/>
      <c r="U7" s="434"/>
      <c r="V7" s="435"/>
      <c r="W7" s="435"/>
      <c r="X7" s="435"/>
      <c r="Y7" s="435"/>
    </row>
    <row r="8" spans="1:26" x14ac:dyDescent="0.25">
      <c r="A8" s="1"/>
      <c r="F8" s="279" t="s">
        <v>55</v>
      </c>
      <c r="G8" s="551" t="str">
        <f>IF(Summary!E8="","",Summary!E8)</f>
        <v/>
      </c>
      <c r="H8" s="551"/>
      <c r="I8" s="435"/>
      <c r="J8" s="435"/>
      <c r="K8" s="435"/>
      <c r="L8" s="435"/>
      <c r="N8" s="67"/>
      <c r="S8" s="279" t="s">
        <v>55</v>
      </c>
      <c r="T8" s="552" t="str">
        <f>IF(Summary!$S8="","",Summary!$S8)</f>
        <v/>
      </c>
      <c r="U8" s="553"/>
      <c r="V8" s="435"/>
      <c r="W8" s="435"/>
      <c r="X8" s="435"/>
      <c r="Y8" s="435"/>
    </row>
    <row r="9" spans="1:26" x14ac:dyDescent="0.25">
      <c r="A9" s="1"/>
      <c r="F9" s="279"/>
      <c r="G9" s="115"/>
      <c r="H9" s="115"/>
      <c r="I9" s="435"/>
      <c r="J9" s="435"/>
      <c r="K9" s="435"/>
      <c r="L9" s="435"/>
      <c r="N9" s="67"/>
      <c r="S9" s="279"/>
      <c r="T9" s="115"/>
      <c r="U9" s="115"/>
      <c r="V9" s="435"/>
      <c r="W9" s="435"/>
      <c r="X9" s="435"/>
      <c r="Y9" s="435"/>
    </row>
    <row r="10" spans="1:26" x14ac:dyDescent="0.25">
      <c r="A10" s="1"/>
      <c r="F10" s="279" t="s">
        <v>56</v>
      </c>
      <c r="G10" s="30">
        <f>IF(C16&lt;&gt;"",0,IF(D21="X",3,IF(D22="X",5,IF(D23="X",7,0))))</f>
        <v>0</v>
      </c>
      <c r="H10" s="115"/>
      <c r="I10" s="435"/>
      <c r="J10" s="435"/>
      <c r="K10" s="435"/>
      <c r="L10" s="435"/>
      <c r="N10" s="67"/>
      <c r="S10" s="279" t="s">
        <v>53</v>
      </c>
      <c r="T10" s="30">
        <f>IF(P16&lt;&gt;"",0,IF(Q21="X",3,IF(Q22="X",5,IF(Q23="X",7,0))))</f>
        <v>0</v>
      </c>
      <c r="U10" s="115"/>
      <c r="V10" s="435"/>
      <c r="W10" s="435"/>
      <c r="X10" s="435"/>
      <c r="Y10" s="435"/>
    </row>
    <row r="11" spans="1:26" ht="16.5" thickBot="1" x14ac:dyDescent="0.3">
      <c r="A11" s="1"/>
      <c r="C11" s="5"/>
      <c r="D11" s="5"/>
      <c r="E11" s="5"/>
      <c r="F11" s="5"/>
      <c r="G11" s="5"/>
      <c r="H11" s="5"/>
      <c r="I11" s="5"/>
      <c r="J11" s="5"/>
      <c r="K11" s="5"/>
      <c r="L11" s="5"/>
      <c r="M11" s="5"/>
      <c r="N11" s="67"/>
      <c r="P11" s="5"/>
      <c r="Q11" s="5"/>
      <c r="R11" s="5"/>
      <c r="S11" s="5"/>
      <c r="T11" s="5"/>
      <c r="U11" s="5"/>
      <c r="V11" s="5"/>
      <c r="W11" s="5"/>
      <c r="X11" s="5"/>
      <c r="Y11" s="5"/>
      <c r="Z11" s="5"/>
    </row>
    <row r="12" spans="1:26" x14ac:dyDescent="0.25">
      <c r="N12" s="67"/>
    </row>
    <row r="13" spans="1:26" ht="21.75" customHeight="1" x14ac:dyDescent="0.25">
      <c r="A13" s="1"/>
      <c r="C13" s="205" t="s">
        <v>368</v>
      </c>
      <c r="D13" s="438"/>
      <c r="E13" s="438"/>
      <c r="F13" s="438"/>
      <c r="G13" s="438"/>
      <c r="H13" s="438"/>
      <c r="I13" s="438"/>
      <c r="J13" s="438"/>
      <c r="K13" s="438"/>
      <c r="L13" s="438"/>
      <c r="M13" s="438"/>
      <c r="N13" s="67"/>
      <c r="P13" s="440" t="s">
        <v>368</v>
      </c>
      <c r="Q13" s="438"/>
      <c r="R13" s="438"/>
      <c r="S13" s="438"/>
      <c r="T13" s="438"/>
      <c r="U13" s="438"/>
      <c r="V13" s="438"/>
      <c r="W13" s="438"/>
      <c r="X13" s="438"/>
      <c r="Y13" s="438"/>
      <c r="Z13" s="438"/>
    </row>
    <row r="14" spans="1:26" s="438" customFormat="1" ht="15.75" customHeight="1" x14ac:dyDescent="0.25">
      <c r="B14" s="247"/>
      <c r="C14" s="602" t="s">
        <v>249</v>
      </c>
      <c r="D14" s="602"/>
      <c r="E14" s="602"/>
      <c r="F14" s="602"/>
      <c r="G14" s="602"/>
      <c r="H14" s="602"/>
      <c r="I14" s="602"/>
      <c r="J14" s="602"/>
      <c r="K14" s="602"/>
      <c r="L14" s="602"/>
      <c r="M14" s="602"/>
      <c r="N14" s="248"/>
      <c r="O14" s="247"/>
      <c r="P14" s="602" t="s">
        <v>249</v>
      </c>
      <c r="Q14" s="602"/>
      <c r="R14" s="602"/>
      <c r="S14" s="602"/>
      <c r="T14" s="602"/>
      <c r="U14" s="602"/>
      <c r="V14" s="602"/>
      <c r="W14" s="602"/>
      <c r="X14" s="602"/>
      <c r="Y14" s="602"/>
      <c r="Z14" s="602"/>
    </row>
    <row r="15" spans="1:26" x14ac:dyDescent="0.25">
      <c r="A15" s="1"/>
      <c r="C15" s="602"/>
      <c r="D15" s="602"/>
      <c r="E15" s="602"/>
      <c r="F15" s="602"/>
      <c r="G15" s="602"/>
      <c r="H15" s="602"/>
      <c r="I15" s="602"/>
      <c r="J15" s="602"/>
      <c r="K15" s="602"/>
      <c r="L15" s="602"/>
      <c r="M15" s="602"/>
      <c r="N15" s="67"/>
      <c r="P15" s="602"/>
      <c r="Q15" s="602"/>
      <c r="R15" s="602"/>
      <c r="S15" s="602"/>
      <c r="T15" s="602"/>
      <c r="U15" s="602"/>
      <c r="V15" s="602"/>
      <c r="W15" s="602"/>
      <c r="X15" s="602"/>
      <c r="Y15" s="602"/>
      <c r="Z15" s="602"/>
    </row>
    <row r="16" spans="1:26" x14ac:dyDescent="0.25">
      <c r="A16" s="1"/>
      <c r="C16" s="603" t="str">
        <f>IF(COUNT(C21:C23)&gt;1,"ERROR: SELECT ONLY ONE REHAB SCORING CRITERIA","")</f>
        <v/>
      </c>
      <c r="D16" s="603"/>
      <c r="E16" s="603"/>
      <c r="F16" s="603"/>
      <c r="G16" s="603"/>
      <c r="H16" s="603"/>
      <c r="I16" s="603"/>
      <c r="J16" s="603"/>
      <c r="K16" s="603"/>
      <c r="L16" s="603"/>
      <c r="M16" s="603"/>
      <c r="N16" s="67"/>
      <c r="P16" s="603" t="str">
        <f>IF(COUNT(P21:P23)&gt;1,"ERROR: SELECT ONLY ONE REHAB SCORING CRITERIA","")</f>
        <v/>
      </c>
      <c r="Q16" s="603"/>
      <c r="R16" s="603"/>
      <c r="S16" s="603"/>
      <c r="T16" s="603"/>
      <c r="U16" s="603"/>
      <c r="V16" s="603"/>
      <c r="W16" s="603"/>
      <c r="X16" s="603"/>
      <c r="Y16" s="603"/>
      <c r="Z16" s="603"/>
    </row>
    <row r="17" spans="1:26" x14ac:dyDescent="0.25">
      <c r="A17" s="1"/>
      <c r="C17" s="603"/>
      <c r="D17" s="603"/>
      <c r="E17" s="603"/>
      <c r="F17" s="603"/>
      <c r="G17" s="603"/>
      <c r="H17" s="603"/>
      <c r="I17" s="603"/>
      <c r="J17" s="603"/>
      <c r="K17" s="603"/>
      <c r="L17" s="603"/>
      <c r="M17" s="603"/>
      <c r="N17" s="67"/>
      <c r="P17" s="603"/>
      <c r="Q17" s="603"/>
      <c r="R17" s="603"/>
      <c r="S17" s="603"/>
      <c r="T17" s="603"/>
      <c r="U17" s="603"/>
      <c r="V17" s="603"/>
      <c r="W17" s="603"/>
      <c r="X17" s="603"/>
      <c r="Y17" s="603"/>
      <c r="Z17" s="603"/>
    </row>
    <row r="18" spans="1:26" ht="16.5" thickBot="1" x14ac:dyDescent="0.3">
      <c r="A18" s="1"/>
      <c r="C18" s="495" t="s">
        <v>200</v>
      </c>
      <c r="D18" s="495"/>
      <c r="E18" s="495"/>
      <c r="F18" s="495"/>
      <c r="G18" s="495"/>
      <c r="H18" s="495"/>
      <c r="I18" s="495"/>
      <c r="J18" s="495"/>
      <c r="K18" s="495"/>
      <c r="L18" s="495"/>
      <c r="M18" s="495"/>
      <c r="N18" s="67"/>
      <c r="P18" s="495" t="s">
        <v>200</v>
      </c>
      <c r="Q18" s="495"/>
      <c r="R18" s="495"/>
      <c r="S18" s="495"/>
      <c r="T18" s="495"/>
      <c r="U18" s="495"/>
      <c r="V18" s="495"/>
      <c r="W18" s="495"/>
      <c r="X18" s="495"/>
      <c r="Y18" s="495"/>
      <c r="Z18" s="495"/>
    </row>
    <row r="19" spans="1:26" x14ac:dyDescent="0.25">
      <c r="A19" s="1"/>
      <c r="C19" s="604"/>
      <c r="D19" s="604"/>
      <c r="E19" s="604"/>
      <c r="F19" s="604"/>
      <c r="G19" s="604"/>
      <c r="H19" s="604"/>
      <c r="I19" s="604"/>
      <c r="J19" s="604"/>
      <c r="K19" s="604"/>
      <c r="L19" s="604"/>
      <c r="M19" s="604"/>
      <c r="N19" s="67"/>
      <c r="P19" s="604"/>
      <c r="Q19" s="604"/>
      <c r="R19" s="604"/>
      <c r="S19" s="604"/>
      <c r="T19" s="604"/>
      <c r="U19" s="604"/>
      <c r="V19" s="604"/>
      <c r="W19" s="604"/>
      <c r="X19" s="604"/>
      <c r="Y19" s="604"/>
      <c r="Z19" s="604"/>
    </row>
    <row r="20" spans="1:26" x14ac:dyDescent="0.25">
      <c r="A20" s="1"/>
      <c r="B20" s="40"/>
      <c r="E20" s="10" t="s">
        <v>250</v>
      </c>
      <c r="F20" s="10"/>
      <c r="G20" s="10"/>
      <c r="H20" s="10"/>
      <c r="I20" s="10"/>
      <c r="J20" s="10"/>
      <c r="K20" s="10"/>
      <c r="L20" s="10"/>
      <c r="M20" s="10"/>
      <c r="N20" s="67"/>
      <c r="R20" s="10" t="s">
        <v>250</v>
      </c>
      <c r="S20" s="10"/>
      <c r="T20" s="10"/>
      <c r="U20" s="10"/>
      <c r="V20" s="10"/>
      <c r="W20" s="10"/>
      <c r="X20" s="10"/>
      <c r="Y20" s="10"/>
      <c r="Z20" s="10"/>
    </row>
    <row r="21" spans="1:26" ht="20.100000000000001" customHeight="1" x14ac:dyDescent="0.25">
      <c r="A21" s="1"/>
      <c r="B21" s="40"/>
      <c r="C21" s="304" t="str">
        <f>IF(D21="X",3,"")</f>
        <v/>
      </c>
      <c r="D21" s="386"/>
      <c r="E21" s="249" t="s">
        <v>251</v>
      </c>
      <c r="F21" s="87"/>
      <c r="G21" s="457"/>
      <c r="H21" s="457"/>
      <c r="I21" s="457"/>
      <c r="J21" s="457"/>
      <c r="K21" s="457"/>
      <c r="L21" s="457"/>
      <c r="M21" s="458"/>
      <c r="N21" s="67"/>
      <c r="O21" s="40"/>
      <c r="P21" s="304" t="str">
        <f>IF(Q21="X",3,"")</f>
        <v/>
      </c>
      <c r="Q21" s="245"/>
      <c r="R21" s="249" t="s">
        <v>251</v>
      </c>
      <c r="S21" s="87"/>
      <c r="T21" s="457"/>
      <c r="U21" s="457"/>
      <c r="V21" s="457"/>
      <c r="W21" s="457"/>
      <c r="X21" s="457"/>
      <c r="Y21" s="457"/>
      <c r="Z21" s="458"/>
    </row>
    <row r="22" spans="1:26" ht="20.100000000000001" customHeight="1" x14ac:dyDescent="0.25">
      <c r="A22" s="1"/>
      <c r="B22" s="40"/>
      <c r="C22" s="304" t="str">
        <f>IF(D22="X",5,"")</f>
        <v/>
      </c>
      <c r="D22" s="386"/>
      <c r="E22" s="249" t="s">
        <v>252</v>
      </c>
      <c r="F22" s="87"/>
      <c r="G22" s="457"/>
      <c r="H22" s="457"/>
      <c r="I22" s="457"/>
      <c r="J22" s="457"/>
      <c r="K22" s="457"/>
      <c r="L22" s="457"/>
      <c r="M22" s="458"/>
      <c r="N22" s="67"/>
      <c r="O22" s="40"/>
      <c r="P22" s="304" t="str">
        <f>IF(Q22="X",5,"")</f>
        <v/>
      </c>
      <c r="Q22" s="245"/>
      <c r="R22" s="249" t="s">
        <v>252</v>
      </c>
      <c r="S22" s="87"/>
      <c r="T22" s="457"/>
      <c r="U22" s="457"/>
      <c r="V22" s="457"/>
      <c r="W22" s="457"/>
      <c r="X22" s="457"/>
      <c r="Y22" s="457"/>
      <c r="Z22" s="458"/>
    </row>
    <row r="23" spans="1:26" ht="20.100000000000001" customHeight="1" x14ac:dyDescent="0.25">
      <c r="A23" s="1"/>
      <c r="B23" s="40"/>
      <c r="C23" s="304" t="str">
        <f>IF(D23="X",7,"")</f>
        <v/>
      </c>
      <c r="D23" s="386"/>
      <c r="E23" s="250" t="s">
        <v>253</v>
      </c>
      <c r="F23" s="88"/>
      <c r="G23" s="457"/>
      <c r="H23" s="457"/>
      <c r="I23" s="457"/>
      <c r="J23" s="457"/>
      <c r="K23" s="457"/>
      <c r="L23" s="457"/>
      <c r="M23" s="458"/>
      <c r="N23" s="67"/>
      <c r="O23" s="40"/>
      <c r="P23" s="304" t="str">
        <f>IF(Q23="X",7,"")</f>
        <v/>
      </c>
      <c r="Q23" s="245"/>
      <c r="R23" s="250" t="s">
        <v>253</v>
      </c>
      <c r="S23" s="88"/>
      <c r="T23" s="457"/>
      <c r="U23" s="457"/>
      <c r="V23" s="457"/>
      <c r="W23" s="457"/>
      <c r="X23" s="457"/>
      <c r="Y23" s="457"/>
      <c r="Z23" s="458"/>
    </row>
    <row r="24" spans="1:26" ht="15" customHeight="1" x14ac:dyDescent="0.25">
      <c r="A24" s="1"/>
      <c r="B24" s="40"/>
      <c r="E24" s="11"/>
      <c r="N24" s="67"/>
      <c r="R24" s="11"/>
    </row>
    <row r="25" spans="1:26" ht="15" customHeight="1" x14ac:dyDescent="0.25">
      <c r="A25" s="1"/>
      <c r="C25" s="496"/>
      <c r="D25" s="496"/>
      <c r="E25" s="496"/>
      <c r="F25" s="496"/>
      <c r="G25" s="496"/>
      <c r="H25" s="496"/>
      <c r="I25" s="496"/>
      <c r="J25" s="496"/>
      <c r="K25" s="496"/>
      <c r="L25" s="496"/>
      <c r="M25" s="496"/>
      <c r="N25" s="67"/>
      <c r="P25" s="496"/>
      <c r="Q25" s="496"/>
      <c r="R25" s="496"/>
      <c r="S25" s="496"/>
      <c r="T25" s="496"/>
      <c r="U25" s="496"/>
      <c r="V25" s="496"/>
      <c r="W25" s="496"/>
      <c r="X25" s="496"/>
      <c r="Y25" s="496"/>
      <c r="Z25" s="496"/>
    </row>
    <row r="26" spans="1:26" s="11" customFormat="1" ht="15.6" customHeight="1" x14ac:dyDescent="0.25">
      <c r="B26" s="37"/>
      <c r="C26" s="496"/>
      <c r="D26" s="496"/>
      <c r="E26" s="496"/>
      <c r="F26" s="496"/>
      <c r="G26" s="496"/>
      <c r="H26" s="496"/>
      <c r="I26" s="496"/>
      <c r="J26" s="496"/>
      <c r="K26" s="496"/>
      <c r="L26" s="496"/>
      <c r="M26" s="496"/>
      <c r="N26" s="68"/>
      <c r="O26" s="37"/>
      <c r="P26" s="496"/>
      <c r="Q26" s="496"/>
      <c r="R26" s="496"/>
      <c r="S26" s="496"/>
      <c r="T26" s="496"/>
      <c r="U26" s="496"/>
      <c r="V26" s="496"/>
      <c r="W26" s="496"/>
      <c r="X26" s="496"/>
      <c r="Y26" s="496"/>
      <c r="Z26" s="496"/>
    </row>
    <row r="27" spans="1:26" s="11" customFormat="1" ht="15" customHeight="1" x14ac:dyDescent="0.25">
      <c r="B27" s="37"/>
      <c r="N27" s="66"/>
      <c r="O27" s="37"/>
    </row>
    <row r="28" spans="1:26" s="11" customFormat="1" ht="15" customHeight="1" x14ac:dyDescent="0.25">
      <c r="B28" s="37"/>
      <c r="N28" s="66"/>
      <c r="O28" s="37"/>
    </row>
    <row r="29" spans="1:26" s="11" customFormat="1" ht="15" customHeight="1" x14ac:dyDescent="0.25">
      <c r="B29" s="37"/>
      <c r="N29" s="66"/>
      <c r="O29" s="37"/>
    </row>
    <row r="31" spans="1:26" ht="15" customHeight="1" x14ac:dyDescent="0.25">
      <c r="A31" s="1"/>
      <c r="C31" s="12"/>
      <c r="D31" s="12"/>
      <c r="E31" s="13"/>
      <c r="P31" s="12"/>
      <c r="Q31" s="12"/>
      <c r="R31" s="13"/>
    </row>
    <row r="36" spans="1:26" x14ac:dyDescent="0.25">
      <c r="G36" s="48"/>
      <c r="I36" s="48"/>
    </row>
    <row r="37" spans="1:26" x14ac:dyDescent="0.25">
      <c r="G37" s="48"/>
      <c r="I37" s="48"/>
    </row>
    <row r="38" spans="1:26" hidden="1" x14ac:dyDescent="0.25">
      <c r="A38" s="1"/>
      <c r="C38" s="1"/>
      <c r="D38" s="1"/>
      <c r="E38" s="3" t="s">
        <v>4</v>
      </c>
      <c r="F38" s="1"/>
      <c r="G38" s="459"/>
      <c r="I38" s="459"/>
      <c r="J38" s="1"/>
      <c r="K38" s="1"/>
      <c r="L38" s="1"/>
      <c r="M38" s="1"/>
      <c r="P38" s="1"/>
      <c r="Q38" s="1"/>
      <c r="R38" s="3" t="s">
        <v>4</v>
      </c>
      <c r="S38" s="1"/>
      <c r="T38" s="1"/>
      <c r="U38" s="1"/>
      <c r="V38" s="1"/>
      <c r="W38" s="1"/>
      <c r="X38" s="1"/>
      <c r="Y38" s="1"/>
      <c r="Z38" s="1"/>
    </row>
    <row r="39" spans="1:26" x14ac:dyDescent="0.25">
      <c r="G39" s="48"/>
      <c r="I39" s="48"/>
    </row>
  </sheetData>
  <sheetProtection algorithmName="SHA-512" hashValue="A/GXCcTfHoRHHQp78lbjPlxtHyeyhyRWwOTppqeA69Cco4IpKVYoha7nHBkg0taxS4CNTFebuWlMbpeiKQdbtg==" saltValue="a7DGp4/j79c7fO4sEACL5Q==" spinCount="100000" sheet="1" selectLockedCells="1"/>
  <mergeCells count="20">
    <mergeCell ref="P25:Z25"/>
    <mergeCell ref="P26:Z26"/>
    <mergeCell ref="C19:M19"/>
    <mergeCell ref="P19:Z19"/>
    <mergeCell ref="C25:M25"/>
    <mergeCell ref="C26:M26"/>
    <mergeCell ref="C18:M18"/>
    <mergeCell ref="C2:M2"/>
    <mergeCell ref="C3:M3"/>
    <mergeCell ref="G6:K6"/>
    <mergeCell ref="G8:H8"/>
    <mergeCell ref="C16:M17"/>
    <mergeCell ref="C14:M15"/>
    <mergeCell ref="P2:Z2"/>
    <mergeCell ref="P3:Z3"/>
    <mergeCell ref="T6:X6"/>
    <mergeCell ref="T8:U8"/>
    <mergeCell ref="P18:Z18"/>
    <mergeCell ref="P14:Z15"/>
    <mergeCell ref="P16:Z17"/>
  </mergeCells>
  <dataValidations count="1">
    <dataValidation type="list" allowBlank="1" showInputMessage="1" showErrorMessage="1" sqref="D21:D23 Q21:Q23" xr:uid="{F327E7C1-5033-4641-B3E8-16E8A229A8CD}">
      <formula1>$O$4:$O$5</formula1>
    </dataValidation>
  </dataValidations>
  <pageMargins left="0.7" right="0.7" top="0.75" bottom="0.75" header="0.3" footer="0.3"/>
  <pageSetup scale="71" orientation="portrait" r:id="rId1"/>
  <headerFooter>
    <oddFooter>&amp;CTab: &amp;A&amp;RPrint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70</vt:i4>
      </vt:variant>
    </vt:vector>
  </HeadingPairs>
  <TitlesOfParts>
    <vt:vector size="95" baseType="lpstr">
      <vt:lpstr>Instructions</vt:lpstr>
      <vt:lpstr>Summary</vt:lpstr>
      <vt:lpstr>Scoring Checklist</vt:lpstr>
      <vt:lpstr>Notes</vt:lpstr>
      <vt:lpstr>20A1</vt:lpstr>
      <vt:lpstr>20A2</vt:lpstr>
      <vt:lpstr>20A3</vt:lpstr>
      <vt:lpstr>20B1</vt:lpstr>
      <vt:lpstr>20B2</vt:lpstr>
      <vt:lpstr>20C1</vt:lpstr>
      <vt:lpstr>20C2a</vt:lpstr>
      <vt:lpstr>20C2b</vt:lpstr>
      <vt:lpstr>20C3</vt:lpstr>
      <vt:lpstr>20C4</vt:lpstr>
      <vt:lpstr>20C5</vt:lpstr>
      <vt:lpstr>20D1</vt:lpstr>
      <vt:lpstr>20D2</vt:lpstr>
      <vt:lpstr>20D3</vt:lpstr>
      <vt:lpstr>20E1</vt:lpstr>
      <vt:lpstr>20E3a</vt:lpstr>
      <vt:lpstr>20E3b</vt:lpstr>
      <vt:lpstr>20F1</vt:lpstr>
      <vt:lpstr>20F2</vt:lpstr>
      <vt:lpstr>20F3</vt:lpstr>
      <vt:lpstr>EUA Restrictions</vt:lpstr>
      <vt:lpstr>'20A1'!Applicant</vt:lpstr>
      <vt:lpstr>'20A2'!Applicant</vt:lpstr>
      <vt:lpstr>'20A3'!Applicant</vt:lpstr>
      <vt:lpstr>'20B1'!Applicant</vt:lpstr>
      <vt:lpstr>'20B2'!Applicant</vt:lpstr>
      <vt:lpstr>'20C1'!Applicant</vt:lpstr>
      <vt:lpstr>'20C2a'!Applicant</vt:lpstr>
      <vt:lpstr>'20C2b'!Applicant</vt:lpstr>
      <vt:lpstr>'20C3'!Applicant</vt:lpstr>
      <vt:lpstr>'20C4'!Applicant</vt:lpstr>
      <vt:lpstr>'20C5'!Applicant</vt:lpstr>
      <vt:lpstr>'20D1'!Applicant</vt:lpstr>
      <vt:lpstr>'20D2'!Applicant</vt:lpstr>
      <vt:lpstr>'20D3'!Applicant</vt:lpstr>
      <vt:lpstr>'20E1'!Applicant</vt:lpstr>
      <vt:lpstr>'20E3a'!Applicant</vt:lpstr>
      <vt:lpstr>'20E3b'!Applicant</vt:lpstr>
      <vt:lpstr>'20F1'!Applicant</vt:lpstr>
      <vt:lpstr>'20F2'!Applicant</vt:lpstr>
      <vt:lpstr>'20F3'!Applicant</vt:lpstr>
      <vt:lpstr>Notes!Applicant</vt:lpstr>
      <vt:lpstr>'Scoring Checklist'!Applicant</vt:lpstr>
      <vt:lpstr>Summary!Applicant</vt:lpstr>
      <vt:lpstr>'20A1'!Print_Area</vt:lpstr>
      <vt:lpstr>'20A2'!Print_Area</vt:lpstr>
      <vt:lpstr>'20A3'!Print_Area</vt:lpstr>
      <vt:lpstr>'20B1'!Print_Area</vt:lpstr>
      <vt:lpstr>'20B2'!Print_Area</vt:lpstr>
      <vt:lpstr>'20C1'!Print_Area</vt:lpstr>
      <vt:lpstr>'20C2a'!Print_Area</vt:lpstr>
      <vt:lpstr>'20C2b'!Print_Area</vt:lpstr>
      <vt:lpstr>'20C3'!Print_Area</vt:lpstr>
      <vt:lpstr>'20C4'!Print_Area</vt:lpstr>
      <vt:lpstr>'20C5'!Print_Area</vt:lpstr>
      <vt:lpstr>'20D1'!Print_Area</vt:lpstr>
      <vt:lpstr>'20D2'!Print_Area</vt:lpstr>
      <vt:lpstr>'20D3'!Print_Area</vt:lpstr>
      <vt:lpstr>'20E1'!Print_Area</vt:lpstr>
      <vt:lpstr>'20E3a'!Print_Area</vt:lpstr>
      <vt:lpstr>'20E3b'!Print_Area</vt:lpstr>
      <vt:lpstr>'20F1'!Print_Area</vt:lpstr>
      <vt:lpstr>'20F2'!Print_Area</vt:lpstr>
      <vt:lpstr>'20F3'!Print_Area</vt:lpstr>
      <vt:lpstr>'EUA Restrictions'!Print_Area</vt:lpstr>
      <vt:lpstr>Notes!Print_Area</vt:lpstr>
      <vt:lpstr>'Scoring Checklist'!Print_Area</vt:lpstr>
      <vt:lpstr>Summary!Print_Area</vt:lpstr>
      <vt:lpstr>'20A1'!Underwriting</vt:lpstr>
      <vt:lpstr>'20A2'!Underwriting</vt:lpstr>
      <vt:lpstr>'20A3'!Underwriting</vt:lpstr>
      <vt:lpstr>'20B1'!Underwriting</vt:lpstr>
      <vt:lpstr>'20B2'!Underwriting</vt:lpstr>
      <vt:lpstr>'20C1'!Underwriting</vt:lpstr>
      <vt:lpstr>'20C2a'!Underwriting</vt:lpstr>
      <vt:lpstr>'20C2b'!Underwriting</vt:lpstr>
      <vt:lpstr>'20C3'!Underwriting</vt:lpstr>
      <vt:lpstr>'20C4'!Underwriting</vt:lpstr>
      <vt:lpstr>'20C5'!Underwriting</vt:lpstr>
      <vt:lpstr>'20D1'!Underwriting</vt:lpstr>
      <vt:lpstr>'20D2'!Underwriting</vt:lpstr>
      <vt:lpstr>'20D3'!Underwriting</vt:lpstr>
      <vt:lpstr>'20E1'!Underwriting</vt:lpstr>
      <vt:lpstr>'20E3a'!Underwriting</vt:lpstr>
      <vt:lpstr>'20E3b'!Underwriting</vt:lpstr>
      <vt:lpstr>'20F1'!Underwriting</vt:lpstr>
      <vt:lpstr>'20F2'!Underwriting</vt:lpstr>
      <vt:lpstr>'20F3'!Underwriting</vt:lpstr>
      <vt:lpstr>'EUA Restrictions'!Underwriting</vt:lpstr>
      <vt:lpstr>Notes!Underwriting</vt:lpstr>
      <vt:lpstr>Summary!Underwriting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2020-03-06T20:04:57Z</dcterms:modified>
</cp:coreProperties>
</file>